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ocuments\Uni Stuff\3rd Year\Semester 2\CLB 321\3 Mass Transfer\Solutions\"/>
    </mc:Choice>
  </mc:AlternateContent>
  <xr:revisionPtr revIDLastSave="0" documentId="13_ncr:1_{4D8AD787-D070-426C-B1D8-B5F4F35CF30F}" xr6:coauthVersionLast="44" xr6:coauthVersionMax="44" xr10:uidLastSave="{00000000-0000-0000-0000-000000000000}"/>
  <bookViews>
    <workbookView xWindow="-120" yWindow="-120" windowWidth="20730" windowHeight="11160" tabRatio="750" xr2:uid="{8C5C2B8C-CAD6-4D8D-87F9-080AE7B2EA31}"/>
  </bookViews>
  <sheets>
    <sheet name="Raw Data" sheetId="1" r:id="rId1"/>
    <sheet name="Mass Balance" sheetId="2" r:id="rId2"/>
    <sheet name="Composition profile" sheetId="3" r:id="rId3"/>
    <sheet name="Aspen results" sheetId="6" r:id="rId4"/>
    <sheet name="VLE Data" sheetId="4" r:id="rId5"/>
    <sheet name="Pseudo-V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B2" i="6"/>
  <c r="C8" i="3" l="1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B24" i="3" s="1"/>
  <c r="C7" i="3"/>
  <c r="D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C24" i="3" s="1"/>
  <c r="F7" i="3"/>
  <c r="G7" i="3" s="1"/>
  <c r="B22" i="4" l="1"/>
  <c r="B37" i="4" s="1"/>
  <c r="B3" i="6"/>
  <c r="C22" i="4"/>
  <c r="C37" i="4" s="1"/>
  <c r="C3" i="6"/>
  <c r="B30" i="4"/>
  <c r="C30" i="4"/>
  <c r="O17" i="2"/>
  <c r="N17" i="2"/>
  <c r="O15" i="2"/>
  <c r="N15" i="2"/>
  <c r="S7" i="2"/>
  <c r="C26" i="3" s="1"/>
  <c r="C5" i="6" s="1"/>
  <c r="S6" i="2"/>
  <c r="R7" i="2"/>
  <c r="B26" i="3" s="1"/>
  <c r="B5" i="6" s="1"/>
  <c r="R6" i="2"/>
  <c r="O6" i="2"/>
  <c r="O8" i="2" s="1"/>
  <c r="N7" i="2"/>
  <c r="N8" i="2" s="1"/>
  <c r="N18" i="2" l="1"/>
  <c r="B26" i="4" s="1"/>
  <c r="B36" i="4" s="1"/>
  <c r="B38" i="4" s="1"/>
  <c r="B40" i="4" s="1"/>
  <c r="O18" i="2"/>
  <c r="C26" i="4" s="1"/>
  <c r="C36" i="4" s="1"/>
  <c r="S8" i="2"/>
  <c r="N12" i="2" s="1"/>
  <c r="C25" i="3"/>
  <c r="C4" i="6" s="1"/>
  <c r="C6" i="6" s="1"/>
  <c r="C7" i="6" s="1"/>
  <c r="N16" i="2"/>
  <c r="B25" i="4" s="1"/>
  <c r="B29" i="4" s="1"/>
  <c r="R8" i="2"/>
  <c r="N11" i="2" s="1"/>
  <c r="B25" i="3"/>
  <c r="C28" i="3"/>
  <c r="O16" i="2"/>
  <c r="C25" i="4" s="1"/>
  <c r="C29" i="4" s="1"/>
  <c r="B4" i="6" l="1"/>
  <c r="B6" i="6" s="1"/>
  <c r="B7" i="6" s="1"/>
  <c r="B8" i="6" s="1"/>
  <c r="B28" i="3"/>
  <c r="B30" i="3" s="1"/>
  <c r="B20" i="4" s="1"/>
  <c r="B31" i="4"/>
  <c r="B33" i="4" s="1"/>
  <c r="C38" i="4"/>
  <c r="C40" i="4"/>
  <c r="C30" i="3"/>
  <c r="C20" i="4" s="1"/>
  <c r="C31" i="4"/>
  <c r="C33" i="4" s="1"/>
</calcChain>
</file>

<file path=xl/sharedStrings.xml><?xml version="1.0" encoding="utf-8"?>
<sst xmlns="http://schemas.openxmlformats.org/spreadsheetml/2006/main" count="218" uniqueCount="115">
  <si>
    <t>Mass Transfer Data</t>
  </si>
  <si>
    <t>Stage Temperatures</t>
  </si>
  <si>
    <t>Feed</t>
  </si>
  <si>
    <t>Stage</t>
  </si>
  <si>
    <t>Flowrate</t>
  </si>
  <si>
    <t>Temperature</t>
  </si>
  <si>
    <t>Column Pressure</t>
  </si>
  <si>
    <t>SS 1</t>
  </si>
  <si>
    <t>SS 2</t>
  </si>
  <si>
    <t>kPag</t>
  </si>
  <si>
    <t>kg/h</t>
  </si>
  <si>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</rPr>
      <t>C</t>
    </r>
  </si>
  <si>
    <t>Distillate</t>
  </si>
  <si>
    <t>Reflux</t>
  </si>
  <si>
    <t>Bottoms</t>
  </si>
  <si>
    <t>Reboiler</t>
  </si>
  <si>
    <t>Inlet temperature</t>
  </si>
  <si>
    <t>Outlet temperature</t>
  </si>
  <si>
    <t>°C</t>
  </si>
  <si>
    <t>Bottoms condenser</t>
  </si>
  <si>
    <t>Utility flowrate</t>
  </si>
  <si>
    <t>Distillate condenser</t>
  </si>
  <si>
    <t>unknown</t>
  </si>
  <si>
    <t>Other useful information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</si>
  <si>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</si>
  <si>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Heat exchanger areas</t>
  </si>
  <si>
    <t>Levels</t>
  </si>
  <si>
    <t>Reflux drum</t>
  </si>
  <si>
    <t>%</t>
  </si>
  <si>
    <t>Temperatures (°C)</t>
  </si>
  <si>
    <t>Mass Balances</t>
  </si>
  <si>
    <t>Steam Pressure</t>
  </si>
  <si>
    <t>Energy Balances</t>
  </si>
  <si>
    <t>-</t>
  </si>
  <si>
    <t>Total Mass Balance: IN = OUT</t>
  </si>
  <si>
    <t>IN</t>
  </si>
  <si>
    <t>OUT</t>
  </si>
  <si>
    <t>F1</t>
  </si>
  <si>
    <t>F2</t>
  </si>
  <si>
    <t>D</t>
  </si>
  <si>
    <t>B</t>
  </si>
  <si>
    <t>TOTAL</t>
  </si>
  <si>
    <t>Check: IN - OUT = 0</t>
  </si>
  <si>
    <t>Boilup (Ṽ)</t>
  </si>
  <si>
    <r>
      <t>Reflux (L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</si>
  <si>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BR = Ṽ/B</t>
  </si>
  <si>
    <r>
      <t>RR = L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/D</t>
    </r>
  </si>
  <si>
    <t xml:space="preserve">Stage </t>
  </si>
  <si>
    <t>SS1</t>
  </si>
  <si>
    <t>SS2</t>
  </si>
  <si>
    <t>PR</t>
  </si>
  <si>
    <t>Density</t>
  </si>
  <si>
    <t>(kg/m3)</t>
  </si>
  <si>
    <t>Pure water</t>
  </si>
  <si>
    <t>Pure ethanol</t>
  </si>
  <si>
    <t>SG</t>
  </si>
  <si>
    <r>
      <rPr>
        <b/>
        <sz val="11"/>
        <color theme="1"/>
        <rFont val="Arial"/>
        <family val="2"/>
      </rPr>
      <t>ρ</t>
    </r>
    <r>
      <rPr>
        <b/>
        <sz val="11"/>
        <color theme="1"/>
        <rFont val="Calibri"/>
        <family val="2"/>
      </rPr>
      <t>mix</t>
    </r>
    <r>
      <rPr>
        <b/>
        <sz val="11"/>
        <color theme="1"/>
        <rFont val="Calibri"/>
        <family val="2"/>
        <scheme val="minor"/>
      </rPr>
      <t xml:space="preserve"> (kg/m3)</t>
    </r>
  </si>
  <si>
    <t>xEtOH(m/m)</t>
  </si>
  <si>
    <t>xD</t>
  </si>
  <si>
    <t>xB</t>
  </si>
  <si>
    <t>Better separation</t>
  </si>
  <si>
    <t>Less separation</t>
  </si>
  <si>
    <t>F</t>
  </si>
  <si>
    <t>Feed: Assuming that F = B + D to satisfy mass balance</t>
  </si>
  <si>
    <t>xF</t>
  </si>
  <si>
    <t>Component Mass Balance</t>
  </si>
  <si>
    <t>Feed composition</t>
  </si>
  <si>
    <t>xEtoh</t>
  </si>
  <si>
    <t>yEtoh</t>
  </si>
  <si>
    <t>Feed composition (z = x = y)</t>
  </si>
  <si>
    <t>RR</t>
  </si>
  <si>
    <t>BR</t>
  </si>
  <si>
    <t>Top Operating line</t>
  </si>
  <si>
    <t>Point</t>
  </si>
  <si>
    <t>Slope (L/V)</t>
  </si>
  <si>
    <t>y-int</t>
  </si>
  <si>
    <t>Bottom Operating line</t>
  </si>
  <si>
    <t>Slope(L/V)</t>
  </si>
  <si>
    <t>RR1 &gt; RR2</t>
  </si>
  <si>
    <t>Why xEtOH and T at stage 7 lower?????</t>
  </si>
  <si>
    <t>Assuming that both feeds are identical =&gt; identical compositions</t>
  </si>
  <si>
    <t>Feed in SS 1 has a higher concentration gradient with feed plate = Increased separation or flashing</t>
  </si>
  <si>
    <t>Feed in SS 2 has a similar concentration to liquid at plate 7 = less driving force for separation</t>
  </si>
  <si>
    <t>T drop: Feed that more concentrated in EtOH will have a lower flashing temperature</t>
  </si>
  <si>
    <t xml:space="preserve">Feed Composition </t>
  </si>
  <si>
    <t xml:space="preserve">F </t>
  </si>
  <si>
    <t>xF_avg</t>
  </si>
  <si>
    <t>C</t>
  </si>
  <si>
    <t>Subcooled temperature</t>
  </si>
  <si>
    <t>Heat duty</t>
  </si>
  <si>
    <t>kW</t>
  </si>
  <si>
    <t>Subcooled duty</t>
  </si>
  <si>
    <t>Distillate rate</t>
  </si>
  <si>
    <t>kg/hr</t>
  </si>
  <si>
    <t>Reflux rate</t>
  </si>
  <si>
    <t>Reflux ratio</t>
  </si>
  <si>
    <t>Bottoms rate</t>
  </si>
  <si>
    <t>Boilup rate</t>
  </si>
  <si>
    <t>Boilup ratio</t>
  </si>
  <si>
    <t>Condenser</t>
  </si>
  <si>
    <t>Mass flow</t>
  </si>
  <si>
    <t>Exp</t>
  </si>
  <si>
    <t>Aspen</t>
  </si>
  <si>
    <t>Stages</t>
  </si>
  <si>
    <t>Efficiency</t>
  </si>
  <si>
    <t>Ethanol composition profile in column (xEtOH)</t>
  </si>
  <si>
    <t>Temperature profile in column</t>
  </si>
  <si>
    <t>Column efficency (From stage 1 to 10)</t>
  </si>
  <si>
    <t>Eff = 0.27</t>
  </si>
  <si>
    <t>Eff = 0.3</t>
  </si>
  <si>
    <t>Eff = 0.32</t>
  </si>
  <si>
    <t>Eff = 0.4</t>
  </si>
  <si>
    <t>Eff = 0.2</t>
  </si>
  <si>
    <t>Aspen (Eff = 27%)</t>
  </si>
  <si>
    <t>NOTE: excluding heat exchangers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</si>
</sst>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4" xfId="0" applyFont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3" xfId="0" applyBorder="1" applyAlignment="1">
      <alignment horizontal="center"/>
    </xf>
    <xf numFmtId="0" fontId="6" fillId="0" borderId="0" xfId="0" applyFont="1" applyBorder="1"/>
    <xf numFmtId="0" fontId="6" fillId="0" borderId="5" xfId="0" applyFont="1" applyBorder="1"/>
    <xf numFmtId="0" fontId="6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" borderId="10" xfId="0" applyFill="1" applyBorder="1"/>
    <xf numFmtId="0" fontId="0" fillId="4" borderId="0" xfId="0" applyFill="1"/>
    <xf numFmtId="0" fontId="0" fillId="3" borderId="11" xfId="0" applyFill="1" applyBorder="1"/>
    <xf numFmtId="0" fontId="0" fillId="0" borderId="12" xfId="0" applyBorder="1"/>
    <xf numFmtId="0" fontId="0" fillId="3" borderId="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2" borderId="2" xfId="0" applyFill="1" applyBorder="1"/>
    <xf numFmtId="0" fontId="10" fillId="0" borderId="6" xfId="0" applyFont="1" applyBorder="1"/>
    <xf numFmtId="0" fontId="8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11" fillId="0" borderId="13" xfId="0" applyFont="1" applyBorder="1"/>
    <xf numFmtId="0" fontId="11" fillId="0" borderId="14" xfId="0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2" borderId="18" xfId="0" applyFont="1" applyFill="1" applyBorder="1"/>
    <xf numFmtId="0" fontId="0" fillId="0" borderId="20" xfId="0" applyBorder="1"/>
    <xf numFmtId="0" fontId="0" fillId="2" borderId="19" xfId="0" applyFill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'Composition profile'!$A$7:$A$17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</c:v>
                </c:pt>
              </c:strCache>
            </c:strRef>
          </c:xVal>
          <c:yVal>
            <c:numRef>
              <c:f>'Composition profile'!$D$7:$D$17</c:f>
              <c:numCache>
                <c:formatCode>General</c:formatCode>
                <c:ptCount val="11"/>
                <c:pt idx="0">
                  <c:v>0.50508631402273374</c:v>
                </c:pt>
                <c:pt idx="1">
                  <c:v>0.58859926276987884</c:v>
                </c:pt>
                <c:pt idx="2">
                  <c:v>0.30756447344125071</c:v>
                </c:pt>
                <c:pt idx="3">
                  <c:v>0.23023515561324592</c:v>
                </c:pt>
                <c:pt idx="4">
                  <c:v>0.18441638527374279</c:v>
                </c:pt>
                <c:pt idx="5">
                  <c:v>0.1436712878888543</c:v>
                </c:pt>
                <c:pt idx="6">
                  <c:v>0.11167946271250123</c:v>
                </c:pt>
                <c:pt idx="7">
                  <c:v>7.24234387002336E-2</c:v>
                </c:pt>
                <c:pt idx="8">
                  <c:v>5.3094027282427812E-2</c:v>
                </c:pt>
                <c:pt idx="9">
                  <c:v>3.3959665424842508E-2</c:v>
                </c:pt>
                <c:pt idx="10">
                  <c:v>1.1251764772991895E-2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054-8FD6-5B183B3D54BE}"/>
            </c:ext>
          </c:extLst>
        </c:ser>
        <c:ser>
          <c:idx val="1"/>
          <c:order val="1"/>
          <c:tx>
            <c:v>SS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'Composition profile'!$A$7:$A$17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PR</c:v>
                </c:pt>
              </c:strCache>
            </c:strRef>
          </c:xVal>
          <c:yVal>
            <c:numRef>
              <c:f>'Composition profile'!$G$7:$G$17</c:f>
              <c:numCache>
                <c:formatCode>General</c:formatCode>
                <c:ptCount val="11"/>
                <c:pt idx="0">
                  <c:v>0.45274477716617434</c:v>
                </c:pt>
                <c:pt idx="1">
                  <c:v>0.46216518451461785</c:v>
                </c:pt>
                <c:pt idx="2">
                  <c:v>0.24291749314840369</c:v>
                </c:pt>
                <c:pt idx="3">
                  <c:v>0.15986735788167974</c:v>
                </c:pt>
                <c:pt idx="4">
                  <c:v>9.1950897366172166E-2</c:v>
                </c:pt>
                <c:pt idx="5">
                  <c:v>8.4115953827814116E-2</c:v>
                </c:pt>
                <c:pt idx="6">
                  <c:v>0.13562360336910326</c:v>
                </c:pt>
                <c:pt idx="7">
                  <c:v>0.12361442951705777</c:v>
                </c:pt>
                <c:pt idx="8">
                  <c:v>8.0210486568652678E-2</c:v>
                </c:pt>
                <c:pt idx="9">
                  <c:v>6.0802219396601895E-2</c:v>
                </c:pt>
                <c:pt idx="10">
                  <c:v>2.2571447643205449E-2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054-8FD6-5B183B3D54BE}"/>
            </c:ext>
          </c:extLst>
        </c:ser>
        <c:ser>
          <c:idx val="2"/>
          <c:order val="2"/>
          <c:tx>
            <c:v>Feed stage 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'Composition profile'!$I$6:$I$7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'Composition profile'!$J$6:$J$7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6E-4054-8FD6-5B183B3D54BE}"/>
            </c:ext>
          </c:extLst>
        </c:ser>
        <c:ser>
          <c:idx val="3"/>
          <c:order val="3"/>
          <c:tx>
            <c:v>Feed stage 7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'Composition profile'!$K$6:$K$7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'Composition profile'!$L$6:$L$7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6E-4054-8FD6-5B183B3D54BE}"/>
            </c:ext>
          </c:extLst>
        </c:ser>
        <c:ser>
          <c:idx val="4"/>
          <c:order val="4"/>
          <c:tx>
            <c:v>SS 1 Feed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00B0F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6E-4054-8FD6-5B183B3D54BE}"/>
              </c:ext>
            </c:extLst>
          </c:dPt>
          <c:xVal>
            <c:numRef>
              <c:f>'Composition profile'!$A$9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'Composition profile'!$B$30</c:f>
              <c:numCache>
                <c:formatCode>General</c:formatCode>
                <c:ptCount val="1"/>
                <c:pt idx="0">
                  <c:v>0.19115673756703616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6E-4054-8FD6-5B183B3D54BE}"/>
            </c:ext>
          </c:extLst>
        </c:ser>
        <c:ser>
          <c:idx val="5"/>
          <c:order val="5"/>
          <c:tx>
            <c:v>SS 2 Feed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'Composition profile'!$A$13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'Composition profile'!$C$30</c:f>
              <c:numCache>
                <c:formatCode>General</c:formatCode>
                <c:ptCount val="1"/>
                <c:pt idx="0">
                  <c:v>0.22823093204425557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6E-4054-8FD6-5B183B3D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04816"/>
        <c:axId val="623705144"/>
      </c:scatterChart>
      <c:valAx>
        <c:axId val="623704816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5144"/>
        <c:crosses val="autoZero"/>
        <c:crossBetween val="midCat"/>
        <c:majorUnit val="1"/>
      </c:valAx>
      <c:valAx>
        <c:axId val="62370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xEtOH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4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68000874890635"/>
          <c:y val="0.10300816564596092"/>
          <c:w val="0.23198665791776027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'Raw Data'!$O$6:$O$15</c:f>
              <c:numCache>
                <c:formatCode>General</c:formatCode>
                <c:ptCount val="10"/>
                <c:pt idx="0">
                  <c:v>77</c:v>
                </c:pt>
                <c:pt idx="1">
                  <c:v>77.98</c:v>
                </c:pt>
                <c:pt idx="2">
                  <c:v>81.739999999999995</c:v>
                </c:pt>
                <c:pt idx="3">
                  <c:v>82.48</c:v>
                </c:pt>
                <c:pt idx="4">
                  <c:v>84.18</c:v>
                </c:pt>
                <c:pt idx="5">
                  <c:v>86.61</c:v>
                </c:pt>
                <c:pt idx="6">
                  <c:v>89.78</c:v>
                </c:pt>
                <c:pt idx="7">
                  <c:v>92.92</c:v>
                </c:pt>
                <c:pt idx="8">
                  <c:v>94.52</c:v>
                </c:pt>
                <c:pt idx="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B-4CE0-B07A-565839F0BFB4}"/>
            </c:ext>
          </c:extLst>
        </c:ser>
        <c:ser>
          <c:idx val="1"/>
          <c:order val="1"/>
          <c:tx>
            <c:v>SS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'Raw Data'!$P$6:$P$15</c:f>
              <c:numCache>
                <c:formatCode>General</c:formatCode>
                <c:ptCount val="10"/>
                <c:pt idx="0">
                  <c:v>77.5</c:v>
                </c:pt>
                <c:pt idx="1">
                  <c:v>79.72</c:v>
                </c:pt>
                <c:pt idx="2">
                  <c:v>83.6</c:v>
                </c:pt>
                <c:pt idx="3">
                  <c:v>85.8</c:v>
                </c:pt>
                <c:pt idx="4">
                  <c:v>86.7</c:v>
                </c:pt>
                <c:pt idx="5">
                  <c:v>87.4</c:v>
                </c:pt>
                <c:pt idx="6">
                  <c:v>83</c:v>
                </c:pt>
                <c:pt idx="7">
                  <c:v>87.85</c:v>
                </c:pt>
                <c:pt idx="8">
                  <c:v>90.7</c:v>
                </c:pt>
                <c:pt idx="9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B-4CE0-B07A-565839F0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47520"/>
        <c:axId val="698248176"/>
      </c:scatterChart>
      <c:valAx>
        <c:axId val="698247520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8176"/>
        <c:crosses val="autoZero"/>
        <c:crossBetween val="midCat"/>
        <c:majorUnit val="1"/>
      </c:valAx>
      <c:valAx>
        <c:axId val="698248176"/>
        <c:scaling>
          <c:orientation val="minMax"/>
          <c:max val="100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</a:t>
                </a:r>
                <a:r>
                  <a:rPr lang="en-ZA" baseline="0"/>
                  <a:t> (</a:t>
                </a:r>
                <a:r>
                  <a:rPr lang="en-ZA" baseline="0">
                    <a:latin typeface="Arial" panose="020B0604020202020204" pitchFamily="34" charset="0"/>
                    <a:cs typeface="Arial" panose="020B0604020202020204" pitchFamily="34" charset="0"/>
                  </a:rPr>
                  <a:t>°C)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7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037467191601053"/>
          <c:y val="0.63483741615631384"/>
          <c:w val="0.124625328083989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SS 1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'Aspen results'!$G$4:$G$15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results'!$H$4:$H$15</c:f>
              <c:numCache>
                <c:formatCode>General</c:formatCode>
                <c:ptCount val="12"/>
                <c:pt idx="0">
                  <c:v>0.66</c:v>
                </c:pt>
                <c:pt idx="1">
                  <c:v>0.50508631402273374</c:v>
                </c:pt>
                <c:pt idx="2">
                  <c:v>0.58859926276987884</c:v>
                </c:pt>
                <c:pt idx="3">
                  <c:v>0.30756447344125071</c:v>
                </c:pt>
                <c:pt idx="4">
                  <c:v>0.23023515561324592</c:v>
                </c:pt>
                <c:pt idx="5">
                  <c:v>0.18441638527374279</c:v>
                </c:pt>
                <c:pt idx="6">
                  <c:v>0.1436712878888543</c:v>
                </c:pt>
                <c:pt idx="7">
                  <c:v>0.11167946271250123</c:v>
                </c:pt>
                <c:pt idx="8">
                  <c:v>7.24234387002336E-2</c:v>
                </c:pt>
                <c:pt idx="9">
                  <c:v>5.3094027282427812E-2</c:v>
                </c:pt>
                <c:pt idx="10">
                  <c:v>3.3959665424842508E-2</c:v>
                </c:pt>
                <c:pt idx="11">
                  <c:v>1.1251764772991895E-2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2-4495-AC19-141C0BA8AA9A}"/>
            </c:ext>
          </c:extLst>
        </c:ser>
        <c:ser>
          <c:idx val="1"/>
          <c:order val="1"/>
          <c:tx>
            <c:v>SS 1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'Aspen results'!$G$4:$G$15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results'!$I$4:$I$15</c:f>
              <c:numCache>
                <c:formatCode>General</c:formatCode>
                <c:ptCount val="12"/>
                <c:pt idx="0">
                  <c:v>0.73035499999999998</c:v>
                </c:pt>
                <c:pt idx="1">
                  <c:v>0.65479900000000002</c:v>
                </c:pt>
                <c:pt idx="2">
                  <c:v>0.55007499999999998</c:v>
                </c:pt>
                <c:pt idx="3">
                  <c:v>0.29809099999999999</c:v>
                </c:pt>
                <c:pt idx="4">
                  <c:v>0.25856200000000001</c:v>
                </c:pt>
                <c:pt idx="5">
                  <c:v>0.209759</c:v>
                </c:pt>
                <c:pt idx="6">
                  <c:v>0.154141</c:v>
                </c:pt>
                <c:pt idx="7">
                  <c:v>9.9116499999999996E-2</c:v>
                </c:pt>
                <c:pt idx="8">
                  <c:v>5.4834500000000001E-2</c:v>
                </c:pt>
                <c:pt idx="9">
                  <c:v>2.6454600000000002E-2</c:v>
                </c:pt>
                <c:pt idx="10">
                  <c:v>1.13347E-2</c:v>
                </c:pt>
                <c:pt idx="11">
                  <c:v>1.0329E-2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2-4495-AC19-141C0BA8AA9A}"/>
            </c:ext>
          </c:extLst>
        </c:ser>
        <c:ser>
          <c:idx val="2"/>
          <c:order val="2"/>
          <c:tx>
            <c:v>Feed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'Aspen results'!$G$7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'Aspen results'!$B$8</c:f>
              <c:numCache>
                <c:formatCode>General</c:formatCode>
                <c:ptCount val="1"/>
                <c:pt idx="0">
                  <c:v>0.20969383480564585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F2-4495-AC19-141C0BA8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9744"/>
        <c:axId val="670660072"/>
      </c:scatterChart>
      <c:valAx>
        <c:axId val="670659744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60072"/>
        <c:crosses val="autoZero"/>
        <c:crossBetween val="midCat"/>
        <c:majorUnit val="1"/>
      </c:valAx>
      <c:valAx>
        <c:axId val="670660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xEtOH 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77690288713909"/>
          <c:y val="8.8541119860017503E-2"/>
          <c:w val="0.26500087489063867"/>
          <c:h val="0.2327602497963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SS 1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'Aspen results'!$G$20:$G$31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results'!$H$20:$H$31</c:f>
              <c:numCache>
                <c:formatCode>General</c:formatCode>
                <c:ptCount val="12"/>
                <c:pt idx="1">
                  <c:v>77</c:v>
                </c:pt>
                <c:pt idx="2">
                  <c:v>77.98</c:v>
                </c:pt>
                <c:pt idx="3">
                  <c:v>81.739999999999995</c:v>
                </c:pt>
                <c:pt idx="4">
                  <c:v>82.48</c:v>
                </c:pt>
                <c:pt idx="5">
                  <c:v>84.18</c:v>
                </c:pt>
                <c:pt idx="6">
                  <c:v>86.61</c:v>
                </c:pt>
                <c:pt idx="7">
                  <c:v>89.78</c:v>
                </c:pt>
                <c:pt idx="8">
                  <c:v>92.92</c:v>
                </c:pt>
                <c:pt idx="9">
                  <c:v>94.52</c:v>
                </c:pt>
                <c:pt idx="1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7-472A-833C-4C92B8A2D423}"/>
            </c:ext>
          </c:extLst>
        </c:ser>
        <c:ser>
          <c:idx val="1"/>
          <c:order val="1"/>
          <c:tx>
            <c:v>SS 1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'Aspen results'!$G$20:$G$31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results'!$I$20:$I$31</c:f>
              <c:numCache>
                <c:formatCode>General</c:formatCode>
                <c:ptCount val="12"/>
                <c:pt idx="0">
                  <c:v>77.266000000000005</c:v>
                </c:pt>
                <c:pt idx="1">
                  <c:v>77.929100000000005</c:v>
                </c:pt>
                <c:pt idx="2">
                  <c:v>78.856499999999997</c:v>
                </c:pt>
                <c:pt idx="3">
                  <c:v>82.055599999999998</c:v>
                </c:pt>
                <c:pt idx="4">
                  <c:v>82.901600000000002</c:v>
                </c:pt>
                <c:pt idx="5">
                  <c:v>84.203999999999994</c:v>
                </c:pt>
                <c:pt idx="6">
                  <c:v>86.172399999999996</c:v>
                </c:pt>
                <c:pt idx="7">
                  <c:v>88.873699999999999</c:v>
                </c:pt>
                <c:pt idx="8">
                  <c:v>91.883600000000001</c:v>
                </c:pt>
                <c:pt idx="9">
                  <c:v>94.397900000000007</c:v>
                </c:pt>
                <c:pt idx="10">
                  <c:v>95.992500000000007</c:v>
                </c:pt>
                <c:pt idx="11">
                  <c:v>96.078800000000001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7-472A-833C-4C92B8A2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9744"/>
        <c:axId val="670660072"/>
      </c:scatterChart>
      <c:valAx>
        <c:axId val="670659744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60072"/>
        <c:crosses val="autoZero"/>
        <c:crossBetween val="midCat"/>
        <c:majorUnit val="1"/>
      </c:valAx>
      <c:valAx>
        <c:axId val="670660072"/>
        <c:scaling>
          <c:orientation val="minMax"/>
          <c:max val="100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</a:t>
                </a:r>
                <a:r>
                  <a:rPr lang="en-ZA">
                    <a:latin typeface="Arial" panose="020B0604020202020204" pitchFamily="34" charset="0"/>
                    <a:cs typeface="Arial" panose="020B0604020202020204" pitchFamily="34" charset="0"/>
                  </a:rPr>
                  <a:t>°C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77690288713909"/>
          <c:y val="0.58391149023038791"/>
          <c:w val="0.2650008748906386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SS 2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'Aspen results'!$G$4:$G$15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results'!$J$4:$J$15</c:f>
              <c:numCache>
                <c:formatCode>General</c:formatCode>
                <c:ptCount val="12"/>
                <c:pt idx="0">
                  <c:v>0.6</c:v>
                </c:pt>
                <c:pt idx="1">
                  <c:v>0.45274477716617434</c:v>
                </c:pt>
                <c:pt idx="2">
                  <c:v>0.46216518451461785</c:v>
                </c:pt>
                <c:pt idx="3">
                  <c:v>0.24291749314840369</c:v>
                </c:pt>
                <c:pt idx="4">
                  <c:v>0.15986735788167974</c:v>
                </c:pt>
                <c:pt idx="5">
                  <c:v>9.1950897366172166E-2</c:v>
                </c:pt>
                <c:pt idx="6">
                  <c:v>8.4115953827814116E-2</c:v>
                </c:pt>
                <c:pt idx="7">
                  <c:v>0.13562360336910326</c:v>
                </c:pt>
                <c:pt idx="8">
                  <c:v>0.12361442951705777</c:v>
                </c:pt>
                <c:pt idx="9">
                  <c:v>8.0210486568652678E-2</c:v>
                </c:pt>
                <c:pt idx="10">
                  <c:v>6.0802219396601895E-2</c:v>
                </c:pt>
                <c:pt idx="11">
                  <c:v>2.2571447643205449E-2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4-464D-9CA3-B3A664D99352}"/>
            </c:ext>
          </c:extLst>
        </c:ser>
        <c:ser>
          <c:idx val="1"/>
          <c:order val="1"/>
          <c:tx>
            <c:v>SS 2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'Aspen results'!$G$4:$G$15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results'!$K$4:$K$15</c:f>
              <c:numCache>
                <c:formatCode>General</c:formatCode>
                <c:ptCount val="12"/>
                <c:pt idx="0">
                  <c:v>0.55036200000000002</c:v>
                </c:pt>
                <c:pt idx="1">
                  <c:v>0.33426099999999997</c:v>
                </c:pt>
                <c:pt idx="2">
                  <c:v>0.14883299999999999</c:v>
                </c:pt>
                <c:pt idx="3">
                  <c:v>7.5612399999999996E-2</c:v>
                </c:pt>
                <c:pt idx="4">
                  <c:v>5.7051299999999999E-2</c:v>
                </c:pt>
                <c:pt idx="5">
                  <c:v>5.2916900000000003E-2</c:v>
                </c:pt>
                <c:pt idx="6">
                  <c:v>5.2775299999999997E-2</c:v>
                </c:pt>
                <c:pt idx="7">
                  <c:v>0.141759</c:v>
                </c:pt>
                <c:pt idx="8">
                  <c:v>8.7837200000000004E-2</c:v>
                </c:pt>
                <c:pt idx="9">
                  <c:v>4.6884799999999997E-2</c:v>
                </c:pt>
                <c:pt idx="10">
                  <c:v>2.1727400000000001E-2</c:v>
                </c:pt>
                <c:pt idx="11">
                  <c:v>2.1714799999999999E-2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4-464D-9CA3-B3A664D99352}"/>
            </c:ext>
          </c:extLst>
        </c:ser>
        <c:ser>
          <c:idx val="2"/>
          <c:order val="2"/>
          <c:tx>
            <c:v>Feed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'Aspen results'!$G$11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'Aspen results'!$B$8</c:f>
              <c:numCache>
                <c:formatCode>General</c:formatCode>
                <c:ptCount val="1"/>
                <c:pt idx="0">
                  <c:v>0.20969383480564585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4-464D-9CA3-B3A664D9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9744"/>
        <c:axId val="670660072"/>
      </c:scatterChart>
      <c:valAx>
        <c:axId val="670659744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60072"/>
        <c:crosses val="autoZero"/>
        <c:crossBetween val="midCat"/>
        <c:majorUnit val="1"/>
      </c:valAx>
      <c:valAx>
        <c:axId val="670660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xEtOH 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77690288713909"/>
          <c:y val="8.8541119860017503E-2"/>
          <c:w val="0.26500087489063867"/>
          <c:h val="0.2327602497963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SS 2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results'!$U$17:$U$28</c:f>
              <c:numCache>
                <c:formatCode>General</c:formatCode>
                <c:ptCount val="12"/>
                <c:pt idx="0">
                  <c:v>0.6</c:v>
                </c:pt>
                <c:pt idx="1">
                  <c:v>0.45274477716617434</c:v>
                </c:pt>
                <c:pt idx="2">
                  <c:v>0.46216518451461785</c:v>
                </c:pt>
                <c:pt idx="3">
                  <c:v>0.24291749314840369</c:v>
                </c:pt>
                <c:pt idx="4">
                  <c:v>0.15986735788167974</c:v>
                </c:pt>
                <c:pt idx="5">
                  <c:v>9.1950897366172166E-2</c:v>
                </c:pt>
                <c:pt idx="6">
                  <c:v>8.4115953827814116E-2</c:v>
                </c:pt>
                <c:pt idx="7">
                  <c:v>0.13562360336910326</c:v>
                </c:pt>
                <c:pt idx="8">
                  <c:v>0.12361442951705777</c:v>
                </c:pt>
                <c:pt idx="9">
                  <c:v>8.0210486568652678E-2</c:v>
                </c:pt>
                <c:pt idx="10">
                  <c:v>6.0802219396601895E-2</c:v>
                </c:pt>
                <c:pt idx="11">
                  <c:v>2.2571447643205449E-2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2-4FE6-89A3-1783C15BAD66}"/>
            </c:ext>
          </c:extLst>
        </c:ser>
        <c:ser>
          <c:idx val="1"/>
          <c:order val="1"/>
          <c:tx>
            <c:v>Eff = 0.27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results'!$W$17:$W$28</c:f>
              <c:numCache>
                <c:formatCode>General</c:formatCode>
                <c:ptCount val="12"/>
                <c:pt idx="0">
                  <c:v>0.55036200000000002</c:v>
                </c:pt>
                <c:pt idx="1">
                  <c:v>0.33426099999999997</c:v>
                </c:pt>
                <c:pt idx="2">
                  <c:v>0.14883299999999999</c:v>
                </c:pt>
                <c:pt idx="3">
                  <c:v>7.5612399999999996E-2</c:v>
                </c:pt>
                <c:pt idx="4">
                  <c:v>5.7051299999999999E-2</c:v>
                </c:pt>
                <c:pt idx="5">
                  <c:v>5.2916900000000003E-2</c:v>
                </c:pt>
                <c:pt idx="6">
                  <c:v>5.2775299999999997E-2</c:v>
                </c:pt>
                <c:pt idx="7">
                  <c:v>0.141759</c:v>
                </c:pt>
                <c:pt idx="8">
                  <c:v>8.7837200000000004E-2</c:v>
                </c:pt>
                <c:pt idx="9">
                  <c:v>4.6884799999999997E-2</c:v>
                </c:pt>
                <c:pt idx="10">
                  <c:v>2.1727400000000001E-2</c:v>
                </c:pt>
                <c:pt idx="11">
                  <c:v>2.1714799999999999E-2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2-4FE6-89A3-1783C15BAD66}"/>
            </c:ext>
          </c:extLst>
        </c:ser>
        <c:ser>
          <c:idx val="2"/>
          <c:order val="2"/>
          <c:tx>
            <c:v>Eff = 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results'!$X$17:$X$28</c:f>
              <c:numCache>
                <c:formatCode>General</c:formatCode>
                <c:ptCount val="12"/>
                <c:pt idx="0">
                  <c:v>0.55853299999999995</c:v>
                </c:pt>
                <c:pt idx="1">
                  <c:v>0.32407999999999998</c:v>
                </c:pt>
                <c:pt idx="2">
                  <c:v>0.137068</c:v>
                </c:pt>
                <c:pt idx="3">
                  <c:v>7.2118100000000004E-2</c:v>
                </c:pt>
                <c:pt idx="4">
                  <c:v>5.72118E-2</c:v>
                </c:pt>
                <c:pt idx="5">
                  <c:v>5.4137600000000001E-2</c:v>
                </c:pt>
                <c:pt idx="6">
                  <c:v>5.4169099999999998E-2</c:v>
                </c:pt>
                <c:pt idx="7">
                  <c:v>0.13758799999999999</c:v>
                </c:pt>
                <c:pt idx="8">
                  <c:v>8.0572699999999997E-2</c:v>
                </c:pt>
                <c:pt idx="9">
                  <c:v>4.0051999999999997E-2</c:v>
                </c:pt>
                <c:pt idx="10">
                  <c:v>1.7205100000000001E-2</c:v>
                </c:pt>
                <c:pt idx="11">
                  <c:v>1.71947E-2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2-4FE6-89A3-1783C15BAD66}"/>
            </c:ext>
          </c:extLst>
        </c:ser>
        <c:ser>
          <c:idx val="3"/>
          <c:order val="3"/>
          <c:tx>
            <c:v>Eff = 0.32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results'!$Y$17:$Y$28</c:f>
              <c:numCache>
                <c:formatCode>General</c:formatCode>
                <c:ptCount val="12"/>
                <c:pt idx="0">
                  <c:v>0.56295799999999996</c:v>
                </c:pt>
                <c:pt idx="1">
                  <c:v>0.316361</c:v>
                </c:pt>
                <c:pt idx="2">
                  <c:v>0.12990699999999999</c:v>
                </c:pt>
                <c:pt idx="3">
                  <c:v>7.0263800000000001E-2</c:v>
                </c:pt>
                <c:pt idx="4">
                  <c:v>5.7377499999999998E-2</c:v>
                </c:pt>
                <c:pt idx="5">
                  <c:v>5.4843200000000002E-2</c:v>
                </c:pt>
                <c:pt idx="6">
                  <c:v>5.4944300000000001E-2</c:v>
                </c:pt>
                <c:pt idx="7">
                  <c:v>0.134712</c:v>
                </c:pt>
                <c:pt idx="8">
                  <c:v>7.5925300000000001E-2</c:v>
                </c:pt>
                <c:pt idx="9">
                  <c:v>3.6030100000000002E-2</c:v>
                </c:pt>
                <c:pt idx="10">
                  <c:v>1.4755900000000001E-2</c:v>
                </c:pt>
                <c:pt idx="11">
                  <c:v>1.4746799999999999E-2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2-4FE6-89A3-1783C15BAD66}"/>
            </c:ext>
          </c:extLst>
        </c:ser>
        <c:ser>
          <c:idx val="4"/>
          <c:order val="4"/>
          <c:tx>
            <c:v>Eff = 0.4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results'!$Z$17:$Z$28</c:f>
              <c:numCache>
                <c:formatCode>General</c:formatCode>
                <c:ptCount val="12"/>
                <c:pt idx="0">
                  <c:v>0.57487200000000005</c:v>
                </c:pt>
                <c:pt idx="1">
                  <c:v>0.28208299999999997</c:v>
                </c:pt>
                <c:pt idx="2">
                  <c:v>0.10716199999999999</c:v>
                </c:pt>
                <c:pt idx="3">
                  <c:v>6.5443699999999994E-2</c:v>
                </c:pt>
                <c:pt idx="4">
                  <c:v>5.8107300000000001E-2</c:v>
                </c:pt>
                <c:pt idx="5">
                  <c:v>5.6888500000000002E-2</c:v>
                </c:pt>
                <c:pt idx="6">
                  <c:v>5.70774E-2</c:v>
                </c:pt>
                <c:pt idx="7">
                  <c:v>0.12280199999999999</c:v>
                </c:pt>
                <c:pt idx="8">
                  <c:v>5.9257900000000002E-2</c:v>
                </c:pt>
                <c:pt idx="9">
                  <c:v>2.3625699999999999E-2</c:v>
                </c:pt>
                <c:pt idx="10">
                  <c:v>8.1613699999999994E-3</c:v>
                </c:pt>
                <c:pt idx="11">
                  <c:v>8.1560799999999996E-3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2-4FE6-89A3-1783C15BAD66}"/>
            </c:ext>
          </c:extLst>
        </c:ser>
        <c:ser>
          <c:idx val="5"/>
          <c:order val="5"/>
          <c:tx>
            <c:v>Eff = 0.2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'Aspen results'!$T$17:$T$28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results'!$V$17:$V$28</c:f>
              <c:numCache>
                <c:formatCode>General</c:formatCode>
                <c:ptCount val="12"/>
                <c:pt idx="0">
                  <c:v>0.52137500000000003</c:v>
                </c:pt>
                <c:pt idx="1">
                  <c:v>0.34866399999999997</c:v>
                </c:pt>
                <c:pt idx="2">
                  <c:v>0.180228</c:v>
                </c:pt>
                <c:pt idx="3">
                  <c:v>8.8860700000000001E-2</c:v>
                </c:pt>
                <c:pt idx="4">
                  <c:v>5.8059100000000002E-2</c:v>
                </c:pt>
                <c:pt idx="5">
                  <c:v>4.9524800000000001E-2</c:v>
                </c:pt>
                <c:pt idx="6">
                  <c:v>4.8329200000000003E-2</c:v>
                </c:pt>
                <c:pt idx="7">
                  <c:v>0.15062900000000001</c:v>
                </c:pt>
                <c:pt idx="8">
                  <c:v>0.105848</c:v>
                </c:pt>
                <c:pt idx="9">
                  <c:v>6.6954200000000005E-2</c:v>
                </c:pt>
                <c:pt idx="10">
                  <c:v>3.7769499999999998E-2</c:v>
                </c:pt>
                <c:pt idx="11">
                  <c:v>3.7750100000000002E-2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2-4FE6-89A3-1783C15B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9744"/>
        <c:axId val="670660072"/>
      </c:scatterChart>
      <c:valAx>
        <c:axId val="670659744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60072"/>
        <c:crosses val="autoZero"/>
        <c:crossBetween val="midCat"/>
        <c:majorUnit val="1"/>
      </c:valAx>
      <c:valAx>
        <c:axId val="670660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xEtOH 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77690288713909"/>
          <c:y val="8.8541119860017503E-2"/>
          <c:w val="0.26500087489063867"/>
          <c:h val="0.460754078095186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SS 2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'Aspen results'!$G$20:$G$31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results'!$J$20:$J$31</c:f>
              <c:numCache>
                <c:formatCode>General</c:formatCode>
                <c:ptCount val="12"/>
                <c:pt idx="1">
                  <c:v>77.5</c:v>
                </c:pt>
                <c:pt idx="2">
                  <c:v>79.72</c:v>
                </c:pt>
                <c:pt idx="3">
                  <c:v>83.6</c:v>
                </c:pt>
                <c:pt idx="4">
                  <c:v>85.8</c:v>
                </c:pt>
                <c:pt idx="5">
                  <c:v>86.7</c:v>
                </c:pt>
                <c:pt idx="6">
                  <c:v>87.4</c:v>
                </c:pt>
                <c:pt idx="7">
                  <c:v>83</c:v>
                </c:pt>
                <c:pt idx="8">
                  <c:v>87.85</c:v>
                </c:pt>
                <c:pt idx="9">
                  <c:v>90.7</c:v>
                </c:pt>
                <c:pt idx="10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ED7-90F4-338AD48B02BF}"/>
            </c:ext>
          </c:extLst>
        </c:ser>
        <c:ser>
          <c:idx val="1"/>
          <c:order val="1"/>
          <c:tx>
            <c:v>SS 2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'Aspen results'!$G$20:$G$31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'Aspen results'!$K$20:$K$31</c:f>
              <c:numCache>
                <c:formatCode>General</c:formatCode>
                <c:ptCount val="12"/>
                <c:pt idx="0">
                  <c:v>78.853300000000004</c:v>
                </c:pt>
                <c:pt idx="1">
                  <c:v>81.404200000000003</c:v>
                </c:pt>
                <c:pt idx="2">
                  <c:v>86.395300000000006</c:v>
                </c:pt>
                <c:pt idx="3">
                  <c:v>90.355099999999993</c:v>
                </c:pt>
                <c:pt idx="4">
                  <c:v>91.709199999999996</c:v>
                </c:pt>
                <c:pt idx="5">
                  <c:v>92.036600000000007</c:v>
                </c:pt>
                <c:pt idx="6">
                  <c:v>92.048000000000002</c:v>
                </c:pt>
                <c:pt idx="7">
                  <c:v>86.702500000000001</c:v>
                </c:pt>
                <c:pt idx="8">
                  <c:v>89.554699999999997</c:v>
                </c:pt>
                <c:pt idx="9">
                  <c:v>92.533000000000001</c:v>
                </c:pt>
                <c:pt idx="10">
                  <c:v>94.874799999999993</c:v>
                </c:pt>
                <c:pt idx="11">
                  <c:v>94.845500000000001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B-4ED7-90F4-338AD48B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9744"/>
        <c:axId val="670660072"/>
      </c:scatterChart>
      <c:valAx>
        <c:axId val="670659744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60072"/>
        <c:crosses val="autoZero"/>
        <c:crossBetween val="midCat"/>
        <c:majorUnit val="1"/>
      </c:valAx>
      <c:valAx>
        <c:axId val="670660072"/>
        <c:scaling>
          <c:orientation val="minMax"/>
          <c:max val="100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</a:t>
                </a:r>
                <a:r>
                  <a:rPr lang="en-ZA">
                    <a:latin typeface="Arial" panose="020B0604020202020204" pitchFamily="34" charset="0"/>
                    <a:cs typeface="Arial" panose="020B0604020202020204" pitchFamily="34" charset="0"/>
                  </a:rPr>
                  <a:t>°C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9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44356955380592"/>
          <c:y val="0.58391149023038791"/>
          <c:w val="0.2650008748906386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VLE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'VLE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9.9000000000000005E-2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xVal>
          <c:yVal>
            <c:numRef>
              <c:f>'VLE Data'!$B$2:$B$17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0.65990000000000004</c:v>
                </c:pt>
                <c:pt idx="11">
                  <c:v>0.68410000000000004</c:v>
                </c:pt>
                <c:pt idx="12">
                  <c:v>0.73850000000000005</c:v>
                </c:pt>
                <c:pt idx="13">
                  <c:v>0.78149999999999997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F-4E09-ADEF-9627498F44FE}"/>
            </c:ext>
          </c:extLst>
        </c:ser>
        <c:ser>
          <c:idx val="1"/>
          <c:order val="1"/>
          <c:tx>
            <c:v>y=x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'VLE Data'!$C$2:$C$3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'VLE Data'!$D$2:$D$3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F-4E09-ADEF-9627498F44FE}"/>
            </c:ext>
          </c:extLst>
        </c:ser>
        <c:ser>
          <c:idx val="2"/>
          <c:order val="2"/>
          <c:tx>
            <c:v>xF SS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42E-2"/>
                  <c:y val="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xF SS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Data'!$B$20</c:f>
              <c:numCache>
                <c:formatCode>General</c:formatCode>
                <c:ptCount val="1"/>
                <c:pt idx="0">
                  <c:v>0.19115673756703616</c:v>
                </c:pt>
              </c:numCache>
            </c:numRef>
          </c:xVal>
          <c:yVal>
            <c:numRef>
              <c:f>'VLE Data'!$B$20</c:f>
              <c:numCache>
                <c:formatCode>General</c:formatCode>
                <c:ptCount val="1"/>
                <c:pt idx="0">
                  <c:v>0.19115673756703616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F-4E09-ADEF-9627498F44FE}"/>
            </c:ext>
          </c:extLst>
        </c:ser>
        <c:ser>
          <c:idx val="3"/>
          <c:order val="3"/>
          <c:tx>
            <c:v>xF SS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>
                    <a:alpha val="66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xF</a:t>
                    </a:r>
                    <a:r>
                      <a:rPr lang="en-US" baseline="0"/>
                      <a:t> SS 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Data'!$C$20</c:f>
              <c:numCache>
                <c:formatCode>General</c:formatCode>
                <c:ptCount val="1"/>
                <c:pt idx="0">
                  <c:v>0.22823093204425557</c:v>
                </c:pt>
              </c:numCache>
            </c:numRef>
          </c:xVal>
          <c:yVal>
            <c:numRef>
              <c:f>'VLE Data'!$C$20</c:f>
              <c:numCache>
                <c:formatCode>General</c:formatCode>
                <c:ptCount val="1"/>
                <c:pt idx="0">
                  <c:v>0.22823093204425557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F-4E09-ADEF-9627498F44FE}"/>
            </c:ext>
          </c:extLst>
        </c:ser>
        <c:ser>
          <c:idx val="4"/>
          <c:order val="4"/>
          <c:tx>
            <c:v>xD1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>
                    <a:alpha val="66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xD1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Data'!$B$21</c:f>
              <c:numCache>
                <c:formatCode>General</c:formatCode>
                <c:ptCount val="1"/>
                <c:pt idx="0">
                  <c:v>0.66</c:v>
                </c:pt>
              </c:numCache>
            </c:numRef>
          </c:xVal>
          <c:yVal>
            <c:numRef>
              <c:f>'VLE Data'!$B$21</c:f>
              <c:numCache>
                <c:formatCode>General</c:formatCode>
                <c:ptCount val="1"/>
                <c:pt idx="0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F-4E09-ADEF-9627498F44FE}"/>
            </c:ext>
          </c:extLst>
        </c:ser>
        <c:ser>
          <c:idx val="5"/>
          <c:order val="5"/>
          <c:tx>
            <c:v>xD2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xD2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Data'!$C$21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'VLE Data'!$C$21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F-4E09-ADEF-9627498F44FE}"/>
            </c:ext>
          </c:extLst>
        </c:ser>
        <c:ser>
          <c:idx val="6"/>
          <c:order val="6"/>
          <c:tx>
            <c:v>xB1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56576862123614E-2"/>
                  <c:y val="-1.24610574433722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xB1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897962239664576E-2"/>
                      <c:h val="5.33512675376417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Data'!$B$22</c:f>
              <c:numCache>
                <c:formatCode>General</c:formatCode>
                <c:ptCount val="1"/>
                <c:pt idx="0">
                  <c:v>1.1251764772991895E-2</c:v>
                </c:pt>
              </c:numCache>
            </c:numRef>
          </c:xVal>
          <c:yVal>
            <c:numRef>
              <c:f>'VLE Data'!$B$22</c:f>
              <c:numCache>
                <c:formatCode>General</c:formatCode>
                <c:ptCount val="1"/>
                <c:pt idx="0">
                  <c:v>1.1251764772991895E-2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F-4E09-ADEF-9627498F44FE}"/>
            </c:ext>
          </c:extLst>
        </c:ser>
        <c:ser>
          <c:idx val="7"/>
          <c:order val="7"/>
          <c:tx>
            <c:v>xB2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648705758055996E-2"/>
                  <c:y val="-2.8482417013422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xB2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BF-4E09-ADEF-9627498F4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'VLE Data'!$C$22</c:f>
              <c:numCache>
                <c:formatCode>General</c:formatCode>
                <c:ptCount val="1"/>
                <c:pt idx="0">
                  <c:v>2.2571447643205449E-2</c:v>
                </c:pt>
              </c:numCache>
            </c:numRef>
          </c:xVal>
          <c:yVal>
            <c:numRef>
              <c:f>'VLE Data'!$C$22</c:f>
              <c:numCache>
                <c:formatCode>General</c:formatCode>
                <c:ptCount val="1"/>
                <c:pt idx="0">
                  <c:v>2.2571447643205449E-2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BF-4E09-ADEF-9627498F44FE}"/>
            </c:ext>
          </c:extLst>
        </c:ser>
        <c:ser>
          <c:idx val="8"/>
          <c:order val="8"/>
          <c:tx>
            <c:v>TOL1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('VLE Data'!$B$30,'VLE Data'!$A$33)</c:f>
              <c:numCache>
                <c:formatCode>General</c:formatCode>
                <c:ptCount val="2"/>
                <c:pt idx="0">
                  <c:v>0.66</c:v>
                </c:pt>
                <c:pt idx="1">
                  <c:v>0.1</c:v>
                </c:pt>
              </c:numCache>
            </c:numRef>
          </c:xVal>
          <c:yVal>
            <c:numRef>
              <c:f>('VLE Data'!$B$30,'VLE Data'!$B$33)</c:f>
              <c:numCache>
                <c:formatCode>General</c:formatCode>
                <c:ptCount val="2"/>
                <c:pt idx="0">
                  <c:v>0.66</c:v>
                </c:pt>
                <c:pt idx="1">
                  <c:v>0.32814814814814819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BF-4E09-ADEF-9627498F44FE}"/>
            </c:ext>
          </c:extLst>
        </c:ser>
        <c:ser>
          <c:idx val="9"/>
          <c:order val="9"/>
          <c:tx>
            <c:v>TOL2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('VLE Data'!$C$30,'VLE Data'!$A$33)</c:f>
              <c:numCache>
                <c:formatCode>General</c:formatCode>
                <c:ptCount val="2"/>
                <c:pt idx="0">
                  <c:v>0.6</c:v>
                </c:pt>
                <c:pt idx="1">
                  <c:v>0.1</c:v>
                </c:pt>
              </c:numCache>
            </c:numRef>
          </c:xVal>
          <c:yVal>
            <c:numRef>
              <c:f>('VLE Data'!$C$30,'VLE Data'!$C$33)</c:f>
              <c:numCache>
                <c:formatCode>General</c:formatCode>
                <c:ptCount val="2"/>
                <c:pt idx="0">
                  <c:v>0.6</c:v>
                </c:pt>
                <c:pt idx="1">
                  <c:v>0.3888888888888889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BF-4E09-ADEF-9627498F44FE}"/>
            </c:ext>
          </c:extLst>
        </c:ser>
        <c:ser>
          <c:idx val="10"/>
          <c:order val="10"/>
          <c:tx>
            <c:v>BOL1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('VLE Data'!$B$37,'VLE Data'!$A$40)</c:f>
              <c:numCache>
                <c:formatCode>General</c:formatCode>
                <c:ptCount val="2"/>
                <c:pt idx="0">
                  <c:v>1.1251764772991895E-2</c:v>
                </c:pt>
                <c:pt idx="1">
                  <c:v>0.2</c:v>
                </c:pt>
              </c:numCache>
            </c:numRef>
          </c:xVal>
          <c:yVal>
            <c:numRef>
              <c:f>('VLE Data'!$B$37,'VLE Data'!$B$40)</c:f>
              <c:numCache>
                <c:formatCode>General</c:formatCode>
                <c:ptCount val="2"/>
                <c:pt idx="0">
                  <c:v>1.1251764772991895E-2</c:v>
                </c:pt>
                <c:pt idx="1">
                  <c:v>0.41817672351509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BF-4E09-ADEF-9627498F44FE}"/>
            </c:ext>
          </c:extLst>
        </c:ser>
        <c:ser>
          <c:idx val="11"/>
          <c:order val="11"/>
          <c:tx>
            <c:v>BOL2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('VLE Data'!$C$37,'VLE Data'!$A$40)</c:f>
              <c:numCache>
                <c:formatCode>General</c:formatCode>
                <c:ptCount val="2"/>
                <c:pt idx="0">
                  <c:v>2.2571447643205449E-2</c:v>
                </c:pt>
                <c:pt idx="1">
                  <c:v>0.2</c:v>
                </c:pt>
              </c:numCache>
            </c:numRef>
          </c:xVal>
          <c:yVal>
            <c:numRef>
              <c:f>('VLE Data'!$C$37,'VLE Data'!$C$40)</c:f>
              <c:numCache>
                <c:formatCode>General</c:formatCode>
                <c:ptCount val="2"/>
                <c:pt idx="0">
                  <c:v>2.2571447643205449E-2</c:v>
                </c:pt>
                <c:pt idx="1">
                  <c:v>0.47797139869231142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BF-4E09-ADEF-9627498F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99792"/>
        <c:axId val="740101760"/>
      </c:scatterChart>
      <c:valAx>
        <c:axId val="74009979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01760"/>
        <c:crosses val="autoZero"/>
        <c:crossBetween val="midCat"/>
        <c:majorUnit val="0.1"/>
      </c:valAx>
      <c:valAx>
        <c:axId val="74010176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9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6513342082239721E-2"/>
                  <c:y val="-0.2228798483522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'Pseudo-VLE'!$A$2:$A$11</c:f>
              <c:numCache>
                <c:formatCode>General</c:formatCode>
                <c:ptCount val="10"/>
                <c:pt idx="0">
                  <c:v>0.58859926276987884</c:v>
                </c:pt>
                <c:pt idx="1">
                  <c:v>0.30756447344125071</c:v>
                </c:pt>
                <c:pt idx="2">
                  <c:v>0.23023515561324592</c:v>
                </c:pt>
                <c:pt idx="3">
                  <c:v>0.18441638527374279</c:v>
                </c:pt>
                <c:pt idx="4">
                  <c:v>0.1436712878888543</c:v>
                </c:pt>
                <c:pt idx="5">
                  <c:v>0.11167946271250123</c:v>
                </c:pt>
                <c:pt idx="6">
                  <c:v>7.24234387002336E-2</c:v>
                </c:pt>
                <c:pt idx="7">
                  <c:v>5.3094027282427812E-2</c:v>
                </c:pt>
                <c:pt idx="8">
                  <c:v>3.3959665424842508E-2</c:v>
                </c:pt>
                <c:pt idx="9">
                  <c:v>1.1251764772991895E-2</c:v>
                </c:pt>
              </c:numCache>
            </c:numRef>
          </c:xVal>
          <c:yVal>
            <c:numRef>
              <c:f>'Pseudo-VLE'!$B$2:$B$11</c:f>
              <c:numCache>
                <c:formatCode>General</c:formatCode>
                <c:ptCount val="10"/>
                <c:pt idx="0">
                  <c:v>0.50508631402273374</c:v>
                </c:pt>
                <c:pt idx="1">
                  <c:v>0.58859926276987884</c:v>
                </c:pt>
                <c:pt idx="2">
                  <c:v>0.30756447344125071</c:v>
                </c:pt>
                <c:pt idx="3">
                  <c:v>0.23023515561324592</c:v>
                </c:pt>
                <c:pt idx="4">
                  <c:v>0.18441638527374279</c:v>
                </c:pt>
                <c:pt idx="5">
                  <c:v>0.1436712878888543</c:v>
                </c:pt>
                <c:pt idx="6">
                  <c:v>0.11167946271250123</c:v>
                </c:pt>
                <c:pt idx="7">
                  <c:v>7.24234387002336E-2</c:v>
                </c:pt>
                <c:pt idx="8">
                  <c:v>5.3094027282427812E-2</c:v>
                </c:pt>
                <c:pt idx="9">
                  <c:v>3.3959665424842508E-2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D-4E6C-873D-8CD68958C3CB}"/>
            </c:ext>
          </c:extLst>
        </c:ser>
        <c:ser>
          <c:idx val="1"/>
          <c:order val="1"/>
          <c:tx>
            <c:v>x=y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'Pseudo-VLE'!$A$13:$A$14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'Pseudo-VLE'!$B$13:$B$14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7D-4E6C-873D-8CD68958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65560"/>
        <c:axId val="685768184"/>
      </c:scatterChart>
      <c:valAx>
        <c:axId val="6857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8184"/>
        <c:crosses val="autoZero"/>
        <c:crossBetween val="midCat"/>
      </c:valAx>
      <c:valAx>
        <c:axId val="6857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6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923</xdr:colOff>
      <xdr:row>19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A9FF8-93CF-4207-A7FC-09E3578B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6523" cy="3762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9525</xdr:rowOff>
    </xdr:from>
    <xdr:to>
      <xdr:col>15</xdr:col>
      <xdr:colOff>523875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29C05-53A8-4BB3-ACD0-D451F142C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14</xdr:row>
      <xdr:rowOff>14287</xdr:rowOff>
    </xdr:from>
    <xdr:to>
      <xdr:col>15</xdr:col>
      <xdr:colOff>381000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F7C05-3723-4E5A-9020-62874E5F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0</xdr:rowOff>
    </xdr:from>
    <xdr:to>
      <xdr:col>19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67DC6-D230-4FD6-9E01-25E4D128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16</xdr:row>
      <xdr:rowOff>28575</xdr:rowOff>
    </xdr:from>
    <xdr:to>
      <xdr:col>18</xdr:col>
      <xdr:colOff>409575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6C81C-97F2-417C-92F5-87BB48D2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0</xdr:row>
      <xdr:rowOff>19050</xdr:rowOff>
    </xdr:from>
    <xdr:to>
      <xdr:col>26</xdr:col>
      <xdr:colOff>438150</xdr:colOff>
      <xdr:row>14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D4DDD-E992-4070-BC27-899EF3B4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16</xdr:row>
      <xdr:rowOff>66675</xdr:rowOff>
    </xdr:from>
    <xdr:to>
      <xdr:col>26</xdr:col>
      <xdr:colOff>552450</xdr:colOff>
      <xdr:row>30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368B3-2BD0-49C8-A967-1B5EDF71D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29</xdr:row>
      <xdr:rowOff>180975</xdr:rowOff>
    </xdr:from>
    <xdr:to>
      <xdr:col>18</xdr:col>
      <xdr:colOff>457200</xdr:colOff>
      <xdr:row>44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66ADB7-90B4-48DB-96C4-7CADD9996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4</xdr:row>
      <xdr:rowOff>33336</xdr:rowOff>
    </xdr:from>
    <xdr:to>
      <xdr:col>14</xdr:col>
      <xdr:colOff>409575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809FF-D6B1-4044-B61C-258F18C6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16</xdr:row>
      <xdr:rowOff>171450</xdr:rowOff>
    </xdr:from>
    <xdr:to>
      <xdr:col>5</xdr:col>
      <xdr:colOff>476250</xdr:colOff>
      <xdr:row>19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A55ACA7-183B-4E82-A7D8-E78805733B41}"/>
            </a:ext>
          </a:extLst>
        </xdr:cNvPr>
        <xdr:cNvCxnSpPr/>
      </xdr:nvCxnSpPr>
      <xdr:spPr>
        <a:xfrm flipH="1" flipV="1">
          <a:off x="3409950" y="3219450"/>
          <a:ext cx="209550" cy="4762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17</xdr:row>
      <xdr:rowOff>85725</xdr:rowOff>
    </xdr:from>
    <xdr:to>
      <xdr:col>5</xdr:col>
      <xdr:colOff>323850</xdr:colOff>
      <xdr:row>19</xdr:row>
      <xdr:rowOff>180976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57E2ECA-6D70-4D95-9C55-43B1E3E9141E}"/>
            </a:ext>
          </a:extLst>
        </xdr:cNvPr>
        <xdr:cNvCxnSpPr/>
      </xdr:nvCxnSpPr>
      <xdr:spPr>
        <a:xfrm flipH="1" flipV="1">
          <a:off x="3438525" y="3324225"/>
          <a:ext cx="28575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B4952-1F92-46B1-B9FF-EB5DCE74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56FC-623F-4591-ADB2-082FF95B47F4}">
  <dimension ref="A1:P30"/>
  <sheetViews>
    <sheetView tabSelected="1" topLeftCell="A3" workbookViewId="0">
      <selection activeCell="H14" sqref="H14"/>
    </sheetView>
  </sheetViews>
  <sheetFormatPr defaultRowHeight="15" x14ac:dyDescent="0.25"/>
  <cols>
    <col min="1" max="1" width="23.28515625" customWidth="1"/>
    <col min="4" max="4" width="0.7109375" customWidth="1"/>
    <col min="8" max="8" width="14.5703125" customWidth="1"/>
    <col min="11" max="11" width="1.28515625" customWidth="1"/>
    <col min="12" max="12" width="7.85546875" customWidth="1"/>
  </cols>
  <sheetData>
    <row r="1" spans="1:16" ht="18.75" x14ac:dyDescent="0.3">
      <c r="A1" s="1" t="s">
        <v>0</v>
      </c>
    </row>
    <row r="3" spans="1:16" ht="15.75" thickBot="1" x14ac:dyDescent="0.3">
      <c r="A3" s="14" t="s">
        <v>30</v>
      </c>
      <c r="G3" s="14" t="s">
        <v>32</v>
      </c>
      <c r="H3" s="14"/>
      <c r="N3" s="14" t="s">
        <v>1</v>
      </c>
      <c r="O3" s="14"/>
    </row>
    <row r="4" spans="1:16" x14ac:dyDescent="0.25">
      <c r="A4" s="2"/>
      <c r="B4" s="13" t="s">
        <v>7</v>
      </c>
      <c r="C4" s="13" t="s">
        <v>8</v>
      </c>
      <c r="D4" s="3"/>
      <c r="E4" s="4"/>
      <c r="G4" s="2"/>
      <c r="H4" s="3"/>
      <c r="I4" s="13" t="s">
        <v>7</v>
      </c>
      <c r="J4" s="13" t="s">
        <v>8</v>
      </c>
      <c r="K4" s="3"/>
      <c r="L4" s="4"/>
      <c r="N4" s="2"/>
      <c r="O4" s="13" t="s">
        <v>7</v>
      </c>
      <c r="P4" s="16" t="s">
        <v>8</v>
      </c>
    </row>
    <row r="5" spans="1:16" x14ac:dyDescent="0.25">
      <c r="A5" s="12" t="s">
        <v>6</v>
      </c>
      <c r="B5" s="6">
        <v>4.8499999999999996</v>
      </c>
      <c r="C5" s="6">
        <v>4.5999999999999996</v>
      </c>
      <c r="D5" s="6"/>
      <c r="E5" s="7" t="s">
        <v>9</v>
      </c>
      <c r="G5" s="12" t="s">
        <v>15</v>
      </c>
      <c r="H5" s="6"/>
      <c r="I5" s="6"/>
      <c r="J5" s="6"/>
      <c r="K5" s="6"/>
      <c r="L5" s="7"/>
      <c r="N5" s="12" t="s">
        <v>3</v>
      </c>
      <c r="O5" s="17" t="s">
        <v>29</v>
      </c>
      <c r="P5" s="18"/>
    </row>
    <row r="6" spans="1:16" x14ac:dyDescent="0.25">
      <c r="A6" s="5"/>
      <c r="B6" s="6"/>
      <c r="C6" s="6"/>
      <c r="D6" s="6"/>
      <c r="E6" s="7"/>
      <c r="G6" s="5" t="s">
        <v>4</v>
      </c>
      <c r="H6" s="6"/>
      <c r="I6" s="6">
        <v>37.200000000000003</v>
      </c>
      <c r="J6" s="6">
        <v>30</v>
      </c>
      <c r="K6" s="6"/>
      <c r="L6" s="7" t="s">
        <v>10</v>
      </c>
      <c r="N6" s="5">
        <v>1</v>
      </c>
      <c r="O6" s="6">
        <v>77</v>
      </c>
      <c r="P6" s="7">
        <v>77.5</v>
      </c>
    </row>
    <row r="7" spans="1:16" x14ac:dyDescent="0.25">
      <c r="A7" s="12" t="s">
        <v>2</v>
      </c>
      <c r="B7" s="6"/>
      <c r="C7" s="6"/>
      <c r="D7" s="6"/>
      <c r="E7" s="7"/>
      <c r="G7" s="5" t="s">
        <v>16</v>
      </c>
      <c r="H7" s="6"/>
      <c r="I7" s="6">
        <v>95</v>
      </c>
      <c r="J7" s="6">
        <v>92</v>
      </c>
      <c r="K7" s="6"/>
      <c r="L7" s="8" t="s">
        <v>11</v>
      </c>
      <c r="N7" s="5">
        <v>2</v>
      </c>
      <c r="O7" s="6">
        <v>77.98</v>
      </c>
      <c r="P7" s="7">
        <v>79.72</v>
      </c>
    </row>
    <row r="8" spans="1:16" x14ac:dyDescent="0.25">
      <c r="A8" s="5" t="s">
        <v>3</v>
      </c>
      <c r="B8" s="6">
        <v>3</v>
      </c>
      <c r="C8" s="6">
        <v>7</v>
      </c>
      <c r="D8" s="6"/>
      <c r="E8" s="7"/>
      <c r="G8" s="5" t="s">
        <v>17</v>
      </c>
      <c r="H8" s="6"/>
      <c r="I8" s="6">
        <v>96.9</v>
      </c>
      <c r="J8" s="6">
        <v>96.6</v>
      </c>
      <c r="K8" s="6"/>
      <c r="L8" s="8" t="s">
        <v>18</v>
      </c>
      <c r="N8" s="5">
        <v>3</v>
      </c>
      <c r="O8" s="6">
        <v>81.739999999999995</v>
      </c>
      <c r="P8" s="7">
        <v>83.6</v>
      </c>
    </row>
    <row r="9" spans="1:16" x14ac:dyDescent="0.25">
      <c r="A9" s="5" t="s">
        <v>4</v>
      </c>
      <c r="B9" s="6">
        <v>60</v>
      </c>
      <c r="C9" s="6">
        <v>70</v>
      </c>
      <c r="D9" s="6"/>
      <c r="E9" s="7" t="s">
        <v>10</v>
      </c>
      <c r="G9" s="5"/>
      <c r="H9" s="6"/>
      <c r="I9" s="6"/>
      <c r="J9" s="6"/>
      <c r="K9" s="6"/>
      <c r="L9" s="7"/>
      <c r="N9" s="5">
        <v>4</v>
      </c>
      <c r="O9" s="6">
        <v>82.48</v>
      </c>
      <c r="P9" s="7">
        <v>85.8</v>
      </c>
    </row>
    <row r="10" spans="1:16" x14ac:dyDescent="0.25">
      <c r="A10" s="5" t="s">
        <v>5</v>
      </c>
      <c r="B10" s="6">
        <v>40.9</v>
      </c>
      <c r="C10" s="6">
        <v>40.700000000000003</v>
      </c>
      <c r="D10" s="6"/>
      <c r="E10" s="8" t="s">
        <v>11</v>
      </c>
      <c r="G10" s="12" t="s">
        <v>19</v>
      </c>
      <c r="H10" s="6"/>
      <c r="I10" s="6"/>
      <c r="J10" s="6"/>
      <c r="K10" s="6"/>
      <c r="L10" s="7"/>
      <c r="N10" s="5">
        <v>5</v>
      </c>
      <c r="O10" s="6">
        <v>84.18</v>
      </c>
      <c r="P10" s="7">
        <v>86.7</v>
      </c>
    </row>
    <row r="11" spans="1:16" x14ac:dyDescent="0.25">
      <c r="A11" s="5"/>
      <c r="B11" s="6"/>
      <c r="C11" s="6"/>
      <c r="D11" s="6"/>
      <c r="E11" s="7"/>
      <c r="G11" s="5" t="s">
        <v>20</v>
      </c>
      <c r="H11" s="6"/>
      <c r="I11" s="6">
        <v>127.8</v>
      </c>
      <c r="J11" s="6">
        <v>128</v>
      </c>
      <c r="K11" s="6"/>
      <c r="L11" s="7" t="s">
        <v>10</v>
      </c>
      <c r="N11" s="5">
        <v>6</v>
      </c>
      <c r="O11" s="6">
        <v>86.61</v>
      </c>
      <c r="P11" s="7">
        <v>87.4</v>
      </c>
    </row>
    <row r="12" spans="1:16" x14ac:dyDescent="0.25">
      <c r="A12" s="12" t="s">
        <v>12</v>
      </c>
      <c r="B12" s="6"/>
      <c r="C12" s="6"/>
      <c r="D12" s="6"/>
      <c r="E12" s="7"/>
      <c r="G12" s="5" t="s">
        <v>16</v>
      </c>
      <c r="H12" s="6"/>
      <c r="I12" s="6">
        <v>18.899999999999999</v>
      </c>
      <c r="J12" s="6">
        <v>19.2</v>
      </c>
      <c r="K12" s="6"/>
      <c r="L12" s="7" t="s">
        <v>18</v>
      </c>
      <c r="N12" s="5">
        <v>7</v>
      </c>
      <c r="O12" s="6">
        <v>89.78</v>
      </c>
      <c r="P12" s="7">
        <v>83</v>
      </c>
    </row>
    <row r="13" spans="1:16" x14ac:dyDescent="0.25">
      <c r="A13" s="5" t="s">
        <v>4</v>
      </c>
      <c r="B13" s="6">
        <v>16.5</v>
      </c>
      <c r="C13" s="6">
        <v>26</v>
      </c>
      <c r="D13" s="6"/>
      <c r="E13" s="7" t="s">
        <v>10</v>
      </c>
      <c r="G13" s="5" t="s">
        <v>17</v>
      </c>
      <c r="H13" s="6"/>
      <c r="I13" s="6">
        <v>33.5</v>
      </c>
      <c r="J13" s="6">
        <v>30</v>
      </c>
      <c r="K13" s="6"/>
      <c r="L13" s="7" t="s">
        <v>18</v>
      </c>
      <c r="N13" s="5">
        <v>8</v>
      </c>
      <c r="O13" s="6">
        <v>92.92</v>
      </c>
      <c r="P13" s="7">
        <v>87.85</v>
      </c>
    </row>
    <row r="14" spans="1:16" x14ac:dyDescent="0.25">
      <c r="A14" s="5"/>
      <c r="B14" s="6"/>
      <c r="C14" s="6"/>
      <c r="D14" s="6"/>
      <c r="E14" s="7"/>
      <c r="G14" s="5"/>
      <c r="H14" s="6"/>
      <c r="I14" s="6"/>
      <c r="J14" s="6"/>
      <c r="K14" s="6"/>
      <c r="L14" s="7"/>
      <c r="N14" s="5">
        <v>9</v>
      </c>
      <c r="O14" s="6">
        <v>94.52</v>
      </c>
      <c r="P14" s="7">
        <v>90.7</v>
      </c>
    </row>
    <row r="15" spans="1:16" ht="15.75" thickBot="1" x14ac:dyDescent="0.3">
      <c r="A15" s="12" t="s">
        <v>13</v>
      </c>
      <c r="B15" s="6"/>
      <c r="C15" s="6"/>
      <c r="D15" s="6"/>
      <c r="E15" s="7"/>
      <c r="G15" s="12" t="s">
        <v>21</v>
      </c>
      <c r="H15" s="6"/>
      <c r="I15" s="6"/>
      <c r="J15" s="6"/>
      <c r="K15" s="6"/>
      <c r="L15" s="7"/>
      <c r="N15" s="9">
        <v>10</v>
      </c>
      <c r="O15" s="10">
        <v>96</v>
      </c>
      <c r="P15" s="11">
        <v>93.8</v>
      </c>
    </row>
    <row r="16" spans="1:16" x14ac:dyDescent="0.25">
      <c r="A16" s="5" t="s">
        <v>4</v>
      </c>
      <c r="B16" s="6">
        <v>24</v>
      </c>
      <c r="C16" s="6">
        <v>19</v>
      </c>
      <c r="D16" s="6"/>
      <c r="E16" s="7" t="s">
        <v>10</v>
      </c>
      <c r="G16" s="5" t="s">
        <v>20</v>
      </c>
      <c r="H16" s="6"/>
      <c r="I16" s="6" t="s">
        <v>22</v>
      </c>
      <c r="J16" s="6" t="s">
        <v>22</v>
      </c>
      <c r="K16" s="6"/>
      <c r="L16" s="7" t="s">
        <v>10</v>
      </c>
    </row>
    <row r="17" spans="1:12" x14ac:dyDescent="0.25">
      <c r="A17" s="5" t="s">
        <v>5</v>
      </c>
      <c r="B17" s="6">
        <v>45</v>
      </c>
      <c r="C17" s="6">
        <v>44</v>
      </c>
      <c r="D17" s="6"/>
      <c r="E17" s="8" t="s">
        <v>11</v>
      </c>
      <c r="G17" s="5" t="s">
        <v>16</v>
      </c>
      <c r="H17" s="6"/>
      <c r="I17" s="6">
        <v>18.899999999999999</v>
      </c>
      <c r="J17" s="6">
        <v>19.2</v>
      </c>
      <c r="K17" s="6"/>
      <c r="L17" s="7" t="s">
        <v>18</v>
      </c>
    </row>
    <row r="18" spans="1:12" ht="15.75" thickBot="1" x14ac:dyDescent="0.3">
      <c r="A18" s="5"/>
      <c r="B18" s="6"/>
      <c r="C18" s="6"/>
      <c r="D18" s="6"/>
      <c r="E18" s="7"/>
      <c r="G18" s="9" t="s">
        <v>17</v>
      </c>
      <c r="H18" s="10"/>
      <c r="I18" s="10">
        <v>34</v>
      </c>
      <c r="J18" s="10">
        <v>36</v>
      </c>
      <c r="K18" s="10"/>
      <c r="L18" s="11" t="s">
        <v>18</v>
      </c>
    </row>
    <row r="19" spans="1:12" x14ac:dyDescent="0.25">
      <c r="A19" s="12" t="s">
        <v>14</v>
      </c>
      <c r="B19" s="6"/>
      <c r="C19" s="6"/>
      <c r="D19" s="6"/>
      <c r="E19" s="7"/>
    </row>
    <row r="20" spans="1:12" ht="15.75" thickBot="1" x14ac:dyDescent="0.3">
      <c r="A20" s="9" t="s">
        <v>4</v>
      </c>
      <c r="B20" s="10">
        <v>43</v>
      </c>
      <c r="C20" s="10">
        <v>47</v>
      </c>
      <c r="D20" s="10"/>
      <c r="E20" s="11" t="s">
        <v>10</v>
      </c>
      <c r="G20" s="15" t="s">
        <v>23</v>
      </c>
      <c r="H20" s="14"/>
    </row>
    <row r="21" spans="1:12" x14ac:dyDescent="0.25">
      <c r="G21" s="19" t="s">
        <v>25</v>
      </c>
      <c r="H21" s="3"/>
      <c r="I21" s="3"/>
      <c r="J21" s="3"/>
      <c r="K21" s="3"/>
      <c r="L21" s="4"/>
    </row>
    <row r="22" spans="1:12" ht="17.25" x14ac:dyDescent="0.25">
      <c r="G22" s="5" t="s">
        <v>21</v>
      </c>
      <c r="H22" s="6"/>
      <c r="I22" s="6">
        <v>1</v>
      </c>
      <c r="J22" s="6">
        <v>1</v>
      </c>
      <c r="K22" s="6"/>
      <c r="L22" s="7" t="s">
        <v>24</v>
      </c>
    </row>
    <row r="23" spans="1:12" ht="17.25" x14ac:dyDescent="0.25">
      <c r="G23" s="5" t="s">
        <v>19</v>
      </c>
      <c r="H23" s="6"/>
      <c r="I23" s="6">
        <v>0.4</v>
      </c>
      <c r="J23" s="6">
        <v>0.4</v>
      </c>
      <c r="K23" s="6"/>
      <c r="L23" s="7" t="s">
        <v>24</v>
      </c>
    </row>
    <row r="24" spans="1:12" ht="17.25" x14ac:dyDescent="0.25">
      <c r="G24" s="5" t="s">
        <v>15</v>
      </c>
      <c r="H24" s="6"/>
      <c r="I24" s="6">
        <v>1</v>
      </c>
      <c r="J24" s="6">
        <v>1</v>
      </c>
      <c r="K24" s="6"/>
      <c r="L24" s="7" t="s">
        <v>24</v>
      </c>
    </row>
    <row r="25" spans="1:12" x14ac:dyDescent="0.25">
      <c r="G25" s="5"/>
      <c r="H25" s="6"/>
      <c r="I25" s="6"/>
      <c r="J25" s="6"/>
      <c r="K25" s="6"/>
      <c r="L25" s="7"/>
    </row>
    <row r="26" spans="1:12" x14ac:dyDescent="0.25">
      <c r="G26" s="12" t="s">
        <v>26</v>
      </c>
      <c r="H26" s="6"/>
      <c r="I26" s="6"/>
      <c r="J26" s="6"/>
      <c r="K26" s="6"/>
      <c r="L26" s="7"/>
    </row>
    <row r="27" spans="1:12" x14ac:dyDescent="0.25">
      <c r="G27" s="5" t="s">
        <v>27</v>
      </c>
      <c r="H27" s="6"/>
      <c r="I27" s="6">
        <v>50</v>
      </c>
      <c r="J27" s="6">
        <v>30</v>
      </c>
      <c r="K27" s="6"/>
      <c r="L27" s="7" t="s">
        <v>28</v>
      </c>
    </row>
    <row r="28" spans="1:12" x14ac:dyDescent="0.25">
      <c r="G28" s="5" t="s">
        <v>15</v>
      </c>
      <c r="H28" s="6"/>
      <c r="I28" s="6">
        <v>33</v>
      </c>
      <c r="J28" s="6" t="s">
        <v>33</v>
      </c>
      <c r="K28" s="6"/>
      <c r="L28" s="7" t="s">
        <v>28</v>
      </c>
    </row>
    <row r="29" spans="1:12" x14ac:dyDescent="0.25">
      <c r="G29" s="5"/>
      <c r="H29" s="6"/>
      <c r="I29" s="6"/>
      <c r="J29" s="6"/>
      <c r="K29" s="6"/>
      <c r="L29" s="7"/>
    </row>
    <row r="30" spans="1:12" ht="15.75" thickBot="1" x14ac:dyDescent="0.3">
      <c r="G30" s="9" t="s">
        <v>31</v>
      </c>
      <c r="H30" s="10"/>
      <c r="I30" s="10">
        <v>1000</v>
      </c>
      <c r="J30" s="10">
        <v>969</v>
      </c>
      <c r="K30" s="10"/>
      <c r="L30" s="11" t="s">
        <v>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3454-DB62-4E30-9C64-6BD39A2A603C}">
  <dimension ref="M2:T18"/>
  <sheetViews>
    <sheetView workbookViewId="0">
      <selection activeCell="N16" sqref="N16"/>
    </sheetView>
  </sheetViews>
  <sheetFormatPr defaultRowHeight="15" x14ac:dyDescent="0.25"/>
  <cols>
    <col min="13" max="13" width="11.5703125" customWidth="1"/>
    <col min="14" max="14" width="11" customWidth="1"/>
    <col min="15" max="15" width="10.5703125" customWidth="1"/>
    <col min="16" max="16" width="7.5703125" customWidth="1"/>
  </cols>
  <sheetData>
    <row r="2" spans="13:20" ht="15.75" thickBot="1" x14ac:dyDescent="0.3"/>
    <row r="3" spans="13:20" x14ac:dyDescent="0.25">
      <c r="M3" s="33" t="s">
        <v>34</v>
      </c>
      <c r="N3" s="34"/>
      <c r="O3" s="34"/>
      <c r="P3" s="3"/>
      <c r="Q3" s="3"/>
      <c r="R3" s="3"/>
      <c r="S3" s="3"/>
      <c r="T3" s="4"/>
    </row>
    <row r="4" spans="13:20" x14ac:dyDescent="0.25">
      <c r="M4" s="5"/>
      <c r="N4" s="6"/>
      <c r="O4" s="6"/>
      <c r="P4" s="6"/>
      <c r="Q4" s="6"/>
      <c r="R4" s="6"/>
      <c r="S4" s="6"/>
      <c r="T4" s="7"/>
    </row>
    <row r="5" spans="13:20" x14ac:dyDescent="0.25">
      <c r="M5" s="25" t="s">
        <v>35</v>
      </c>
      <c r="N5" s="22" t="s">
        <v>7</v>
      </c>
      <c r="O5" s="22" t="s">
        <v>8</v>
      </c>
      <c r="P5" s="21"/>
      <c r="Q5" s="23" t="s">
        <v>36</v>
      </c>
      <c r="R5" s="22" t="s">
        <v>7</v>
      </c>
      <c r="S5" s="22" t="s">
        <v>8</v>
      </c>
      <c r="T5" s="26"/>
    </row>
    <row r="6" spans="13:20" x14ac:dyDescent="0.25">
      <c r="M6" s="27" t="s">
        <v>37</v>
      </c>
      <c r="N6" s="6">
        <v>0</v>
      </c>
      <c r="O6" s="6">
        <f>'Raw Data'!C9</f>
        <v>70</v>
      </c>
      <c r="P6" s="6" t="s">
        <v>10</v>
      </c>
      <c r="Q6" s="28" t="s">
        <v>39</v>
      </c>
      <c r="R6" s="6">
        <f>'Raw Data'!B13</f>
        <v>16.5</v>
      </c>
      <c r="S6" s="6">
        <f>'Raw Data'!C13</f>
        <v>26</v>
      </c>
      <c r="T6" s="7" t="s">
        <v>10</v>
      </c>
    </row>
    <row r="7" spans="13:20" x14ac:dyDescent="0.25">
      <c r="M7" s="27" t="s">
        <v>38</v>
      </c>
      <c r="N7" s="6">
        <f>'Raw Data'!B9</f>
        <v>60</v>
      </c>
      <c r="O7" s="6">
        <v>0</v>
      </c>
      <c r="P7" s="6" t="s">
        <v>10</v>
      </c>
      <c r="Q7" s="28" t="s">
        <v>40</v>
      </c>
      <c r="R7" s="6">
        <f>'Raw Data'!B20</f>
        <v>43</v>
      </c>
      <c r="S7" s="6">
        <f>'Raw Data'!C20</f>
        <v>47</v>
      </c>
      <c r="T7" s="7" t="s">
        <v>10</v>
      </c>
    </row>
    <row r="8" spans="13:20" ht="15.75" thickBot="1" x14ac:dyDescent="0.3">
      <c r="M8" s="29" t="s">
        <v>41</v>
      </c>
      <c r="N8" s="30">
        <f>SUM(N6:N7)</f>
        <v>60</v>
      </c>
      <c r="O8" s="30">
        <f>SUM(O6:O7)</f>
        <v>70</v>
      </c>
      <c r="P8" s="31" t="s">
        <v>10</v>
      </c>
      <c r="Q8" s="30" t="s">
        <v>41</v>
      </c>
      <c r="R8" s="30">
        <f>SUM(R6:R7)</f>
        <v>59.5</v>
      </c>
      <c r="S8" s="30">
        <f>SUM(S6:S7)</f>
        <v>73</v>
      </c>
      <c r="T8" s="32" t="s">
        <v>10</v>
      </c>
    </row>
    <row r="10" spans="13:20" x14ac:dyDescent="0.25">
      <c r="M10" t="s">
        <v>42</v>
      </c>
    </row>
    <row r="11" spans="13:20" x14ac:dyDescent="0.25">
      <c r="M11" s="24" t="s">
        <v>7</v>
      </c>
      <c r="N11" s="24">
        <f>N8-R8</f>
        <v>0.5</v>
      </c>
    </row>
    <row r="12" spans="13:20" x14ac:dyDescent="0.25">
      <c r="M12" s="24" t="s">
        <v>8</v>
      </c>
      <c r="N12" s="24">
        <f>O8-S8</f>
        <v>-3</v>
      </c>
    </row>
    <row r="13" spans="13:20" ht="15.75" thickBot="1" x14ac:dyDescent="0.3"/>
    <row r="14" spans="13:20" x14ac:dyDescent="0.25">
      <c r="M14" s="38"/>
      <c r="N14" s="39" t="s">
        <v>7</v>
      </c>
      <c r="O14" s="40" t="s">
        <v>8</v>
      </c>
    </row>
    <row r="15" spans="13:20" ht="18" x14ac:dyDescent="0.35">
      <c r="M15" s="5" t="s">
        <v>44</v>
      </c>
      <c r="N15" s="6">
        <f>'Raw Data'!B16</f>
        <v>24</v>
      </c>
      <c r="O15" s="7">
        <f>'Raw Data'!C16</f>
        <v>19</v>
      </c>
    </row>
    <row r="16" spans="13:20" ht="18" x14ac:dyDescent="0.35">
      <c r="M16" s="36" t="s">
        <v>46</v>
      </c>
      <c r="N16" s="20">
        <f>N15/R6</f>
        <v>1.4545454545454546</v>
      </c>
      <c r="O16" s="37">
        <f>O15/S6</f>
        <v>0.73076923076923073</v>
      </c>
    </row>
    <row r="17" spans="13:15" x14ac:dyDescent="0.25">
      <c r="M17" s="5" t="s">
        <v>43</v>
      </c>
      <c r="N17" s="6">
        <f>'Raw Data'!I6</f>
        <v>37.200000000000003</v>
      </c>
      <c r="O17" s="7">
        <f>'Raw Data'!J6</f>
        <v>30</v>
      </c>
    </row>
    <row r="18" spans="13:15" ht="15.75" thickBot="1" x14ac:dyDescent="0.3">
      <c r="M18" s="35" t="s">
        <v>45</v>
      </c>
      <c r="N18" s="10">
        <f>N17/R7</f>
        <v>0.86511627906976751</v>
      </c>
      <c r="O18" s="11">
        <f>O17/S7</f>
        <v>0.63829787234042556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255A-CDBC-4E63-BB0A-FD9E5872AC1B}">
  <dimension ref="A1:L34"/>
  <sheetViews>
    <sheetView workbookViewId="0">
      <selection activeCell="E31" sqref="E31"/>
    </sheetView>
  </sheetViews>
  <sheetFormatPr defaultRowHeight="15" x14ac:dyDescent="0.25"/>
  <cols>
    <col min="1" max="1" width="13.5703125" customWidth="1"/>
    <col min="3" max="4" width="13.5703125" customWidth="1"/>
    <col min="6" max="6" width="13.7109375" customWidth="1"/>
    <col min="7" max="7" width="13" customWidth="1"/>
  </cols>
  <sheetData>
    <row r="1" spans="1:12" x14ac:dyDescent="0.25">
      <c r="A1" t="s">
        <v>51</v>
      </c>
      <c r="B1" t="s">
        <v>52</v>
      </c>
    </row>
    <row r="2" spans="1:12" x14ac:dyDescent="0.25">
      <c r="A2" t="s">
        <v>53</v>
      </c>
      <c r="B2">
        <v>1000</v>
      </c>
    </row>
    <row r="3" spans="1:12" x14ac:dyDescent="0.25">
      <c r="A3" t="s">
        <v>54</v>
      </c>
      <c r="B3">
        <v>789</v>
      </c>
    </row>
    <row r="5" spans="1:12" x14ac:dyDescent="0.25">
      <c r="A5" s="41" t="s">
        <v>47</v>
      </c>
      <c r="B5" s="44" t="s">
        <v>48</v>
      </c>
      <c r="C5" s="44"/>
      <c r="D5" s="44"/>
      <c r="E5" s="44" t="s">
        <v>49</v>
      </c>
      <c r="F5" s="44"/>
      <c r="G5" s="44"/>
    </row>
    <row r="6" spans="1:12" x14ac:dyDescent="0.25">
      <c r="A6" s="41"/>
      <c r="B6" s="41" t="s">
        <v>55</v>
      </c>
      <c r="C6" s="41" t="s">
        <v>56</v>
      </c>
      <c r="D6" s="41" t="s">
        <v>57</v>
      </c>
      <c r="E6" s="41" t="s">
        <v>55</v>
      </c>
      <c r="F6" s="41" t="s">
        <v>56</v>
      </c>
      <c r="G6" s="41" t="s">
        <v>57</v>
      </c>
      <c r="I6">
        <v>3</v>
      </c>
      <c r="J6">
        <v>0</v>
      </c>
      <c r="K6">
        <v>7</v>
      </c>
      <c r="L6">
        <v>0</v>
      </c>
    </row>
    <row r="7" spans="1:12" x14ac:dyDescent="0.25">
      <c r="A7" s="41">
        <v>1</v>
      </c>
      <c r="B7" s="42">
        <v>0.88100000000000001</v>
      </c>
      <c r="C7" s="42">
        <f>B7*$B$2</f>
        <v>881</v>
      </c>
      <c r="D7" s="42">
        <f>(1/C7 - 1/$B$2) / (1/$B$3 - 1/$B$2)</f>
        <v>0.50508631402273374</v>
      </c>
      <c r="E7" s="42">
        <v>0.89200000000000002</v>
      </c>
      <c r="F7">
        <f>E7*$B$2</f>
        <v>892</v>
      </c>
      <c r="G7">
        <f>(1/F7 - 1/$B$2) / (1/$B$3 - 1/$B$2)</f>
        <v>0.45274477716617434</v>
      </c>
      <c r="I7">
        <v>3</v>
      </c>
      <c r="J7">
        <v>0.7</v>
      </c>
      <c r="K7">
        <v>7</v>
      </c>
      <c r="L7">
        <v>0.7</v>
      </c>
    </row>
    <row r="8" spans="1:12" x14ac:dyDescent="0.25">
      <c r="A8" s="41">
        <v>2</v>
      </c>
      <c r="B8" s="42">
        <v>0.86399999999999999</v>
      </c>
      <c r="C8" s="42">
        <f t="shared" ref="C8:C17" si="0">B8*$B$2</f>
        <v>864</v>
      </c>
      <c r="D8" s="42">
        <f t="shared" ref="D8:D17" si="1">(1/C8 - 1/$B$2) / (1/$B$3 - 1/$B$2)</f>
        <v>0.58859926276987884</v>
      </c>
      <c r="E8" s="42">
        <v>0.89</v>
      </c>
      <c r="F8">
        <f t="shared" ref="F8:F17" si="2">E8*$B$2</f>
        <v>890</v>
      </c>
      <c r="G8">
        <f t="shared" ref="G8:G16" si="3">(1/F8 - 1/$B$2) / (1/$B$3 - 1/$B$2)</f>
        <v>0.46216518451461785</v>
      </c>
    </row>
    <row r="9" spans="1:12" x14ac:dyDescent="0.25">
      <c r="A9" s="41">
        <v>3</v>
      </c>
      <c r="B9" s="42">
        <v>0.92400000000000004</v>
      </c>
      <c r="C9" s="42">
        <f t="shared" si="0"/>
        <v>924</v>
      </c>
      <c r="D9" s="42">
        <f t="shared" si="1"/>
        <v>0.30756447344125071</v>
      </c>
      <c r="E9" s="42">
        <v>0.93899999999999995</v>
      </c>
      <c r="F9">
        <f t="shared" si="2"/>
        <v>939</v>
      </c>
      <c r="G9">
        <f t="shared" si="3"/>
        <v>0.24291749314840369</v>
      </c>
    </row>
    <row r="10" spans="1:12" x14ac:dyDescent="0.25">
      <c r="A10" s="41">
        <v>4</v>
      </c>
      <c r="B10" s="42">
        <v>0.94199999999999995</v>
      </c>
      <c r="C10" s="42">
        <f t="shared" si="0"/>
        <v>942</v>
      </c>
      <c r="D10" s="42">
        <f t="shared" si="1"/>
        <v>0.23023515561324592</v>
      </c>
      <c r="E10" s="42">
        <v>0.95899999999999996</v>
      </c>
      <c r="F10">
        <f t="shared" si="2"/>
        <v>959</v>
      </c>
      <c r="G10">
        <f t="shared" si="3"/>
        <v>0.15986735788167974</v>
      </c>
    </row>
    <row r="11" spans="1:12" x14ac:dyDescent="0.25">
      <c r="A11" s="41">
        <v>5</v>
      </c>
      <c r="B11" s="42">
        <v>0.95299999999999996</v>
      </c>
      <c r="C11" s="42">
        <f t="shared" si="0"/>
        <v>953</v>
      </c>
      <c r="D11" s="42">
        <f t="shared" si="1"/>
        <v>0.18441638527374279</v>
      </c>
      <c r="E11" s="42">
        <v>0.97599999999999998</v>
      </c>
      <c r="F11">
        <f t="shared" si="2"/>
        <v>976</v>
      </c>
      <c r="G11">
        <f t="shared" si="3"/>
        <v>9.1950897366172166E-2</v>
      </c>
    </row>
    <row r="12" spans="1:12" x14ac:dyDescent="0.25">
      <c r="A12" s="41">
        <v>6</v>
      </c>
      <c r="B12" s="42">
        <v>0.96299999999999997</v>
      </c>
      <c r="C12" s="42">
        <f t="shared" si="0"/>
        <v>963</v>
      </c>
      <c r="D12" s="42">
        <f t="shared" si="1"/>
        <v>0.1436712878888543</v>
      </c>
      <c r="E12" s="42">
        <v>0.97799999999999998</v>
      </c>
      <c r="F12">
        <f t="shared" si="2"/>
        <v>978</v>
      </c>
      <c r="G12">
        <f t="shared" si="3"/>
        <v>8.4115953827814116E-2</v>
      </c>
    </row>
    <row r="13" spans="1:12" x14ac:dyDescent="0.25">
      <c r="A13" s="41">
        <v>7</v>
      </c>
      <c r="B13" s="42">
        <v>0.97099999999999997</v>
      </c>
      <c r="C13" s="42">
        <f t="shared" si="0"/>
        <v>971</v>
      </c>
      <c r="D13" s="42">
        <f t="shared" si="1"/>
        <v>0.11167946271250123</v>
      </c>
      <c r="E13" s="42">
        <v>0.96499999999999997</v>
      </c>
      <c r="F13">
        <f t="shared" si="2"/>
        <v>965</v>
      </c>
      <c r="G13">
        <f t="shared" si="3"/>
        <v>0.13562360336910326</v>
      </c>
    </row>
    <row r="14" spans="1:12" x14ac:dyDescent="0.25">
      <c r="A14" s="41">
        <v>8</v>
      </c>
      <c r="B14" s="42">
        <v>0.98099999999999998</v>
      </c>
      <c r="C14" s="42">
        <f t="shared" si="0"/>
        <v>981</v>
      </c>
      <c r="D14" s="42">
        <f t="shared" si="1"/>
        <v>7.24234387002336E-2</v>
      </c>
      <c r="E14" s="42">
        <v>0.96799999999999997</v>
      </c>
      <c r="F14">
        <f t="shared" si="2"/>
        <v>968</v>
      </c>
      <c r="G14">
        <f t="shared" si="3"/>
        <v>0.12361442951705777</v>
      </c>
    </row>
    <row r="15" spans="1:12" x14ac:dyDescent="0.25">
      <c r="A15" s="41">
        <v>9</v>
      </c>
      <c r="B15" s="42">
        <v>0.98599999999999999</v>
      </c>
      <c r="C15" s="42">
        <f t="shared" si="0"/>
        <v>986</v>
      </c>
      <c r="D15" s="42">
        <f t="shared" si="1"/>
        <v>5.3094027282427812E-2</v>
      </c>
      <c r="E15" s="42">
        <v>0.97899999999999998</v>
      </c>
      <c r="F15">
        <f t="shared" si="2"/>
        <v>979</v>
      </c>
      <c r="G15">
        <f t="shared" si="3"/>
        <v>8.0210486568652678E-2</v>
      </c>
    </row>
    <row r="16" spans="1:12" x14ac:dyDescent="0.25">
      <c r="A16" s="41">
        <v>10</v>
      </c>
      <c r="B16" s="42">
        <v>0.99099999999999999</v>
      </c>
      <c r="C16" s="42">
        <f t="shared" si="0"/>
        <v>991</v>
      </c>
      <c r="D16" s="42">
        <f t="shared" si="1"/>
        <v>3.3959665424842508E-2</v>
      </c>
      <c r="E16" s="42">
        <v>0.98399999999999999</v>
      </c>
      <c r="F16">
        <f t="shared" si="2"/>
        <v>984</v>
      </c>
      <c r="G16">
        <f t="shared" si="3"/>
        <v>6.0802219396601895E-2</v>
      </c>
    </row>
    <row r="17" spans="1:10" x14ac:dyDescent="0.25">
      <c r="A17" s="41" t="s">
        <v>50</v>
      </c>
      <c r="B17" s="42">
        <v>0.997</v>
      </c>
      <c r="C17" s="42">
        <f t="shared" si="0"/>
        <v>997</v>
      </c>
      <c r="D17" s="42">
        <f t="shared" si="1"/>
        <v>1.1251764772991895E-2</v>
      </c>
      <c r="E17" s="42">
        <v>0.99399999999999999</v>
      </c>
      <c r="F17">
        <f t="shared" si="2"/>
        <v>994</v>
      </c>
      <c r="G17">
        <f>(1/F17 - 1/$B$2) / (1/$B$3 - 1/$B$2)</f>
        <v>2.2571447643205449E-2</v>
      </c>
    </row>
    <row r="19" spans="1:10" x14ac:dyDescent="0.25">
      <c r="D19" t="s">
        <v>60</v>
      </c>
      <c r="G19" t="s">
        <v>61</v>
      </c>
    </row>
    <row r="20" spans="1:10" x14ac:dyDescent="0.25">
      <c r="D20" t="s">
        <v>78</v>
      </c>
    </row>
    <row r="21" spans="1:10" x14ac:dyDescent="0.25">
      <c r="A21" s="43" t="s">
        <v>65</v>
      </c>
    </row>
    <row r="22" spans="1:10" x14ac:dyDescent="0.25">
      <c r="B22" t="s">
        <v>7</v>
      </c>
      <c r="C22" t="s">
        <v>8</v>
      </c>
    </row>
    <row r="23" spans="1:10" x14ac:dyDescent="0.25">
      <c r="A23" t="s">
        <v>58</v>
      </c>
      <c r="B23">
        <v>0.66</v>
      </c>
      <c r="C23">
        <v>0.6</v>
      </c>
    </row>
    <row r="24" spans="1:10" x14ac:dyDescent="0.25">
      <c r="A24" t="s">
        <v>59</v>
      </c>
      <c r="B24">
        <f>'Composition profile'!D17</f>
        <v>1.1251764772991895E-2</v>
      </c>
      <c r="C24">
        <f>'Composition profile'!G17</f>
        <v>2.2571447643205449E-2</v>
      </c>
    </row>
    <row r="25" spans="1:10" x14ac:dyDescent="0.25">
      <c r="A25" t="s">
        <v>39</v>
      </c>
      <c r="B25">
        <f>'Mass Balance'!R6</f>
        <v>16.5</v>
      </c>
      <c r="C25">
        <f>'Mass Balance'!S6</f>
        <v>26</v>
      </c>
    </row>
    <row r="26" spans="1:10" x14ac:dyDescent="0.25">
      <c r="A26" t="s">
        <v>40</v>
      </c>
      <c r="B26">
        <f>'Mass Balance'!R7</f>
        <v>43</v>
      </c>
      <c r="C26">
        <f>'Mass Balance'!S7</f>
        <v>47</v>
      </c>
    </row>
    <row r="27" spans="1:10" x14ac:dyDescent="0.25">
      <c r="A27" s="43" t="s">
        <v>63</v>
      </c>
    </row>
    <row r="28" spans="1:10" x14ac:dyDescent="0.25">
      <c r="A28" t="s">
        <v>62</v>
      </c>
      <c r="B28">
        <f>SUM(B25:B26)</f>
        <v>59.5</v>
      </c>
      <c r="C28">
        <f>SUM(C25:C26)</f>
        <v>73</v>
      </c>
    </row>
    <row r="29" spans="1:10" x14ac:dyDescent="0.25">
      <c r="A29" s="43" t="s">
        <v>66</v>
      </c>
    </row>
    <row r="30" spans="1:10" x14ac:dyDescent="0.25">
      <c r="A30" t="s">
        <v>64</v>
      </c>
      <c r="B30">
        <f>(B23*B25 + B24*B26)/B28</f>
        <v>0.19115673756703616</v>
      </c>
      <c r="C30">
        <f>(C23*C25 + C24*C26)/C28</f>
        <v>0.22823093204425557</v>
      </c>
      <c r="J30" t="s">
        <v>79</v>
      </c>
    </row>
    <row r="31" spans="1:10" x14ac:dyDescent="0.25">
      <c r="J31" t="s">
        <v>80</v>
      </c>
    </row>
    <row r="32" spans="1:10" x14ac:dyDescent="0.25">
      <c r="J32" t="s">
        <v>81</v>
      </c>
    </row>
    <row r="33" spans="10:10" x14ac:dyDescent="0.25">
      <c r="J33" t="s">
        <v>82</v>
      </c>
    </row>
    <row r="34" spans="10:10" x14ac:dyDescent="0.25">
      <c r="J34" t="s">
        <v>83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C143-4B47-4AD6-8B76-477FB7AC2D13}">
  <dimension ref="A1:Z31"/>
  <sheetViews>
    <sheetView zoomScaleNormal="100" workbookViewId="0">
      <selection activeCell="B21" sqref="B21"/>
    </sheetView>
  </sheetViews>
  <sheetFormatPr defaultRowHeight="15" x14ac:dyDescent="0.25"/>
  <cols>
    <col min="1" max="1" width="17.5703125" customWidth="1"/>
    <col min="4" max="4" width="7.42578125" customWidth="1"/>
    <col min="5" max="5" width="2.140625" customWidth="1"/>
    <col min="11" max="11" width="16.28515625" customWidth="1"/>
  </cols>
  <sheetData>
    <row r="1" spans="1:26" x14ac:dyDescent="0.25">
      <c r="A1" s="58" t="s">
        <v>84</v>
      </c>
      <c r="B1" s="39" t="s">
        <v>7</v>
      </c>
      <c r="C1" s="40" t="s">
        <v>49</v>
      </c>
      <c r="F1" s="51" t="s">
        <v>105</v>
      </c>
      <c r="G1" s="52"/>
      <c r="H1" s="52"/>
      <c r="I1" s="52"/>
      <c r="J1" s="52"/>
      <c r="K1" s="53"/>
    </row>
    <row r="2" spans="1:26" x14ac:dyDescent="0.25">
      <c r="A2" s="5" t="s">
        <v>58</v>
      </c>
      <c r="B2" s="6">
        <f>0.66</f>
        <v>0.66</v>
      </c>
      <c r="C2" s="7">
        <f>0.6</f>
        <v>0.6</v>
      </c>
      <c r="F2" s="54" t="s">
        <v>103</v>
      </c>
      <c r="G2" s="55"/>
      <c r="H2" s="56" t="s">
        <v>7</v>
      </c>
      <c r="I2" s="55"/>
      <c r="J2" s="56" t="s">
        <v>8</v>
      </c>
      <c r="K2" s="57"/>
    </row>
    <row r="3" spans="1:26" x14ac:dyDescent="0.25">
      <c r="A3" s="5" t="s">
        <v>59</v>
      </c>
      <c r="B3" s="6">
        <f>'Composition profile'!B24</f>
        <v>1.1251764772991895E-2</v>
      </c>
      <c r="C3" s="7">
        <f>'Composition profile'!C24</f>
        <v>2.2571447643205449E-2</v>
      </c>
      <c r="F3" s="45" t="s">
        <v>102</v>
      </c>
      <c r="G3" s="46" t="s">
        <v>101</v>
      </c>
      <c r="H3" s="20" t="s">
        <v>101</v>
      </c>
      <c r="I3" s="46" t="s">
        <v>102</v>
      </c>
      <c r="J3" s="20" t="s">
        <v>101</v>
      </c>
      <c r="K3" s="37" t="s">
        <v>113</v>
      </c>
    </row>
    <row r="4" spans="1:26" x14ac:dyDescent="0.25">
      <c r="A4" s="5" t="s">
        <v>39</v>
      </c>
      <c r="B4" s="6">
        <f>'Composition profile'!B25</f>
        <v>16.5</v>
      </c>
      <c r="C4" s="7">
        <f>'Composition profile'!C25</f>
        <v>26</v>
      </c>
      <c r="F4" s="5">
        <v>1</v>
      </c>
      <c r="G4" s="47">
        <v>0</v>
      </c>
      <c r="H4" s="6">
        <v>0.66</v>
      </c>
      <c r="I4" s="47">
        <v>0.73035499999999998</v>
      </c>
      <c r="J4" s="6">
        <v>0.6</v>
      </c>
      <c r="K4" s="7">
        <v>0.55036200000000002</v>
      </c>
    </row>
    <row r="5" spans="1:26" x14ac:dyDescent="0.25">
      <c r="A5" s="5" t="s">
        <v>40</v>
      </c>
      <c r="B5" s="6">
        <f>'Composition profile'!B26</f>
        <v>43</v>
      </c>
      <c r="C5" s="7">
        <f>'Composition profile'!C26</f>
        <v>47</v>
      </c>
      <c r="F5" s="5">
        <v>2</v>
      </c>
      <c r="G5" s="47">
        <v>1</v>
      </c>
      <c r="H5" s="6">
        <v>0.50508631402273374</v>
      </c>
      <c r="I5" s="47">
        <v>0.65479900000000002</v>
      </c>
      <c r="J5" s="6">
        <v>0.45274477716617434</v>
      </c>
      <c r="K5" s="7">
        <v>0.33426099999999997</v>
      </c>
    </row>
    <row r="6" spans="1:26" x14ac:dyDescent="0.25">
      <c r="A6" s="5" t="s">
        <v>85</v>
      </c>
      <c r="B6" s="6">
        <f>SUM(B4:B5)</f>
        <v>59.5</v>
      </c>
      <c r="C6" s="7">
        <f>SUM(C4:C5)</f>
        <v>73</v>
      </c>
      <c r="F6" s="5">
        <v>3</v>
      </c>
      <c r="G6" s="47">
        <v>2</v>
      </c>
      <c r="H6" s="6">
        <v>0.58859926276987884</v>
      </c>
      <c r="I6" s="47">
        <v>0.55007499999999998</v>
      </c>
      <c r="J6" s="6">
        <v>0.46216518451461785</v>
      </c>
      <c r="K6" s="7">
        <v>0.14883299999999999</v>
      </c>
    </row>
    <row r="7" spans="1:26" x14ac:dyDescent="0.25">
      <c r="A7" s="5" t="s">
        <v>64</v>
      </c>
      <c r="B7" s="6">
        <f>(B2*B4 + B3*B5)/B6</f>
        <v>0.19115673756703616</v>
      </c>
      <c r="C7" s="7">
        <f>(C2*C4 + C3*C5)/C6</f>
        <v>0.22823093204425557</v>
      </c>
      <c r="F7" s="5">
        <v>4</v>
      </c>
      <c r="G7" s="47">
        <v>3</v>
      </c>
      <c r="H7" s="6">
        <v>0.30756447344125071</v>
      </c>
      <c r="I7" s="47">
        <v>0.29809099999999999</v>
      </c>
      <c r="J7" s="6">
        <v>0.24291749314840369</v>
      </c>
      <c r="K7" s="7">
        <v>7.5612399999999996E-2</v>
      </c>
    </row>
    <row r="8" spans="1:26" ht="15.75" thickBot="1" x14ac:dyDescent="0.3">
      <c r="A8" s="49" t="s">
        <v>86</v>
      </c>
      <c r="B8" s="50">
        <f>AVERAGE(B7:C7)</f>
        <v>0.20969383480564585</v>
      </c>
      <c r="C8" s="11"/>
      <c r="F8" s="5">
        <v>5</v>
      </c>
      <c r="G8" s="47">
        <v>4</v>
      </c>
      <c r="H8" s="6">
        <v>0.23023515561324592</v>
      </c>
      <c r="I8" s="47">
        <v>0.25856200000000001</v>
      </c>
      <c r="J8" s="6">
        <v>0.15986735788167974</v>
      </c>
      <c r="K8" s="7">
        <v>5.7051299999999999E-2</v>
      </c>
    </row>
    <row r="9" spans="1:26" ht="15.75" thickBot="1" x14ac:dyDescent="0.3">
      <c r="F9" s="5">
        <v>6</v>
      </c>
      <c r="G9" s="47">
        <v>5</v>
      </c>
      <c r="H9" s="6">
        <v>0.18441638527374279</v>
      </c>
      <c r="I9" s="47">
        <v>0.209759</v>
      </c>
      <c r="J9" s="6">
        <v>9.1950897366172166E-2</v>
      </c>
      <c r="K9" s="7">
        <v>5.2916900000000003E-2</v>
      </c>
    </row>
    <row r="10" spans="1:26" x14ac:dyDescent="0.25">
      <c r="A10" s="58" t="s">
        <v>99</v>
      </c>
      <c r="B10" s="39" t="s">
        <v>7</v>
      </c>
      <c r="C10" s="39" t="s">
        <v>49</v>
      </c>
      <c r="D10" s="59"/>
      <c r="F10" s="5">
        <v>7</v>
      </c>
      <c r="G10" s="47">
        <v>6</v>
      </c>
      <c r="H10" s="6">
        <v>0.1436712878888543</v>
      </c>
      <c r="I10" s="47">
        <v>0.154141</v>
      </c>
      <c r="J10" s="6">
        <v>8.4115953827814116E-2</v>
      </c>
      <c r="K10" s="7">
        <v>5.2775299999999997E-2</v>
      </c>
    </row>
    <row r="11" spans="1:26" x14ac:dyDescent="0.25">
      <c r="A11" s="5" t="s">
        <v>5</v>
      </c>
      <c r="B11" s="6">
        <v>77.096265399999993</v>
      </c>
      <c r="C11" s="6">
        <v>78.853257099999993</v>
      </c>
      <c r="D11" s="7" t="s">
        <v>87</v>
      </c>
      <c r="F11" s="5">
        <v>8</v>
      </c>
      <c r="G11" s="47">
        <v>7</v>
      </c>
      <c r="H11" s="6">
        <v>0.11167946271250123</v>
      </c>
      <c r="I11" s="47">
        <v>9.9116499999999996E-2</v>
      </c>
      <c r="J11" s="6">
        <v>0.13562360336910326</v>
      </c>
      <c r="K11" s="7">
        <v>0.141759</v>
      </c>
    </row>
    <row r="12" spans="1:26" x14ac:dyDescent="0.25">
      <c r="A12" s="5" t="s">
        <v>88</v>
      </c>
      <c r="B12" s="6">
        <v>45</v>
      </c>
      <c r="C12" s="6">
        <v>44</v>
      </c>
      <c r="D12" s="7" t="s">
        <v>87</v>
      </c>
      <c r="F12" s="5">
        <v>9</v>
      </c>
      <c r="G12" s="47">
        <v>8</v>
      </c>
      <c r="H12" s="6">
        <v>7.24234387002336E-2</v>
      </c>
      <c r="I12" s="47">
        <v>5.4834500000000001E-2</v>
      </c>
      <c r="J12" s="6">
        <v>0.12361442951705777</v>
      </c>
      <c r="K12" s="7">
        <v>8.7837200000000004E-2</v>
      </c>
    </row>
    <row r="13" spans="1:26" x14ac:dyDescent="0.25">
      <c r="A13" s="5" t="s">
        <v>89</v>
      </c>
      <c r="B13" s="6">
        <v>-13.619045568420001</v>
      </c>
      <c r="C13" s="6">
        <v>-18.830264632992002</v>
      </c>
      <c r="D13" s="7" t="s">
        <v>90</v>
      </c>
      <c r="F13" s="5">
        <v>10</v>
      </c>
      <c r="G13" s="47">
        <v>9</v>
      </c>
      <c r="H13" s="6">
        <v>5.3094027282427812E-2</v>
      </c>
      <c r="I13" s="47">
        <v>2.6454600000000002E-2</v>
      </c>
      <c r="J13" s="6">
        <v>8.0210486568652678E-2</v>
      </c>
      <c r="K13" s="7">
        <v>4.6884799999999997E-2</v>
      </c>
    </row>
    <row r="14" spans="1:26" x14ac:dyDescent="0.25">
      <c r="A14" s="5" t="s">
        <v>91</v>
      </c>
      <c r="B14" s="6">
        <v>-1.3718204106767999</v>
      </c>
      <c r="C14" s="6">
        <v>-1.8045198937296001</v>
      </c>
      <c r="D14" s="7" t="s">
        <v>90</v>
      </c>
      <c r="F14" s="5">
        <v>11</v>
      </c>
      <c r="G14" s="47">
        <v>10</v>
      </c>
      <c r="H14" s="6">
        <v>3.3959665424842508E-2</v>
      </c>
      <c r="I14" s="47">
        <v>1.13347E-2</v>
      </c>
      <c r="J14" s="6">
        <v>6.0802219396601895E-2</v>
      </c>
      <c r="K14" s="7">
        <v>2.1727400000000001E-2</v>
      </c>
    </row>
    <row r="15" spans="1:26" ht="15.75" thickBot="1" x14ac:dyDescent="0.3">
      <c r="A15" s="5" t="s">
        <v>92</v>
      </c>
      <c r="B15" s="6">
        <v>16.5</v>
      </c>
      <c r="C15" s="6">
        <v>26</v>
      </c>
      <c r="D15" s="7" t="s">
        <v>93</v>
      </c>
      <c r="F15" s="9">
        <v>12</v>
      </c>
      <c r="G15" s="48">
        <v>11</v>
      </c>
      <c r="H15" s="10">
        <v>1.1251764772991895E-2</v>
      </c>
      <c r="I15" s="48">
        <v>1.0329E-2</v>
      </c>
      <c r="J15" s="10">
        <v>2.2571447643205449E-2</v>
      </c>
      <c r="K15" s="11">
        <v>2.1714799999999999E-2</v>
      </c>
    </row>
    <row r="16" spans="1:26" ht="15.75" thickBot="1" x14ac:dyDescent="0.3">
      <c r="A16" s="5" t="s">
        <v>94</v>
      </c>
      <c r="B16" s="6">
        <v>24</v>
      </c>
      <c r="C16" s="6">
        <v>19</v>
      </c>
      <c r="D16" s="7" t="s">
        <v>93</v>
      </c>
      <c r="V16" t="s">
        <v>112</v>
      </c>
      <c r="W16" t="s">
        <v>108</v>
      </c>
      <c r="X16" t="s">
        <v>109</v>
      </c>
      <c r="Y16" t="s">
        <v>110</v>
      </c>
      <c r="Z16" t="s">
        <v>111</v>
      </c>
    </row>
    <row r="17" spans="1:26" ht="15.75" thickBot="1" x14ac:dyDescent="0.3">
      <c r="A17" s="9" t="s">
        <v>95</v>
      </c>
      <c r="B17" s="10">
        <v>1.4545454499999999</v>
      </c>
      <c r="C17" s="10">
        <v>0.73076923100000002</v>
      </c>
      <c r="D17" s="11"/>
      <c r="F17" s="51" t="s">
        <v>106</v>
      </c>
      <c r="G17" s="52"/>
      <c r="H17" s="52"/>
      <c r="I17" s="52"/>
      <c r="J17" s="52"/>
      <c r="K17" s="53"/>
      <c r="T17">
        <v>0</v>
      </c>
      <c r="U17">
        <v>0.6</v>
      </c>
      <c r="V17">
        <v>0.52137500000000003</v>
      </c>
      <c r="W17">
        <v>0.55036200000000002</v>
      </c>
      <c r="X17">
        <v>0.55853299999999995</v>
      </c>
      <c r="Y17">
        <v>0.56295799999999996</v>
      </c>
      <c r="Z17">
        <v>0.57487200000000005</v>
      </c>
    </row>
    <row r="18" spans="1:26" ht="15.75" thickBot="1" x14ac:dyDescent="0.3">
      <c r="F18" s="54" t="s">
        <v>103</v>
      </c>
      <c r="G18" s="55"/>
      <c r="H18" s="56" t="s">
        <v>7</v>
      </c>
      <c r="I18" s="55"/>
      <c r="J18" s="56" t="s">
        <v>8</v>
      </c>
      <c r="K18" s="57"/>
      <c r="T18">
        <v>1</v>
      </c>
      <c r="U18">
        <v>0.45274477716617434</v>
      </c>
      <c r="V18">
        <v>0.34866399999999997</v>
      </c>
      <c r="W18">
        <v>0.33426099999999997</v>
      </c>
      <c r="X18">
        <v>0.32407999999999998</v>
      </c>
      <c r="Y18">
        <v>0.316361</v>
      </c>
      <c r="Z18">
        <v>0.28208299999999997</v>
      </c>
    </row>
    <row r="19" spans="1:26" x14ac:dyDescent="0.25">
      <c r="A19" s="58" t="s">
        <v>15</v>
      </c>
      <c r="B19" s="39" t="s">
        <v>7</v>
      </c>
      <c r="C19" s="39" t="s">
        <v>49</v>
      </c>
      <c r="D19" s="59"/>
      <c r="F19" s="45" t="s">
        <v>102</v>
      </c>
      <c r="G19" s="46" t="s">
        <v>101</v>
      </c>
      <c r="H19" s="20" t="s">
        <v>101</v>
      </c>
      <c r="I19" s="46" t="s">
        <v>102</v>
      </c>
      <c r="J19" s="20" t="s">
        <v>101</v>
      </c>
      <c r="K19" s="37" t="s">
        <v>113</v>
      </c>
      <c r="T19">
        <v>2</v>
      </c>
      <c r="U19">
        <v>0.46216518451461785</v>
      </c>
      <c r="V19">
        <v>0.180228</v>
      </c>
      <c r="W19">
        <v>0.14883299999999999</v>
      </c>
      <c r="X19">
        <v>0.137068</v>
      </c>
      <c r="Y19">
        <v>0.12990699999999999</v>
      </c>
      <c r="Z19">
        <v>0.10716199999999999</v>
      </c>
    </row>
    <row r="20" spans="1:26" x14ac:dyDescent="0.25">
      <c r="A20" s="5" t="s">
        <v>5</v>
      </c>
      <c r="B20" s="6">
        <v>96.943222199999994</v>
      </c>
      <c r="C20" s="6">
        <v>94.845480199999997</v>
      </c>
      <c r="D20" s="7" t="s">
        <v>87</v>
      </c>
      <c r="F20" s="5">
        <v>1</v>
      </c>
      <c r="G20" s="47">
        <v>0</v>
      </c>
      <c r="H20" s="6"/>
      <c r="I20" s="47">
        <v>77.266000000000005</v>
      </c>
      <c r="J20" s="6"/>
      <c r="K20" s="7">
        <v>78.853300000000004</v>
      </c>
      <c r="T20">
        <v>3</v>
      </c>
      <c r="U20">
        <v>0.24291749314840369</v>
      </c>
      <c r="V20">
        <v>8.8860700000000001E-2</v>
      </c>
      <c r="W20">
        <v>7.5612399999999996E-2</v>
      </c>
      <c r="X20">
        <v>7.2118100000000004E-2</v>
      </c>
      <c r="Y20">
        <v>7.0263800000000001E-2</v>
      </c>
      <c r="Z20">
        <v>6.5443699999999994E-2</v>
      </c>
    </row>
    <row r="21" spans="1:26" x14ac:dyDescent="0.25">
      <c r="A21" s="5" t="s">
        <v>89</v>
      </c>
      <c r="B21" s="6">
        <v>18.141152773320002</v>
      </c>
      <c r="C21" s="6">
        <v>23.922784526255999</v>
      </c>
      <c r="D21" s="7" t="s">
        <v>90</v>
      </c>
      <c r="F21" s="5">
        <v>2</v>
      </c>
      <c r="G21" s="47">
        <v>1</v>
      </c>
      <c r="H21" s="6">
        <v>77</v>
      </c>
      <c r="I21" s="47">
        <v>77.929100000000005</v>
      </c>
      <c r="J21" s="6">
        <v>77.5</v>
      </c>
      <c r="K21" s="7">
        <v>81.404200000000003</v>
      </c>
      <c r="T21">
        <v>4</v>
      </c>
      <c r="U21">
        <v>0.15986735788167974</v>
      </c>
      <c r="V21">
        <v>5.8059100000000002E-2</v>
      </c>
      <c r="W21">
        <v>5.7051299999999999E-2</v>
      </c>
      <c r="X21">
        <v>5.72118E-2</v>
      </c>
      <c r="Y21">
        <v>5.7377499999999998E-2</v>
      </c>
      <c r="Z21">
        <v>5.8107300000000001E-2</v>
      </c>
    </row>
    <row r="22" spans="1:26" x14ac:dyDescent="0.25">
      <c r="A22" s="5" t="s">
        <v>96</v>
      </c>
      <c r="B22" s="6">
        <v>43</v>
      </c>
      <c r="C22" s="6">
        <v>47</v>
      </c>
      <c r="D22" s="7" t="s">
        <v>93</v>
      </c>
      <c r="F22" s="5">
        <v>3</v>
      </c>
      <c r="G22" s="47">
        <v>2</v>
      </c>
      <c r="H22" s="6">
        <v>77.98</v>
      </c>
      <c r="I22" s="47">
        <v>78.856499999999997</v>
      </c>
      <c r="J22" s="6">
        <v>79.72</v>
      </c>
      <c r="K22" s="7">
        <v>86.395300000000006</v>
      </c>
      <c r="T22">
        <v>5</v>
      </c>
      <c r="U22">
        <v>9.1950897366172166E-2</v>
      </c>
      <c r="V22">
        <v>4.9524800000000001E-2</v>
      </c>
      <c r="W22">
        <v>5.2916900000000003E-2</v>
      </c>
      <c r="X22">
        <v>5.4137600000000001E-2</v>
      </c>
      <c r="Y22">
        <v>5.4843200000000002E-2</v>
      </c>
      <c r="Z22">
        <v>5.6888500000000002E-2</v>
      </c>
    </row>
    <row r="23" spans="1:26" x14ac:dyDescent="0.25">
      <c r="A23" s="5" t="s">
        <v>100</v>
      </c>
      <c r="B23" s="6">
        <v>37.200000000000003</v>
      </c>
      <c r="C23" s="6">
        <v>30</v>
      </c>
      <c r="D23" s="7" t="s">
        <v>93</v>
      </c>
      <c r="F23" s="5">
        <v>4</v>
      </c>
      <c r="G23" s="47">
        <v>3</v>
      </c>
      <c r="H23" s="6">
        <v>81.739999999999995</v>
      </c>
      <c r="I23" s="47">
        <v>82.055599999999998</v>
      </c>
      <c r="J23" s="6">
        <v>83.6</v>
      </c>
      <c r="K23" s="7">
        <v>90.355099999999993</v>
      </c>
      <c r="T23">
        <v>6</v>
      </c>
      <c r="U23">
        <v>8.4115953827814116E-2</v>
      </c>
      <c r="V23">
        <v>4.8329200000000003E-2</v>
      </c>
      <c r="W23">
        <v>5.2775299999999997E-2</v>
      </c>
      <c r="X23">
        <v>5.4169099999999998E-2</v>
      </c>
      <c r="Y23">
        <v>5.4944300000000001E-2</v>
      </c>
      <c r="Z23">
        <v>5.70774E-2</v>
      </c>
    </row>
    <row r="24" spans="1:26" x14ac:dyDescent="0.25">
      <c r="A24" s="5" t="s">
        <v>97</v>
      </c>
      <c r="B24" s="6">
        <v>28.867343200000001</v>
      </c>
      <c r="C24" s="6">
        <v>30.005188400000002</v>
      </c>
      <c r="D24" s="7" t="s">
        <v>93</v>
      </c>
      <c r="F24" s="5">
        <v>5</v>
      </c>
      <c r="G24" s="47">
        <v>4</v>
      </c>
      <c r="H24" s="6">
        <v>82.48</v>
      </c>
      <c r="I24" s="47">
        <v>82.901600000000002</v>
      </c>
      <c r="J24" s="6">
        <v>85.8</v>
      </c>
      <c r="K24" s="7">
        <v>91.709199999999996</v>
      </c>
      <c r="T24">
        <v>7</v>
      </c>
      <c r="U24">
        <v>0.13562360336910326</v>
      </c>
      <c r="V24">
        <v>0.15062900000000001</v>
      </c>
      <c r="W24">
        <v>0.141759</v>
      </c>
      <c r="X24">
        <v>0.13758799999999999</v>
      </c>
      <c r="Y24">
        <v>0.134712</v>
      </c>
      <c r="Z24">
        <v>0.12280199999999999</v>
      </c>
    </row>
    <row r="25" spans="1:26" ht="15.75" thickBot="1" x14ac:dyDescent="0.3">
      <c r="A25" s="9" t="s">
        <v>98</v>
      </c>
      <c r="B25" s="10">
        <v>0.67133356300000002</v>
      </c>
      <c r="C25" s="10">
        <v>0.63840826500000003</v>
      </c>
      <c r="D25" s="11"/>
      <c r="F25" s="5">
        <v>6</v>
      </c>
      <c r="G25" s="47">
        <v>5</v>
      </c>
      <c r="H25" s="6">
        <v>84.18</v>
      </c>
      <c r="I25" s="47">
        <v>84.203999999999994</v>
      </c>
      <c r="J25" s="6">
        <v>86.7</v>
      </c>
      <c r="K25" s="7">
        <v>92.036600000000007</v>
      </c>
      <c r="T25">
        <v>8</v>
      </c>
      <c r="U25">
        <v>0.12361442951705777</v>
      </c>
      <c r="V25">
        <v>0.105848</v>
      </c>
      <c r="W25">
        <v>8.7837200000000004E-2</v>
      </c>
      <c r="X25">
        <v>8.0572699999999997E-2</v>
      </c>
      <c r="Y25">
        <v>7.5925300000000001E-2</v>
      </c>
      <c r="Z25">
        <v>5.9257900000000002E-2</v>
      </c>
    </row>
    <row r="26" spans="1:26" ht="15.75" thickBot="1" x14ac:dyDescent="0.3">
      <c r="F26" s="5">
        <v>7</v>
      </c>
      <c r="G26" s="47">
        <v>6</v>
      </c>
      <c r="H26" s="6">
        <v>86.61</v>
      </c>
      <c r="I26" s="47">
        <v>86.172399999999996</v>
      </c>
      <c r="J26" s="6">
        <v>87.4</v>
      </c>
      <c r="K26" s="7">
        <v>92.048000000000002</v>
      </c>
      <c r="T26">
        <v>9</v>
      </c>
      <c r="U26">
        <v>8.0210486568652678E-2</v>
      </c>
      <c r="V26">
        <v>6.6954200000000005E-2</v>
      </c>
      <c r="W26">
        <v>4.6884799999999997E-2</v>
      </c>
      <c r="X26">
        <v>4.0051999999999997E-2</v>
      </c>
      <c r="Y26">
        <v>3.6030100000000002E-2</v>
      </c>
      <c r="Z26">
        <v>2.3625699999999999E-2</v>
      </c>
    </row>
    <row r="27" spans="1:26" x14ac:dyDescent="0.25">
      <c r="A27" s="58" t="s">
        <v>107</v>
      </c>
      <c r="B27" s="60"/>
      <c r="C27" s="60"/>
      <c r="D27" s="59"/>
      <c r="E27" s="61"/>
      <c r="F27" s="5">
        <v>8</v>
      </c>
      <c r="G27" s="47">
        <v>7</v>
      </c>
      <c r="H27" s="6">
        <v>89.78</v>
      </c>
      <c r="I27" s="47">
        <v>88.873699999999999</v>
      </c>
      <c r="J27" s="6">
        <v>83</v>
      </c>
      <c r="K27" s="7">
        <v>86.702500000000001</v>
      </c>
      <c r="T27">
        <v>10</v>
      </c>
      <c r="U27">
        <v>6.0802219396601895E-2</v>
      </c>
      <c r="V27">
        <v>3.7769499999999998E-2</v>
      </c>
      <c r="W27">
        <v>2.1727400000000001E-2</v>
      </c>
      <c r="X27">
        <v>1.7205100000000001E-2</v>
      </c>
      <c r="Y27">
        <v>1.4755900000000001E-2</v>
      </c>
      <c r="Z27">
        <v>8.1613699999999994E-3</v>
      </c>
    </row>
    <row r="28" spans="1:26" x14ac:dyDescent="0.25">
      <c r="A28" s="5" t="s">
        <v>104</v>
      </c>
      <c r="B28" s="6">
        <v>32</v>
      </c>
      <c r="C28" s="6">
        <v>27</v>
      </c>
      <c r="D28" s="7" t="s">
        <v>28</v>
      </c>
      <c r="F28" s="5">
        <v>9</v>
      </c>
      <c r="G28" s="47">
        <v>8</v>
      </c>
      <c r="H28" s="6">
        <v>92.92</v>
      </c>
      <c r="I28" s="47">
        <v>91.883600000000001</v>
      </c>
      <c r="J28" s="6">
        <v>87.85</v>
      </c>
      <c r="K28" s="7">
        <v>89.554699999999997</v>
      </c>
      <c r="T28">
        <v>11</v>
      </c>
      <c r="U28">
        <v>2.2571447643205449E-2</v>
      </c>
      <c r="V28">
        <v>3.7750100000000002E-2</v>
      </c>
      <c r="W28">
        <v>2.1714799999999999E-2</v>
      </c>
      <c r="X28">
        <v>1.71947E-2</v>
      </c>
      <c r="Y28">
        <v>1.4746799999999999E-2</v>
      </c>
      <c r="Z28">
        <v>8.1560799999999996E-3</v>
      </c>
    </row>
    <row r="29" spans="1:26" ht="15.75" thickBot="1" x14ac:dyDescent="0.3">
      <c r="A29" s="9" t="s">
        <v>114</v>
      </c>
      <c r="B29" s="10"/>
      <c r="C29" s="10"/>
      <c r="D29" s="11"/>
      <c r="F29" s="5">
        <v>10</v>
      </c>
      <c r="G29" s="47">
        <v>9</v>
      </c>
      <c r="H29" s="6">
        <v>94.52</v>
      </c>
      <c r="I29" s="47">
        <v>94.397900000000007</v>
      </c>
      <c r="J29" s="6">
        <v>90.7</v>
      </c>
      <c r="K29" s="7">
        <v>92.533000000000001</v>
      </c>
    </row>
    <row r="30" spans="1:26" x14ac:dyDescent="0.25">
      <c r="F30" s="5">
        <v>11</v>
      </c>
      <c r="G30" s="47">
        <v>10</v>
      </c>
      <c r="H30" s="6">
        <v>96</v>
      </c>
      <c r="I30" s="47">
        <v>95.992500000000007</v>
      </c>
      <c r="J30" s="6">
        <v>93.8</v>
      </c>
      <c r="K30" s="7">
        <v>94.874799999999993</v>
      </c>
    </row>
    <row r="31" spans="1:26" ht="15.75" thickBot="1" x14ac:dyDescent="0.3">
      <c r="F31" s="9">
        <v>12</v>
      </c>
      <c r="G31" s="48">
        <v>11</v>
      </c>
      <c r="H31" s="10"/>
      <c r="I31" s="48">
        <v>96.078800000000001</v>
      </c>
      <c r="J31" s="10"/>
      <c r="K31" s="11">
        <v>94.845500000000001</v>
      </c>
    </row>
  </sheetData>
  <mergeCells count="8">
    <mergeCell ref="F18:G18"/>
    <mergeCell ref="H18:I18"/>
    <mergeCell ref="J18:K18"/>
    <mergeCell ref="H2:I2"/>
    <mergeCell ref="F2:G2"/>
    <mergeCell ref="F17:K17"/>
    <mergeCell ref="F1:K1"/>
    <mergeCell ref="J2:K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99C5-F840-4624-9B48-89C94F6F305F}">
  <dimension ref="A1:D40"/>
  <sheetViews>
    <sheetView workbookViewId="0">
      <selection activeCell="C16" sqref="C16"/>
    </sheetView>
  </sheetViews>
  <sheetFormatPr defaultRowHeight="15" x14ac:dyDescent="0.25"/>
  <cols>
    <col min="1" max="1" width="10.5703125" customWidth="1"/>
  </cols>
  <sheetData>
    <row r="1" spans="1:4" x14ac:dyDescent="0.25">
      <c r="A1" s="42" t="s">
        <v>67</v>
      </c>
      <c r="B1" s="42" t="s">
        <v>68</v>
      </c>
    </row>
    <row r="2" spans="1:4" x14ac:dyDescent="0.25">
      <c r="A2" s="42">
        <v>0</v>
      </c>
      <c r="B2" s="42">
        <v>0</v>
      </c>
      <c r="C2">
        <v>0</v>
      </c>
      <c r="D2">
        <v>0</v>
      </c>
    </row>
    <row r="3" spans="1:4" x14ac:dyDescent="0.25">
      <c r="A3" s="42">
        <v>1.9E-2</v>
      </c>
      <c r="B3" s="42">
        <v>0.17</v>
      </c>
      <c r="C3">
        <v>1</v>
      </c>
      <c r="D3">
        <v>1</v>
      </c>
    </row>
    <row r="4" spans="1:4" x14ac:dyDescent="0.25">
      <c r="A4" s="42">
        <v>7.2099999999999997E-2</v>
      </c>
      <c r="B4" s="42">
        <v>0.3891</v>
      </c>
    </row>
    <row r="5" spans="1:4" x14ac:dyDescent="0.25">
      <c r="A5" s="42">
        <v>9.9000000000000005E-2</v>
      </c>
      <c r="B5" s="42">
        <v>0.4375</v>
      </c>
    </row>
    <row r="6" spans="1:4" x14ac:dyDescent="0.25">
      <c r="A6" s="42">
        <v>0.12379999999999999</v>
      </c>
      <c r="B6" s="42">
        <v>0.47039999999999998</v>
      </c>
    </row>
    <row r="7" spans="1:4" x14ac:dyDescent="0.25">
      <c r="A7" s="42">
        <v>0.1661</v>
      </c>
      <c r="B7" s="42">
        <v>0.50890000000000002</v>
      </c>
    </row>
    <row r="8" spans="1:4" x14ac:dyDescent="0.25">
      <c r="A8" s="42">
        <v>0.23369999999999999</v>
      </c>
      <c r="B8" s="42">
        <v>0.54449999999999998</v>
      </c>
    </row>
    <row r="9" spans="1:4" x14ac:dyDescent="0.25">
      <c r="A9" s="42">
        <v>0.26079999999999998</v>
      </c>
      <c r="B9" s="42">
        <v>0.55800000000000005</v>
      </c>
    </row>
    <row r="10" spans="1:4" x14ac:dyDescent="0.25">
      <c r="A10" s="42">
        <v>0.32729999999999998</v>
      </c>
      <c r="B10" s="42">
        <v>0.58260000000000001</v>
      </c>
    </row>
    <row r="11" spans="1:4" x14ac:dyDescent="0.25">
      <c r="A11" s="42">
        <v>0.39650000000000002</v>
      </c>
      <c r="B11" s="42">
        <v>0.61219999999999997</v>
      </c>
    </row>
    <row r="12" spans="1:4" x14ac:dyDescent="0.25">
      <c r="A12" s="42">
        <v>0.51980000000000004</v>
      </c>
      <c r="B12" s="42">
        <v>0.65990000000000004</v>
      </c>
    </row>
    <row r="13" spans="1:4" x14ac:dyDescent="0.25">
      <c r="A13" s="42">
        <v>0.57320000000000004</v>
      </c>
      <c r="B13" s="42">
        <v>0.68410000000000004</v>
      </c>
    </row>
    <row r="14" spans="1:4" x14ac:dyDescent="0.25">
      <c r="A14" s="42">
        <v>0.67630000000000001</v>
      </c>
      <c r="B14" s="42">
        <v>0.73850000000000005</v>
      </c>
    </row>
    <row r="15" spans="1:4" x14ac:dyDescent="0.25">
      <c r="A15" s="42">
        <v>0.74719999999999998</v>
      </c>
      <c r="B15" s="42">
        <v>0.78149999999999997</v>
      </c>
    </row>
    <row r="16" spans="1:4" x14ac:dyDescent="0.25">
      <c r="A16" s="42">
        <v>0.89429999999999998</v>
      </c>
      <c r="B16" s="42">
        <v>0.89429999999999998</v>
      </c>
    </row>
    <row r="17" spans="1:3" x14ac:dyDescent="0.25">
      <c r="A17" s="42">
        <v>1</v>
      </c>
      <c r="B17" s="42">
        <v>1</v>
      </c>
    </row>
    <row r="19" spans="1:3" x14ac:dyDescent="0.25">
      <c r="A19" s="43" t="s">
        <v>69</v>
      </c>
    </row>
    <row r="20" spans="1:3" x14ac:dyDescent="0.25">
      <c r="A20" t="s">
        <v>64</v>
      </c>
      <c r="B20">
        <f>'Composition profile'!B30</f>
        <v>0.19115673756703616</v>
      </c>
      <c r="C20">
        <f>'Composition profile'!C30</f>
        <v>0.22823093204425557</v>
      </c>
    </row>
    <row r="21" spans="1:3" x14ac:dyDescent="0.25">
      <c r="A21" t="s">
        <v>58</v>
      </c>
      <c r="B21">
        <v>0.66</v>
      </c>
      <c r="C21">
        <v>0.6</v>
      </c>
    </row>
    <row r="22" spans="1:3" x14ac:dyDescent="0.25">
      <c r="A22" t="s">
        <v>59</v>
      </c>
      <c r="B22">
        <f>'Composition profile'!B24</f>
        <v>1.1251764772991895E-2</v>
      </c>
      <c r="C22">
        <f>'Composition profile'!C24</f>
        <v>2.2571447643205449E-2</v>
      </c>
    </row>
    <row r="25" spans="1:3" x14ac:dyDescent="0.25">
      <c r="A25" t="s">
        <v>70</v>
      </c>
      <c r="B25">
        <f>'Mass Balance'!N16</f>
        <v>1.4545454545454546</v>
      </c>
      <c r="C25">
        <f>'Mass Balance'!O16</f>
        <v>0.73076923076923073</v>
      </c>
    </row>
    <row r="26" spans="1:3" x14ac:dyDescent="0.25">
      <c r="A26" t="s">
        <v>71</v>
      </c>
      <c r="B26">
        <f>'Mass Balance'!N18</f>
        <v>0.86511627906976751</v>
      </c>
      <c r="C26">
        <f>'Mass Balance'!O18</f>
        <v>0.63829787234042556</v>
      </c>
    </row>
    <row r="28" spans="1:3" x14ac:dyDescent="0.25">
      <c r="A28" t="s">
        <v>72</v>
      </c>
    </row>
    <row r="29" spans="1:3" x14ac:dyDescent="0.25">
      <c r="A29" t="s">
        <v>74</v>
      </c>
      <c r="B29">
        <f>B25/(B25+1)</f>
        <v>0.59259259259259256</v>
      </c>
      <c r="C29">
        <f>C25/(C25+1)</f>
        <v>0.42222222222222217</v>
      </c>
    </row>
    <row r="30" spans="1:3" x14ac:dyDescent="0.25">
      <c r="A30" t="s">
        <v>58</v>
      </c>
      <c r="B30">
        <f>B21</f>
        <v>0.66</v>
      </c>
      <c r="C30">
        <f>C21</f>
        <v>0.6</v>
      </c>
    </row>
    <row r="31" spans="1:3" x14ac:dyDescent="0.25">
      <c r="A31" t="s">
        <v>75</v>
      </c>
      <c r="B31">
        <f>(1-B29)*B30</f>
        <v>0.2688888888888889</v>
      </c>
      <c r="C31">
        <f>(1-C29)*C30</f>
        <v>0.34666666666666668</v>
      </c>
    </row>
    <row r="32" spans="1:3" x14ac:dyDescent="0.25">
      <c r="A32" t="s">
        <v>73</v>
      </c>
    </row>
    <row r="33" spans="1:3" x14ac:dyDescent="0.25">
      <c r="A33">
        <v>0.1</v>
      </c>
      <c r="B33">
        <f>B29*A33+B31</f>
        <v>0.32814814814814819</v>
      </c>
      <c r="C33">
        <f>C29*A33+C31</f>
        <v>0.3888888888888889</v>
      </c>
    </row>
    <row r="35" spans="1:3" x14ac:dyDescent="0.25">
      <c r="A35" t="s">
        <v>76</v>
      </c>
    </row>
    <row r="36" spans="1:3" x14ac:dyDescent="0.25">
      <c r="A36" t="s">
        <v>77</v>
      </c>
      <c r="B36">
        <f>(B26+1)/B26</f>
        <v>2.1559139784946235</v>
      </c>
      <c r="C36">
        <f>(C26+1)/C26</f>
        <v>2.5666666666666664</v>
      </c>
    </row>
    <row r="37" spans="1:3" x14ac:dyDescent="0.25">
      <c r="A37" t="s">
        <v>59</v>
      </c>
      <c r="B37">
        <f>B22</f>
        <v>1.1251764772991895E-2</v>
      </c>
      <c r="C37">
        <f>C22</f>
        <v>2.2571447643205449E-2</v>
      </c>
    </row>
    <row r="38" spans="1:3" x14ac:dyDescent="0.25">
      <c r="A38" t="s">
        <v>75</v>
      </c>
      <c r="B38">
        <f>(1-B36)*B37</f>
        <v>-1.3006072183834717E-2</v>
      </c>
      <c r="C38">
        <f>(1-C36)*C37</f>
        <v>-3.5361934641021865E-2</v>
      </c>
    </row>
    <row r="39" spans="1:3" x14ac:dyDescent="0.25">
      <c r="A39" t="s">
        <v>73</v>
      </c>
    </row>
    <row r="40" spans="1:3" x14ac:dyDescent="0.25">
      <c r="A40">
        <v>0.2</v>
      </c>
      <c r="B40">
        <f>B36*A40+B38</f>
        <v>0.41817672351509</v>
      </c>
      <c r="C40">
        <f>C36*A40+C38</f>
        <v>0.47797139869231142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5282-EC40-4FEE-928F-57FB517A577E}">
  <dimension ref="A1:E14"/>
  <sheetViews>
    <sheetView workbookViewId="0">
      <selection activeCell="B2" sqref="B2"/>
    </sheetView>
  </sheetViews>
  <sheetFormatPr defaultRowHeight="15" x14ac:dyDescent="0.25"/>
  <sheetData>
    <row r="1" spans="1:5" x14ac:dyDescent="0.25">
      <c r="A1">
        <v>0.50508631402273374</v>
      </c>
      <c r="D1">
        <v>0.45274477716617434</v>
      </c>
    </row>
    <row r="2" spans="1:5" x14ac:dyDescent="0.25">
      <c r="A2">
        <v>0.58859926276987884</v>
      </c>
      <c r="B2">
        <v>0.50508631402273374</v>
      </c>
      <c r="D2">
        <v>0.46216518451461785</v>
      </c>
      <c r="E2">
        <v>0.45274477716617434</v>
      </c>
    </row>
    <row r="3" spans="1:5" x14ac:dyDescent="0.25">
      <c r="A3">
        <v>0.30756447344125071</v>
      </c>
      <c r="B3">
        <v>0.58859926276987884</v>
      </c>
      <c r="D3">
        <v>0.24291749314840369</v>
      </c>
      <c r="E3">
        <v>0.46216518451461785</v>
      </c>
    </row>
    <row r="4" spans="1:5" x14ac:dyDescent="0.25">
      <c r="A4">
        <v>0.23023515561324592</v>
      </c>
      <c r="B4">
        <v>0.30756447344125071</v>
      </c>
      <c r="D4">
        <v>0.15986735788167974</v>
      </c>
      <c r="E4">
        <v>0.24291749314840369</v>
      </c>
    </row>
    <row r="5" spans="1:5" x14ac:dyDescent="0.25">
      <c r="A5">
        <v>0.18441638527374279</v>
      </c>
      <c r="B5">
        <v>0.23023515561324592</v>
      </c>
      <c r="D5">
        <v>9.1950897366172166E-2</v>
      </c>
      <c r="E5">
        <v>0.15986735788167974</v>
      </c>
    </row>
    <row r="6" spans="1:5" x14ac:dyDescent="0.25">
      <c r="A6">
        <v>0.1436712878888543</v>
      </c>
      <c r="B6">
        <v>0.18441638527374279</v>
      </c>
      <c r="D6">
        <v>8.4115953827814116E-2</v>
      </c>
      <c r="E6">
        <v>9.1950897366172166E-2</v>
      </c>
    </row>
    <row r="7" spans="1:5" x14ac:dyDescent="0.25">
      <c r="A7">
        <v>0.11167946271250123</v>
      </c>
      <c r="B7">
        <v>0.1436712878888543</v>
      </c>
      <c r="D7">
        <v>0.13562360336910326</v>
      </c>
      <c r="E7">
        <v>8.4115953827814116E-2</v>
      </c>
    </row>
    <row r="8" spans="1:5" x14ac:dyDescent="0.25">
      <c r="A8">
        <v>7.24234387002336E-2</v>
      </c>
      <c r="B8">
        <v>0.11167946271250123</v>
      </c>
      <c r="D8">
        <v>0.12361442951705777</v>
      </c>
      <c r="E8">
        <v>0.13562360336910326</v>
      </c>
    </row>
    <row r="9" spans="1:5" x14ac:dyDescent="0.25">
      <c r="A9">
        <v>5.3094027282427812E-2</v>
      </c>
      <c r="B9">
        <v>7.24234387002336E-2</v>
      </c>
      <c r="D9">
        <v>8.0210486568652678E-2</v>
      </c>
      <c r="E9">
        <v>0.12361442951705777</v>
      </c>
    </row>
    <row r="10" spans="1:5" x14ac:dyDescent="0.25">
      <c r="A10">
        <v>3.3959665424842508E-2</v>
      </c>
      <c r="B10">
        <v>5.3094027282427812E-2</v>
      </c>
      <c r="D10">
        <v>6.0802219396601895E-2</v>
      </c>
      <c r="E10">
        <v>8.0210486568652678E-2</v>
      </c>
    </row>
    <row r="11" spans="1:5" x14ac:dyDescent="0.25">
      <c r="A11">
        <v>1.1251764772991895E-2</v>
      </c>
      <c r="B11">
        <v>3.3959665424842508E-2</v>
      </c>
      <c r="D11">
        <v>2.2571447643205449E-2</v>
      </c>
      <c r="E11">
        <v>6.0802219396601895E-2</v>
      </c>
    </row>
    <row r="13" spans="1:5" x14ac:dyDescent="0.25">
      <c r="A13">
        <v>0</v>
      </c>
      <c r="B13">
        <v>0</v>
      </c>
    </row>
    <row r="14" spans="1:5" x14ac:dyDescent="0.25">
      <c r="A14">
        <v>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Mass Balance</vt:lpstr>
      <vt:lpstr>Composition profile</vt:lpstr>
      <vt:lpstr>Aspen results</vt:lpstr>
      <vt:lpstr>VLE Data</vt:lpstr>
      <vt:lpstr>Pseudo-VLE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</dc:creator>
  <cp:lastModifiedBy>Bhavik</cp:lastModifiedBy>
  <dcterms:created xsi:type="dcterms:W3CDTF">2019-08-30T14:21:21Z</dcterms:created>
  <dcterms:modified xsi:type="dcterms:W3CDTF">2019-09-05T17:01:22Z</dcterms:modified>
</cp:coreProperties>
</file>