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ck\Documents\SKAGGS\PSU\Courses\ETECH 899\Course Dev\Pencil Production\"/>
    </mc:Choice>
  </mc:AlternateContent>
  <xr:revisionPtr revIDLastSave="0" documentId="13_ncr:1_{201698BC-FFDF-403F-A10C-A4CBF05F428F}" xr6:coauthVersionLast="47" xr6:coauthVersionMax="47" xr10:uidLastSave="{00000000-0000-0000-0000-000000000000}"/>
  <bookViews>
    <workbookView xWindow="-120" yWindow="-120" windowWidth="29040" windowHeight="15840" xr2:uid="{74B93B9D-5944-4A94-B2D3-73F58079AC6A}"/>
  </bookViews>
  <sheets>
    <sheet name="Sheet1" sheetId="1" r:id="rId1"/>
    <sheet name="Answer Report 1" sheetId="5" r:id="rId2"/>
    <sheet name="Sensitivity Report 1" sheetId="6" r:id="rId3"/>
    <sheet name="Limits Report 1" sheetId="7" r:id="rId4"/>
  </sheets>
  <definedNames>
    <definedName name="solver_adj" localSheetId="0" hidden="1">Sheet1!$P$6:$P$7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Sheet1!$O$21:$O$33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Sheet1!$P$16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Sheet1!$Q$21:$Q$33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" l="1"/>
  <c r="O32" i="1"/>
  <c r="O31" i="1"/>
  <c r="O30" i="1"/>
  <c r="O29" i="1"/>
  <c r="O28" i="1"/>
  <c r="O27" i="1"/>
  <c r="O26" i="1"/>
  <c r="O25" i="1"/>
  <c r="O22" i="1"/>
  <c r="O23" i="1"/>
  <c r="O24" i="1"/>
  <c r="Q33" i="1"/>
  <c r="Q32" i="1"/>
  <c r="Q31" i="1"/>
  <c r="Q30" i="1"/>
  <c r="Q29" i="1"/>
  <c r="Q28" i="1"/>
  <c r="Q27" i="1"/>
  <c r="Q26" i="1"/>
  <c r="Q25" i="1"/>
  <c r="Q22" i="1"/>
  <c r="Q23" i="1"/>
  <c r="Q24" i="1"/>
  <c r="Q21" i="1"/>
  <c r="F5" i="1"/>
  <c r="P11" i="1"/>
  <c r="H18" i="1"/>
  <c r="H17" i="1"/>
  <c r="G18" i="1"/>
  <c r="G17" i="1"/>
  <c r="F18" i="1"/>
  <c r="F17" i="1"/>
  <c r="E18" i="1"/>
  <c r="E17" i="1"/>
  <c r="P10" i="1" s="1"/>
  <c r="D18" i="1"/>
  <c r="D17" i="1"/>
  <c r="F11" i="1"/>
  <c r="G11" i="1"/>
  <c r="S11" i="1" s="1"/>
  <c r="F12" i="1"/>
  <c r="G12" i="1"/>
  <c r="F13" i="1"/>
  <c r="S10" i="1" s="1"/>
  <c r="G13" i="1"/>
  <c r="G10" i="1"/>
  <c r="F10" i="1"/>
  <c r="O21" i="1" s="1"/>
  <c r="V11" i="1" l="1"/>
  <c r="V10" i="1"/>
  <c r="P16" i="1" s="1"/>
</calcChain>
</file>

<file path=xl/sharedStrings.xml><?xml version="1.0" encoding="utf-8"?>
<sst xmlns="http://schemas.openxmlformats.org/spreadsheetml/2006/main" count="272" uniqueCount="148">
  <si>
    <t>Data</t>
  </si>
  <si>
    <t>Product</t>
  </si>
  <si>
    <t>Sell Price</t>
  </si>
  <si>
    <t>Economy Writer</t>
  </si>
  <si>
    <t>Deluxe Writer</t>
  </si>
  <si>
    <t>Economy Writer (sec)</t>
  </si>
  <si>
    <t>Deluxe Writer (sec)</t>
  </si>
  <si>
    <t>Capacity (hrs)</t>
  </si>
  <si>
    <t>Preprocessing</t>
  </si>
  <si>
    <t>Curing</t>
  </si>
  <si>
    <t>Shaping</t>
  </si>
  <si>
    <t>Assembly</t>
  </si>
  <si>
    <t>Cedar Blank (ea)</t>
  </si>
  <si>
    <t>Ferrule (ea)</t>
  </si>
  <si>
    <t>Eraser (ea)</t>
  </si>
  <si>
    <t>Grip (ea)</t>
  </si>
  <si>
    <t>Component</t>
  </si>
  <si>
    <t>Unit of Measure</t>
  </si>
  <si>
    <t>Inventory</t>
  </si>
  <si>
    <t>Cost</t>
  </si>
  <si>
    <t>Cedar Blank</t>
  </si>
  <si>
    <t>Glue</t>
  </si>
  <si>
    <t>Basic Lead</t>
  </si>
  <si>
    <t>Smooth Lead</t>
  </si>
  <si>
    <t>Matte Paint</t>
  </si>
  <si>
    <t>Wood Stain</t>
  </si>
  <si>
    <t>Ferrule</t>
  </si>
  <si>
    <t>Eraser</t>
  </si>
  <si>
    <t>Grip</t>
  </si>
  <si>
    <t>ea</t>
  </si>
  <si>
    <t>lb</t>
  </si>
  <si>
    <t>Economy Writer (hr)</t>
  </si>
  <si>
    <t>Deluxe Writer (hr)</t>
  </si>
  <si>
    <t>Model</t>
  </si>
  <si>
    <t>Decision Variables</t>
  </si>
  <si>
    <t>Qty</t>
  </si>
  <si>
    <t>Objective Function</t>
  </si>
  <si>
    <t>max</t>
  </si>
  <si>
    <t>Unit Material Costs</t>
  </si>
  <si>
    <t>Unit Labor Costs</t>
  </si>
  <si>
    <t>Unit Profit Contrib.</t>
  </si>
  <si>
    <t>Glue (lb)</t>
  </si>
  <si>
    <t>Basic Lead (lb)</t>
  </si>
  <si>
    <t>Smooth Lead (lb)</t>
  </si>
  <si>
    <t>Matte Paint (lb)</t>
  </si>
  <si>
    <t>Wood Stain (lb)</t>
  </si>
  <si>
    <t>Labor Rate</t>
  </si>
  <si>
    <t>/hr</t>
  </si>
  <si>
    <t>/min</t>
  </si>
  <si>
    <t>Constraints</t>
  </si>
  <si>
    <t>LHS</t>
  </si>
  <si>
    <t>RHS</t>
  </si>
  <si>
    <t>Comment</t>
  </si>
  <si>
    <t>Preprocessing Dept Labor</t>
  </si>
  <si>
    <t>Dept</t>
  </si>
  <si>
    <t>Curing Dept Labor</t>
  </si>
  <si>
    <t>Shaping Dept Labor</t>
  </si>
  <si>
    <t>Assembly Dept Labor</t>
  </si>
  <si>
    <t>Cedar Blank Inventory</t>
  </si>
  <si>
    <t>Glue Inventory</t>
  </si>
  <si>
    <t>Basic Lead Inventory</t>
  </si>
  <si>
    <t>Smooth Lead Inventory</t>
  </si>
  <si>
    <t>Matte Paint Inventory</t>
  </si>
  <si>
    <t>Wood Stain Inventory</t>
  </si>
  <si>
    <t>Ferrule Inventory</t>
  </si>
  <si>
    <t>Eraser Inventory</t>
  </si>
  <si>
    <t>Grip Inventory</t>
  </si>
  <si>
    <t>&lt;=</t>
  </si>
  <si>
    <t>Microsoft Excel 16.0 Answer Report</t>
  </si>
  <si>
    <t>Worksheet: [pencil_prod.xlsx]Sheet1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</si>
  <si>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</si>
  <si>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</si>
  <si>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</si>
  <si>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</si>
  <si>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</si>
  <si>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</si>
  <si>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</si>
  <si>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</si>
  <si>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</si>
  <si>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</si>
  <si>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</si>
  <si>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</si>
  <si>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</si>
  <si>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</si>
  <si>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</si>
  <si>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</si>
  <si>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</si>
  <si>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$P$16</t>
  </si>
  <si>
    <t>max Qty</t>
  </si>
  <si>
    <t>$P$6</t>
  </si>
  <si>
    <t>Economy Writer Qty</t>
  </si>
  <si>
    <t>Contin</t>
  </si>
  <si>
    <t>$P$7</t>
  </si>
  <si>
    <t>Deluxe Writer Qty</t>
  </si>
  <si>
    <t>$O$21</t>
  </si>
  <si>
    <t>Grip LHS</t>
  </si>
  <si>
    <t>$O$21&lt;=$Q$21</t>
  </si>
  <si>
    <t>Not Binding</t>
  </si>
  <si>
    <t>$O$22</t>
  </si>
  <si>
    <t>ea LHS</t>
  </si>
  <si>
    <t>$O$22&lt;=$Q$22</t>
  </si>
  <si>
    <t>$O$23</t>
  </si>
  <si>
    <t>Inventory LHS</t>
  </si>
  <si>
    <t>$O$23&lt;=$Q$23</t>
  </si>
  <si>
    <t>$O$24</t>
  </si>
  <si>
    <t>Cost LHS</t>
  </si>
  <si>
    <t>$O$24&lt;=$Q$24</t>
  </si>
  <si>
    <t>Binding</t>
  </si>
  <si>
    <t>$O$25</t>
  </si>
  <si>
    <t>$O$25&lt;=$Q$25</t>
  </si>
  <si>
    <t>$O$26</t>
  </si>
  <si>
    <t>$O$26&lt;=$Q$26</t>
  </si>
  <si>
    <t>$O$27</t>
  </si>
  <si>
    <t>$O$27&lt;=$Q$27</t>
  </si>
  <si>
    <t>$O$28</t>
  </si>
  <si>
    <t>$O$28&lt;=$Q$28</t>
  </si>
  <si>
    <t>$O$29</t>
  </si>
  <si>
    <t>$O$29&lt;=$Q$29</t>
  </si>
  <si>
    <t>$O$30</t>
  </si>
  <si>
    <t>$O$30&lt;=$Q$30</t>
  </si>
  <si>
    <t>$O$31</t>
  </si>
  <si>
    <t>$O$31&lt;=$Q$31</t>
  </si>
  <si>
    <t>$O$32</t>
  </si>
  <si>
    <t>$O$32&lt;=$Q$32</t>
  </si>
  <si>
    <t>$O$33</t>
  </si>
  <si>
    <t>$O$33&lt;=$Q$33</t>
  </si>
  <si>
    <t>Microsoft Excel 16.0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</si>
  <si>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</si>
  <si>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</si>
  <si>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</si>
  <si>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</si>
  <si>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</si>
  <si>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</si>
  <si>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</si>
  <si>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</si>
  <si>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</si>
  <si>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</si>
  <si>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</si>
  <si>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</si>
  <si>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</si>
  <si>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</si>
  <si>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</si>
  <si>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</si>
  <si>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</si>
  <si>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</si>
  <si>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7/9/2023 3:54:11 PM</t>
  </si>
  <si>
    <t>Solution Time: 0.016 Seconds.</t>
  </si>
  <si>
    <t>Iterations: 2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</si>
</sst>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44" fontId="0" fillId="0" borderId="1" xfId="2" applyFont="1" applyBorder="1"/>
    <xf numFmtId="0" fontId="2" fillId="0" borderId="1" xfId="0" applyFont="1" applyBorder="1" applyAlignment="1">
      <alignment horizontal="center" wrapText="1"/>
    </xf>
    <xf numFmtId="165" fontId="0" fillId="0" borderId="1" xfId="1" applyNumberFormat="1" applyFont="1" applyBorder="1"/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4" borderId="0" xfId="0" applyFill="1"/>
    <xf numFmtId="0" fontId="0" fillId="0" borderId="0" xfId="0" applyAlignment="1">
      <alignment horizontal="center"/>
    </xf>
    <xf numFmtId="44" fontId="0" fillId="0" borderId="1" xfId="0" applyNumberFormat="1" applyBorder="1"/>
    <xf numFmtId="0" fontId="0" fillId="0" borderId="1" xfId="0" applyBorder="1" applyAlignment="1">
      <alignment horizontal="center"/>
    </xf>
    <xf numFmtId="44" fontId="0" fillId="3" borderId="1" xfId="2" applyFont="1" applyFill="1" applyBorder="1"/>
    <xf numFmtId="165" fontId="0" fillId="0" borderId="1" xfId="0" applyNumberFormat="1" applyBorder="1"/>
    <xf numFmtId="44" fontId="0" fillId="2" borderId="1" xfId="0" applyNumberFormat="1" applyFill="1" applyBorder="1"/>
    <xf numFmtId="164" fontId="0" fillId="0" borderId="1" xfId="1" applyNumberFormat="1" applyFont="1" applyBorder="1"/>
    <xf numFmtId="0" fontId="2" fillId="5" borderId="1" xfId="0" applyFont="1" applyFill="1" applyBorder="1" applyAlignment="1">
      <alignment horizontal="center"/>
    </xf>
    <xf numFmtId="11" fontId="0" fillId="3" borderId="1" xfId="0" applyNumberFormat="1" applyFill="1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44" fontId="0" fillId="0" borderId="6" xfId="0" applyNumberFormat="1" applyFill="1" applyBorder="1" applyAlignment="1"/>
    <xf numFmtId="164" fontId="0" fillId="0" borderId="7" xfId="0" applyNumberFormat="1" applyFill="1" applyBorder="1" applyAlignment="1"/>
    <xf numFmtId="164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6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C694-1276-4CFB-8421-853B2A23AA21}">
  <dimension ref="A2:V33"/>
  <sheetViews>
    <sheetView tabSelected="1" workbookViewId="0">
      <selection activeCell="D29" sqref="D29"/>
    </sheetView>
  </sheetViews>
  <sheetFormatPr defaultRowHeight="15" x14ac:dyDescent="0.25"/>
  <cols>
    <col min="2" max="2" width="15.28515625" bestFit="1" customWidth="1"/>
    <col min="3" max="3" width="11.7109375" customWidth="1"/>
    <col min="4" max="4" width="12.42578125" customWidth="1"/>
    <col min="5" max="5" width="13.5703125" bestFit="1" customWidth="1"/>
    <col min="6" max="6" width="11.42578125" customWidth="1"/>
    <col min="7" max="7" width="14.140625" customWidth="1"/>
    <col min="13" max="13" width="9.140625" style="9"/>
    <col min="15" max="15" width="15.28515625" bestFit="1" customWidth="1"/>
    <col min="16" max="16" width="10.5703125" bestFit="1" customWidth="1"/>
    <col min="18" max="18" width="15.28515625" bestFit="1" customWidth="1"/>
    <col min="21" max="21" width="18" bestFit="1" customWidth="1"/>
  </cols>
  <sheetData>
    <row r="2" spans="1:22" x14ac:dyDescent="0.25">
      <c r="A2" s="1" t="s">
        <v>0</v>
      </c>
      <c r="N2" s="1" t="s">
        <v>33</v>
      </c>
    </row>
    <row r="4" spans="1:22" x14ac:dyDescent="0.25">
      <c r="B4" s="3" t="s">
        <v>1</v>
      </c>
      <c r="C4" s="3" t="s">
        <v>2</v>
      </c>
      <c r="E4" s="1" t="s">
        <v>46</v>
      </c>
      <c r="F4" s="4">
        <v>0.65</v>
      </c>
      <c r="G4" t="s">
        <v>48</v>
      </c>
      <c r="O4" s="19" t="s">
        <v>34</v>
      </c>
      <c r="P4" s="19"/>
    </row>
    <row r="5" spans="1:22" x14ac:dyDescent="0.25">
      <c r="B5" s="2" t="s">
        <v>3</v>
      </c>
      <c r="C5" s="4">
        <v>0.99</v>
      </c>
      <c r="F5" s="13">
        <f>F4*60</f>
        <v>39</v>
      </c>
      <c r="G5" t="s">
        <v>47</v>
      </c>
      <c r="O5" s="3" t="s">
        <v>1</v>
      </c>
      <c r="P5" s="3" t="s">
        <v>35</v>
      </c>
    </row>
    <row r="6" spans="1:22" x14ac:dyDescent="0.25">
      <c r="B6" s="2" t="s">
        <v>4</v>
      </c>
      <c r="C6" s="4">
        <v>1.75</v>
      </c>
      <c r="O6" s="2" t="s">
        <v>3</v>
      </c>
      <c r="P6" s="16">
        <v>1721.7391304347823</v>
      </c>
    </row>
    <row r="7" spans="1:22" x14ac:dyDescent="0.25">
      <c r="O7" s="2" t="s">
        <v>4</v>
      </c>
      <c r="P7" s="16">
        <v>5102.608695652174</v>
      </c>
    </row>
    <row r="9" spans="1:22" ht="33.75" customHeight="1" x14ac:dyDescent="0.25">
      <c r="B9" s="3" t="s">
        <v>54</v>
      </c>
      <c r="C9" s="5" t="s">
        <v>5</v>
      </c>
      <c r="D9" s="5" t="s">
        <v>6</v>
      </c>
      <c r="E9" s="5" t="s">
        <v>7</v>
      </c>
      <c r="F9" s="7" t="s">
        <v>31</v>
      </c>
      <c r="G9" s="7" t="s">
        <v>32</v>
      </c>
      <c r="O9" s="21" t="s">
        <v>38</v>
      </c>
      <c r="P9" s="21"/>
      <c r="Q9" s="1"/>
      <c r="R9" s="21" t="s">
        <v>39</v>
      </c>
      <c r="S9" s="21"/>
      <c r="T9" s="1"/>
      <c r="U9" s="21" t="s">
        <v>40</v>
      </c>
      <c r="V9" s="21"/>
    </row>
    <row r="10" spans="1:22" x14ac:dyDescent="0.25">
      <c r="B10" s="2" t="s">
        <v>8</v>
      </c>
      <c r="C10" s="2">
        <v>2</v>
      </c>
      <c r="D10" s="2">
        <v>2</v>
      </c>
      <c r="E10" s="2">
        <v>12</v>
      </c>
      <c r="F10" s="18">
        <f>C10/3600</f>
        <v>5.5555555555555556E-4</v>
      </c>
      <c r="G10" s="18">
        <f>D10/3600</f>
        <v>5.5555555555555556E-4</v>
      </c>
      <c r="O10" s="2" t="s">
        <v>3</v>
      </c>
      <c r="P10" s="2">
        <f>SUMPRODUCT(C17:K17,C24:K24)</f>
        <v>0.41943749999999996</v>
      </c>
      <c r="R10" s="2" t="s">
        <v>3</v>
      </c>
      <c r="S10" s="11">
        <f>SUM(F10:F13)*F5</f>
        <v>0.15979166666666669</v>
      </c>
      <c r="U10" s="2" t="s">
        <v>3</v>
      </c>
      <c r="V10" s="11">
        <f>C5-(P10+S10)</f>
        <v>0.41077083333333331</v>
      </c>
    </row>
    <row r="11" spans="1:22" x14ac:dyDescent="0.25">
      <c r="B11" s="2" t="s">
        <v>9</v>
      </c>
      <c r="C11" s="2">
        <v>3.5</v>
      </c>
      <c r="D11" s="2">
        <v>3.5</v>
      </c>
      <c r="E11" s="2">
        <v>8.25</v>
      </c>
      <c r="F11" s="18">
        <f t="shared" ref="F11:F13" si="0">C11/3600</f>
        <v>9.7222222222222219E-4</v>
      </c>
      <c r="G11" s="18">
        <f t="shared" ref="G11:G13" si="1">D11/3600</f>
        <v>9.7222222222222219E-4</v>
      </c>
      <c r="O11" s="2" t="s">
        <v>4</v>
      </c>
      <c r="P11" s="2">
        <f>SUMPRODUCT(C18:K18,C24:K24)</f>
        <v>0.64437500000000003</v>
      </c>
      <c r="R11" s="2" t="s">
        <v>4</v>
      </c>
      <c r="S11" s="11">
        <f>SUM(G10:G13)*F5</f>
        <v>0.26270833333333332</v>
      </c>
      <c r="U11" s="2" t="s">
        <v>4</v>
      </c>
      <c r="V11" s="11">
        <f>C6-(P11+S11)</f>
        <v>0.84291666666666665</v>
      </c>
    </row>
    <row r="12" spans="1:22" x14ac:dyDescent="0.25">
      <c r="B12" s="2" t="s">
        <v>10</v>
      </c>
      <c r="C12" s="2">
        <v>1.25</v>
      </c>
      <c r="D12" s="2">
        <v>8.75</v>
      </c>
      <c r="E12" s="2">
        <v>13</v>
      </c>
      <c r="F12" s="18">
        <f t="shared" si="0"/>
        <v>3.4722222222222224E-4</v>
      </c>
      <c r="G12" s="18">
        <f t="shared" si="1"/>
        <v>2.4305555555555556E-3</v>
      </c>
    </row>
    <row r="13" spans="1:22" x14ac:dyDescent="0.25">
      <c r="B13" s="2" t="s">
        <v>11</v>
      </c>
      <c r="C13" s="2">
        <v>8</v>
      </c>
      <c r="D13" s="2">
        <v>10</v>
      </c>
      <c r="E13" s="2">
        <v>18</v>
      </c>
      <c r="F13" s="18">
        <f t="shared" si="0"/>
        <v>2.2222222222222222E-3</v>
      </c>
      <c r="G13" s="18">
        <f t="shared" si="1"/>
        <v>2.7777777777777779E-3</v>
      </c>
    </row>
    <row r="15" spans="1:22" x14ac:dyDescent="0.25">
      <c r="O15" s="20" t="s">
        <v>36</v>
      </c>
      <c r="P15" s="20"/>
    </row>
    <row r="16" spans="1:22" ht="30" customHeight="1" x14ac:dyDescent="0.25">
      <c r="B16" s="3" t="s">
        <v>1</v>
      </c>
      <c r="C16" s="5" t="s">
        <v>12</v>
      </c>
      <c r="D16" s="7" t="s">
        <v>41</v>
      </c>
      <c r="E16" s="7" t="s">
        <v>42</v>
      </c>
      <c r="F16" s="7" t="s">
        <v>43</v>
      </c>
      <c r="G16" s="7" t="s">
        <v>44</v>
      </c>
      <c r="H16" s="7" t="s">
        <v>45</v>
      </c>
      <c r="I16" s="5" t="s">
        <v>13</v>
      </c>
      <c r="J16" s="5" t="s">
        <v>14</v>
      </c>
      <c r="K16" s="5" t="s">
        <v>15</v>
      </c>
      <c r="O16" s="10" t="s">
        <v>37</v>
      </c>
      <c r="P16" s="15">
        <f>V10*P6+V11*P7</f>
        <v>5008.3141304347828</v>
      </c>
    </row>
    <row r="17" spans="2:20" x14ac:dyDescent="0.25">
      <c r="B17" s="2" t="s">
        <v>3</v>
      </c>
      <c r="C17" s="2">
        <v>0.1</v>
      </c>
      <c r="D17" s="8">
        <f>1.5/16</f>
        <v>9.375E-2</v>
      </c>
      <c r="E17" s="8">
        <f>3/16</f>
        <v>0.1875</v>
      </c>
      <c r="F17" s="8">
        <f>0/16</f>
        <v>0</v>
      </c>
      <c r="G17" s="8">
        <f>2.8/16</f>
        <v>0.17499999999999999</v>
      </c>
      <c r="H17" s="8">
        <f>0/16</f>
        <v>0</v>
      </c>
      <c r="I17" s="2">
        <v>1</v>
      </c>
      <c r="J17" s="2">
        <v>1</v>
      </c>
      <c r="K17" s="2">
        <v>0</v>
      </c>
    </row>
    <row r="18" spans="2:20" x14ac:dyDescent="0.25">
      <c r="B18" s="2" t="s">
        <v>4</v>
      </c>
      <c r="C18" s="2">
        <v>0.1</v>
      </c>
      <c r="D18" s="8">
        <f>1.5/16</f>
        <v>9.375E-2</v>
      </c>
      <c r="E18" s="8">
        <f>0/16</f>
        <v>0</v>
      </c>
      <c r="F18" s="8">
        <f>3.5/16</f>
        <v>0.21875</v>
      </c>
      <c r="G18" s="8">
        <f>0/16</f>
        <v>0</v>
      </c>
      <c r="H18" s="8">
        <f>2.5/16</f>
        <v>0.15625</v>
      </c>
      <c r="I18" s="2">
        <v>1</v>
      </c>
      <c r="J18" s="2">
        <v>1</v>
      </c>
      <c r="K18" s="2">
        <v>1</v>
      </c>
    </row>
    <row r="19" spans="2:20" x14ac:dyDescent="0.25">
      <c r="O19" s="20" t="s">
        <v>49</v>
      </c>
      <c r="P19" s="20"/>
      <c r="Q19" s="20"/>
    </row>
    <row r="20" spans="2:20" x14ac:dyDescent="0.25">
      <c r="O20" s="3" t="s">
        <v>50</v>
      </c>
      <c r="P20" s="17"/>
      <c r="Q20" s="3" t="s">
        <v>51</v>
      </c>
      <c r="R20" s="23" t="s">
        <v>52</v>
      </c>
      <c r="S20" s="23"/>
      <c r="T20" s="23"/>
    </row>
    <row r="21" spans="2:20" ht="30" x14ac:dyDescent="0.25">
      <c r="B21" s="3" t="s">
        <v>16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  <c r="I21" s="5" t="s">
        <v>26</v>
      </c>
      <c r="J21" s="5" t="s">
        <v>27</v>
      </c>
      <c r="K21" s="5" t="s">
        <v>28</v>
      </c>
      <c r="O21" s="2">
        <f>$P$6*F10+$P$7*G10</f>
        <v>3.7913043478260868</v>
      </c>
      <c r="P21" s="12" t="s">
        <v>67</v>
      </c>
      <c r="Q21" s="2">
        <f>E10</f>
        <v>12</v>
      </c>
      <c r="R21" s="22" t="s">
        <v>53</v>
      </c>
      <c r="S21" s="22"/>
      <c r="T21" s="22"/>
    </row>
    <row r="22" spans="2:20" ht="30" x14ac:dyDescent="0.25">
      <c r="B22" s="5" t="s">
        <v>17</v>
      </c>
      <c r="C22" s="12" t="s">
        <v>29</v>
      </c>
      <c r="D22" s="12" t="s">
        <v>30</v>
      </c>
      <c r="E22" s="12" t="s">
        <v>30</v>
      </c>
      <c r="F22" s="12" t="s">
        <v>30</v>
      </c>
      <c r="G22" s="12" t="s">
        <v>30</v>
      </c>
      <c r="H22" s="12" t="s">
        <v>30</v>
      </c>
      <c r="I22" s="12" t="s">
        <v>29</v>
      </c>
      <c r="J22" s="12" t="s">
        <v>29</v>
      </c>
      <c r="K22" s="12" t="s">
        <v>29</v>
      </c>
      <c r="O22" s="2">
        <f t="shared" ref="O22:O24" si="2">$P$6*F11+$P$7*G11</f>
        <v>6.6347826086956516</v>
      </c>
      <c r="P22" s="12" t="s">
        <v>67</v>
      </c>
      <c r="Q22" s="2">
        <f t="shared" ref="Q22:Q24" si="3">E11</f>
        <v>8.25</v>
      </c>
      <c r="R22" s="22" t="s">
        <v>55</v>
      </c>
      <c r="S22" s="22"/>
      <c r="T22" s="22"/>
    </row>
    <row r="23" spans="2:20" x14ac:dyDescent="0.25">
      <c r="B23" s="3" t="s">
        <v>18</v>
      </c>
      <c r="C23" s="6">
        <v>15000</v>
      </c>
      <c r="D23" s="6">
        <v>1250</v>
      </c>
      <c r="E23" s="6">
        <v>950</v>
      </c>
      <c r="F23" s="6">
        <v>1750</v>
      </c>
      <c r="G23" s="6">
        <v>840</v>
      </c>
      <c r="H23" s="6">
        <v>1100</v>
      </c>
      <c r="I23" s="6">
        <v>10000</v>
      </c>
      <c r="J23" s="6">
        <v>32000</v>
      </c>
      <c r="K23" s="6">
        <v>20000</v>
      </c>
      <c r="O23" s="2">
        <f t="shared" si="2"/>
        <v>13</v>
      </c>
      <c r="P23" s="12" t="s">
        <v>67</v>
      </c>
      <c r="Q23" s="2">
        <f t="shared" si="3"/>
        <v>13</v>
      </c>
      <c r="R23" s="22" t="s">
        <v>56</v>
      </c>
      <c r="S23" s="22"/>
      <c r="T23" s="22"/>
    </row>
    <row r="24" spans="2:20" x14ac:dyDescent="0.25">
      <c r="B24" s="3" t="s">
        <v>19</v>
      </c>
      <c r="C24" s="4">
        <v>0.15</v>
      </c>
      <c r="D24" s="4">
        <v>0.75</v>
      </c>
      <c r="E24" s="4">
        <v>0.45</v>
      </c>
      <c r="F24" s="4">
        <v>0.64</v>
      </c>
      <c r="G24" s="4">
        <v>0.56999999999999995</v>
      </c>
      <c r="H24" s="4">
        <v>0.89</v>
      </c>
      <c r="I24" s="4">
        <v>0.1</v>
      </c>
      <c r="J24" s="4">
        <v>0.05</v>
      </c>
      <c r="K24" s="4">
        <v>0.13</v>
      </c>
      <c r="O24" s="2">
        <f t="shared" si="2"/>
        <v>18</v>
      </c>
      <c r="P24" s="12" t="s">
        <v>67</v>
      </c>
      <c r="Q24" s="2">
        <f t="shared" si="3"/>
        <v>18</v>
      </c>
      <c r="R24" s="22" t="s">
        <v>57</v>
      </c>
      <c r="S24" s="22"/>
      <c r="T24" s="22"/>
    </row>
    <row r="25" spans="2:20" x14ac:dyDescent="0.25">
      <c r="O25" s="2">
        <f>SUMPRODUCT(P6:P7,C17:C18)</f>
        <v>682.43478260869574</v>
      </c>
      <c r="P25" s="12" t="s">
        <v>67</v>
      </c>
      <c r="Q25" s="14">
        <f>C23</f>
        <v>15000</v>
      </c>
      <c r="R25" s="22" t="s">
        <v>58</v>
      </c>
      <c r="S25" s="22"/>
      <c r="T25" s="22"/>
    </row>
    <row r="26" spans="2:20" x14ac:dyDescent="0.25">
      <c r="O26" s="2">
        <f>SUMPRODUCT(P6:P7,D17:D18)</f>
        <v>639.78260869565213</v>
      </c>
      <c r="P26" s="12" t="s">
        <v>67</v>
      </c>
      <c r="Q26" s="14">
        <f>D23</f>
        <v>1250</v>
      </c>
      <c r="R26" s="22" t="s">
        <v>59</v>
      </c>
      <c r="S26" s="22"/>
      <c r="T26" s="22"/>
    </row>
    <row r="27" spans="2:20" x14ac:dyDescent="0.25">
      <c r="O27" s="2">
        <f>SUMPRODUCT(P6:P7,E17:E18)</f>
        <v>322.82608695652169</v>
      </c>
      <c r="P27" s="12" t="s">
        <v>67</v>
      </c>
      <c r="Q27" s="14">
        <f>E23</f>
        <v>950</v>
      </c>
      <c r="R27" s="22" t="s">
        <v>60</v>
      </c>
      <c r="S27" s="22"/>
      <c r="T27" s="22"/>
    </row>
    <row r="28" spans="2:20" x14ac:dyDescent="0.25">
      <c r="O28" s="2">
        <f>SUMPRODUCT(P6:P7,F17:F18)</f>
        <v>1116.195652173913</v>
      </c>
      <c r="P28" s="12" t="s">
        <v>67</v>
      </c>
      <c r="Q28" s="14">
        <f>F23</f>
        <v>1750</v>
      </c>
      <c r="R28" s="22" t="s">
        <v>61</v>
      </c>
      <c r="S28" s="22"/>
      <c r="T28" s="22"/>
    </row>
    <row r="29" spans="2:20" x14ac:dyDescent="0.25">
      <c r="O29" s="2">
        <f>SUMPRODUCT(P6:P7,G17:G18)</f>
        <v>301.30434782608688</v>
      </c>
      <c r="P29" s="12" t="s">
        <v>67</v>
      </c>
      <c r="Q29" s="14">
        <f>G23</f>
        <v>840</v>
      </c>
      <c r="R29" s="22" t="s">
        <v>62</v>
      </c>
      <c r="S29" s="22"/>
      <c r="T29" s="22"/>
    </row>
    <row r="30" spans="2:20" x14ac:dyDescent="0.25">
      <c r="O30" s="2">
        <f>SUMPRODUCT(P6:P7,H17:H18)</f>
        <v>797.28260869565224</v>
      </c>
      <c r="P30" s="12" t="s">
        <v>67</v>
      </c>
      <c r="Q30" s="14">
        <f>H23</f>
        <v>1100</v>
      </c>
      <c r="R30" s="22" t="s">
        <v>63</v>
      </c>
      <c r="S30" s="22"/>
      <c r="T30" s="22"/>
    </row>
    <row r="31" spans="2:20" x14ac:dyDescent="0.25">
      <c r="O31" s="2">
        <f>SUMPRODUCT(P6:P7,I17:I18)</f>
        <v>6824.347826086956</v>
      </c>
      <c r="P31" s="12" t="s">
        <v>67</v>
      </c>
      <c r="Q31" s="14">
        <f>I23</f>
        <v>10000</v>
      </c>
      <c r="R31" s="22" t="s">
        <v>64</v>
      </c>
      <c r="S31" s="22"/>
      <c r="T31" s="22"/>
    </row>
    <row r="32" spans="2:20" x14ac:dyDescent="0.25">
      <c r="O32" s="2">
        <f>SUMPRODUCT(P6:P7,J17:J18)</f>
        <v>6824.347826086956</v>
      </c>
      <c r="P32" s="12" t="s">
        <v>67</v>
      </c>
      <c r="Q32" s="14">
        <f>J23</f>
        <v>32000</v>
      </c>
      <c r="R32" s="22" t="s">
        <v>65</v>
      </c>
      <c r="S32" s="22"/>
      <c r="T32" s="22"/>
    </row>
    <row r="33" spans="15:20" x14ac:dyDescent="0.25">
      <c r="O33" s="2">
        <f>SUMPRODUCT(P6:P7,K17:K18)</f>
        <v>5102.608695652174</v>
      </c>
      <c r="P33" s="12" t="s">
        <v>67</v>
      </c>
      <c r="Q33" s="14">
        <f>K23</f>
        <v>20000</v>
      </c>
      <c r="R33" s="22" t="s">
        <v>66</v>
      </c>
      <c r="S33" s="22"/>
      <c r="T33" s="22"/>
    </row>
  </sheetData>
  <mergeCells count="20">
    <mergeCell ref="R33:T33"/>
    <mergeCell ref="O19:Q19"/>
    <mergeCell ref="R20:T20"/>
    <mergeCell ref="R27:T27"/>
    <mergeCell ref="R28:T28"/>
    <mergeCell ref="R29:T29"/>
    <mergeCell ref="R30:T30"/>
    <mergeCell ref="R31:T31"/>
    <mergeCell ref="R32:T32"/>
    <mergeCell ref="R21:T21"/>
    <mergeCell ref="R22:T22"/>
    <mergeCell ref="R23:T23"/>
    <mergeCell ref="R24:T24"/>
    <mergeCell ref="R25:T25"/>
    <mergeCell ref="R26:T26"/>
    <mergeCell ref="O4:P4"/>
    <mergeCell ref="O15:P15"/>
    <mergeCell ref="O9:P9"/>
    <mergeCell ref="R9:S9"/>
    <mergeCell ref="U9:V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CF4C-A060-44F7-98EA-AEE28B0E2C82}">
  <dimension ref="A1:G39"/>
  <sheetViews>
    <sheetView showGridLines="0" workbookViewId="0"/>
  </sheetViews>
  <sheetFormatPr defaultRowHeight="15" x14ac:dyDescent="0.25"/>
  <cols>
    <col min="1" max="1" width="2.28515625" customWidth="1"/>
    <col min="2" max="2" width="6.42578125" bestFit="1" customWidth="1"/>
    <col min="3" max="3" width="19" bestFit="1" customWidth="1"/>
    <col min="4" max="4" width="13.7109375" bestFit="1" customWidth="1"/>
    <col min="5" max="5" width="14" bestFit="1" customWidth="1"/>
    <col min="6" max="6" width="11.42578125" bestFit="1" customWidth="1"/>
    <col min="7" max="7" width="12" bestFit="1" customWidth="1"/>
  </cols>
  <sheetData>
    <row r="1" spans="1:5" x14ac:dyDescent="0.25">
      <c r="A1" s="1" t="s">
        <v>68</v>
      </c>
    </row>
    <row r="2" spans="1:5" x14ac:dyDescent="0.25">
      <c r="A2" s="1" t="s">
        <v>69</v>
      </c>
    </row>
    <row r="3" spans="1:5" x14ac:dyDescent="0.25">
      <c r="A3" s="1" t="s">
        <v>145</v>
      </c>
    </row>
    <row r="4" spans="1:5" x14ac:dyDescent="0.25">
      <c r="A4" s="1" t="s">
        <v>70</v>
      </c>
    </row>
    <row r="5" spans="1:5" x14ac:dyDescent="0.25">
      <c r="A5" s="1" t="s">
        <v>71</v>
      </c>
    </row>
    <row r="6" spans="1:5" x14ac:dyDescent="0.25">
      <c r="A6" s="1"/>
      <c r="B6" t="s">
        <v>72</v>
      </c>
    </row>
    <row r="7" spans="1:5" x14ac:dyDescent="0.25">
      <c r="A7" s="1"/>
      <c r="B7" t="s">
        <v>146</v>
      </c>
    </row>
    <row r="8" spans="1:5" x14ac:dyDescent="0.25">
      <c r="A8" s="1"/>
      <c r="B8" t="s">
        <v>147</v>
      </c>
    </row>
    <row r="9" spans="1:5" x14ac:dyDescent="0.25">
      <c r="A9" s="1" t="s">
        <v>73</v>
      </c>
    </row>
    <row r="10" spans="1:5" x14ac:dyDescent="0.25">
      <c r="B10" t="s">
        <v>74</v>
      </c>
    </row>
    <row r="11" spans="1:5" x14ac:dyDescent="0.25">
      <c r="B11" t="s">
        <v>75</v>
      </c>
    </row>
    <row r="14" spans="1:5" ht="15.75" thickBot="1" x14ac:dyDescent="0.3">
      <c r="A14" t="s">
        <v>76</v>
      </c>
    </row>
    <row r="15" spans="1:5" ht="15.75" thickBot="1" x14ac:dyDescent="0.3">
      <c r="B15" s="25" t="s">
        <v>77</v>
      </c>
      <c r="C15" s="25" t="s">
        <v>78</v>
      </c>
      <c r="D15" s="25" t="s">
        <v>79</v>
      </c>
      <c r="E15" s="25" t="s">
        <v>80</v>
      </c>
    </row>
    <row r="16" spans="1:5" ht="15.75" thickBot="1" x14ac:dyDescent="0.3">
      <c r="B16" s="24" t="s">
        <v>87</v>
      </c>
      <c r="C16" s="24" t="s">
        <v>88</v>
      </c>
      <c r="D16" s="27">
        <v>1677.5509999999999</v>
      </c>
      <c r="E16" s="27">
        <v>5008.3140999999996</v>
      </c>
    </row>
    <row r="19" spans="1:7" ht="15.75" thickBot="1" x14ac:dyDescent="0.3">
      <c r="A19" t="s">
        <v>81</v>
      </c>
    </row>
    <row r="20" spans="1:7" ht="15.75" thickBot="1" x14ac:dyDescent="0.3">
      <c r="B20" s="25" t="s">
        <v>77</v>
      </c>
      <c r="C20" s="25" t="s">
        <v>78</v>
      </c>
      <c r="D20" s="25" t="s">
        <v>79</v>
      </c>
      <c r="E20" s="25" t="s">
        <v>80</v>
      </c>
      <c r="F20" s="25" t="s">
        <v>82</v>
      </c>
    </row>
    <row r="21" spans="1:7" x14ac:dyDescent="0.25">
      <c r="B21" s="26" t="s">
        <v>89</v>
      </c>
      <c r="C21" s="26" t="s">
        <v>90</v>
      </c>
      <c r="D21" s="28">
        <v>144.00000000000091</v>
      </c>
      <c r="E21" s="28">
        <v>1721.7391304347823</v>
      </c>
      <c r="F21" s="26" t="s">
        <v>91</v>
      </c>
    </row>
    <row r="22" spans="1:7" ht="15.75" thickBot="1" x14ac:dyDescent="0.3">
      <c r="B22" s="24" t="s">
        <v>92</v>
      </c>
      <c r="C22" s="24" t="s">
        <v>93</v>
      </c>
      <c r="D22" s="29">
        <v>1919.9999999999998</v>
      </c>
      <c r="E22" s="29">
        <v>5102.608695652174</v>
      </c>
      <c r="F22" s="24" t="s">
        <v>91</v>
      </c>
    </row>
    <row r="25" spans="1:7" ht="15.75" thickBot="1" x14ac:dyDescent="0.3">
      <c r="A25" t="s">
        <v>49</v>
      </c>
    </row>
    <row r="26" spans="1:7" ht="15.75" thickBot="1" x14ac:dyDescent="0.3">
      <c r="B26" s="25" t="s">
        <v>77</v>
      </c>
      <c r="C26" s="25" t="s">
        <v>78</v>
      </c>
      <c r="D26" s="25" t="s">
        <v>83</v>
      </c>
      <c r="E26" s="25" t="s">
        <v>84</v>
      </c>
      <c r="F26" s="25" t="s">
        <v>85</v>
      </c>
      <c r="G26" s="25" t="s">
        <v>86</v>
      </c>
    </row>
    <row r="27" spans="1:7" x14ac:dyDescent="0.25">
      <c r="B27" s="26" t="s">
        <v>94</v>
      </c>
      <c r="C27" s="26" t="s">
        <v>95</v>
      </c>
      <c r="D27" s="30">
        <v>3.7913043478260868</v>
      </c>
      <c r="E27" s="26" t="s">
        <v>96</v>
      </c>
      <c r="F27" s="26" t="s">
        <v>97</v>
      </c>
      <c r="G27" s="26">
        <v>8.2086956521739136</v>
      </c>
    </row>
    <row r="28" spans="1:7" x14ac:dyDescent="0.25">
      <c r="B28" s="26" t="s">
        <v>98</v>
      </c>
      <c r="C28" s="26" t="s">
        <v>99</v>
      </c>
      <c r="D28" s="30">
        <v>6.6347826086956516</v>
      </c>
      <c r="E28" s="26" t="s">
        <v>100</v>
      </c>
      <c r="F28" s="26" t="s">
        <v>97</v>
      </c>
      <c r="G28" s="26">
        <v>1.6152173913043484</v>
      </c>
    </row>
    <row r="29" spans="1:7" x14ac:dyDescent="0.25">
      <c r="B29" s="26" t="s">
        <v>101</v>
      </c>
      <c r="C29" s="26" t="s">
        <v>102</v>
      </c>
      <c r="D29" s="30">
        <v>13</v>
      </c>
      <c r="E29" s="26" t="s">
        <v>103</v>
      </c>
      <c r="F29" s="26" t="s">
        <v>107</v>
      </c>
      <c r="G29" s="26">
        <v>0</v>
      </c>
    </row>
    <row r="30" spans="1:7" x14ac:dyDescent="0.25">
      <c r="B30" s="26" t="s">
        <v>104</v>
      </c>
      <c r="C30" s="26" t="s">
        <v>105</v>
      </c>
      <c r="D30" s="30">
        <v>18</v>
      </c>
      <c r="E30" s="26" t="s">
        <v>106</v>
      </c>
      <c r="F30" s="26" t="s">
        <v>107</v>
      </c>
      <c r="G30" s="26">
        <v>0</v>
      </c>
    </row>
    <row r="31" spans="1:7" x14ac:dyDescent="0.25">
      <c r="B31" s="26" t="s">
        <v>108</v>
      </c>
      <c r="C31" s="26" t="s">
        <v>50</v>
      </c>
      <c r="D31" s="30">
        <v>682.43478260869574</v>
      </c>
      <c r="E31" s="26" t="s">
        <v>109</v>
      </c>
      <c r="F31" s="26" t="s">
        <v>97</v>
      </c>
      <c r="G31" s="26">
        <v>14317.565217391304</v>
      </c>
    </row>
    <row r="32" spans="1:7" x14ac:dyDescent="0.25">
      <c r="B32" s="26" t="s">
        <v>110</v>
      </c>
      <c r="C32" s="26" t="s">
        <v>50</v>
      </c>
      <c r="D32" s="30">
        <v>639.78260869565213</v>
      </c>
      <c r="E32" s="26" t="s">
        <v>111</v>
      </c>
      <c r="F32" s="26" t="s">
        <v>97</v>
      </c>
      <c r="G32" s="26">
        <v>610.21739130434787</v>
      </c>
    </row>
    <row r="33" spans="2:7" x14ac:dyDescent="0.25">
      <c r="B33" s="26" t="s">
        <v>112</v>
      </c>
      <c r="C33" s="26" t="s">
        <v>50</v>
      </c>
      <c r="D33" s="30">
        <v>322.82608695652169</v>
      </c>
      <c r="E33" s="26" t="s">
        <v>113</v>
      </c>
      <c r="F33" s="26" t="s">
        <v>97</v>
      </c>
      <c r="G33" s="26">
        <v>627.17391304347825</v>
      </c>
    </row>
    <row r="34" spans="2:7" x14ac:dyDescent="0.25">
      <c r="B34" s="26" t="s">
        <v>114</v>
      </c>
      <c r="C34" s="26" t="s">
        <v>50</v>
      </c>
      <c r="D34" s="30">
        <v>1116.195652173913</v>
      </c>
      <c r="E34" s="26" t="s">
        <v>115</v>
      </c>
      <c r="F34" s="26" t="s">
        <v>97</v>
      </c>
      <c r="G34" s="26">
        <v>633.804347826087</v>
      </c>
    </row>
    <row r="35" spans="2:7" x14ac:dyDescent="0.25">
      <c r="B35" s="26" t="s">
        <v>116</v>
      </c>
      <c r="C35" s="26" t="s">
        <v>50</v>
      </c>
      <c r="D35" s="30">
        <v>301.30434782608688</v>
      </c>
      <c r="E35" s="26" t="s">
        <v>117</v>
      </c>
      <c r="F35" s="26" t="s">
        <v>97</v>
      </c>
      <c r="G35" s="26">
        <v>538.69565217391312</v>
      </c>
    </row>
    <row r="36" spans="2:7" x14ac:dyDescent="0.25">
      <c r="B36" s="26" t="s">
        <v>118</v>
      </c>
      <c r="C36" s="26" t="s">
        <v>50</v>
      </c>
      <c r="D36" s="30">
        <v>797.28260869565224</v>
      </c>
      <c r="E36" s="26" t="s">
        <v>119</v>
      </c>
      <c r="F36" s="26" t="s">
        <v>97</v>
      </c>
      <c r="G36" s="26">
        <v>302.71739130434776</v>
      </c>
    </row>
    <row r="37" spans="2:7" x14ac:dyDescent="0.25">
      <c r="B37" s="26" t="s">
        <v>120</v>
      </c>
      <c r="C37" s="26" t="s">
        <v>50</v>
      </c>
      <c r="D37" s="30">
        <v>6824.347826086956</v>
      </c>
      <c r="E37" s="26" t="s">
        <v>121</v>
      </c>
      <c r="F37" s="26" t="s">
        <v>97</v>
      </c>
      <c r="G37" s="26">
        <v>3175.652173913044</v>
      </c>
    </row>
    <row r="38" spans="2:7" x14ac:dyDescent="0.25">
      <c r="B38" s="26" t="s">
        <v>122</v>
      </c>
      <c r="C38" s="26" t="s">
        <v>50</v>
      </c>
      <c r="D38" s="30">
        <v>6824.347826086956</v>
      </c>
      <c r="E38" s="26" t="s">
        <v>123</v>
      </c>
      <c r="F38" s="26" t="s">
        <v>97</v>
      </c>
      <c r="G38" s="26">
        <v>25175.652173913044</v>
      </c>
    </row>
    <row r="39" spans="2:7" ht="15.75" thickBot="1" x14ac:dyDescent="0.3">
      <c r="B39" s="24" t="s">
        <v>124</v>
      </c>
      <c r="C39" s="24" t="s">
        <v>50</v>
      </c>
      <c r="D39" s="31">
        <v>5102.608695652174</v>
      </c>
      <c r="E39" s="24" t="s">
        <v>125</v>
      </c>
      <c r="F39" s="24" t="s">
        <v>97</v>
      </c>
      <c r="G39" s="24">
        <v>14897.391304347826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976A-8DDD-41CF-8D6F-91A3E7C302C6}">
  <dimension ref="A1:H27"/>
  <sheetViews>
    <sheetView showGridLines="0" workbookViewId="0"/>
  </sheetViews>
  <sheetFormatPr defaultRowHeight="15" x14ac:dyDescent="0.25"/>
  <cols>
    <col min="1" max="1" width="2.28515625" customWidth="1"/>
    <col min="2" max="2" width="6.42578125" bestFit="1" customWidth="1"/>
    <col min="3" max="3" width="19" bestFit="1" customWidth="1"/>
    <col min="4" max="8" width="12" bestFit="1" customWidth="1"/>
  </cols>
  <sheetData>
    <row r="1" spans="1:8" x14ac:dyDescent="0.25">
      <c r="A1" s="1" t="s">
        <v>126</v>
      </c>
    </row>
    <row r="2" spans="1:8" x14ac:dyDescent="0.25">
      <c r="A2" s="1" t="s">
        <v>69</v>
      </c>
    </row>
    <row r="3" spans="1:8" x14ac:dyDescent="0.25">
      <c r="A3" s="1" t="s">
        <v>145</v>
      </c>
    </row>
    <row r="6" spans="1:8" ht="15.75" thickBot="1" x14ac:dyDescent="0.3">
      <c r="A6" t="s">
        <v>81</v>
      </c>
    </row>
    <row r="7" spans="1:8" x14ac:dyDescent="0.25">
      <c r="B7" s="32"/>
      <c r="C7" s="32"/>
      <c r="D7" s="32" t="s">
        <v>127</v>
      </c>
      <c r="E7" s="32" t="s">
        <v>129</v>
      </c>
      <c r="F7" s="32" t="s">
        <v>130</v>
      </c>
      <c r="G7" s="32" t="s">
        <v>132</v>
      </c>
      <c r="H7" s="32" t="s">
        <v>132</v>
      </c>
    </row>
    <row r="8" spans="1:8" ht="15.75" thickBot="1" x14ac:dyDescent="0.3">
      <c r="B8" s="33" t="s">
        <v>77</v>
      </c>
      <c r="C8" s="33" t="s">
        <v>78</v>
      </c>
      <c r="D8" s="33" t="s">
        <v>128</v>
      </c>
      <c r="E8" s="33" t="s">
        <v>19</v>
      </c>
      <c r="F8" s="33" t="s">
        <v>131</v>
      </c>
      <c r="G8" s="33" t="s">
        <v>133</v>
      </c>
      <c r="H8" s="33" t="s">
        <v>134</v>
      </c>
    </row>
    <row r="9" spans="1:8" x14ac:dyDescent="0.25">
      <c r="B9" s="26" t="s">
        <v>89</v>
      </c>
      <c r="C9" s="26" t="s">
        <v>90</v>
      </c>
      <c r="D9" s="26">
        <v>1721.7391304347823</v>
      </c>
      <c r="E9" s="26">
        <v>0</v>
      </c>
      <c r="F9" s="26">
        <v>0.41077083333333331</v>
      </c>
      <c r="G9" s="26">
        <v>0.26356249999999987</v>
      </c>
      <c r="H9" s="26">
        <v>0.29035416666666664</v>
      </c>
    </row>
    <row r="10" spans="1:8" ht="15.75" thickBot="1" x14ac:dyDescent="0.3">
      <c r="B10" s="24" t="s">
        <v>92</v>
      </c>
      <c r="C10" s="24" t="s">
        <v>93</v>
      </c>
      <c r="D10" s="24">
        <v>5102.608695652174</v>
      </c>
      <c r="E10" s="24">
        <v>0</v>
      </c>
      <c r="F10" s="24">
        <v>0.84291666666666654</v>
      </c>
      <c r="G10" s="24">
        <v>2.0324791666666662</v>
      </c>
      <c r="H10" s="24">
        <v>0.32945312499999985</v>
      </c>
    </row>
    <row r="12" spans="1:8" ht="15.75" thickBot="1" x14ac:dyDescent="0.3">
      <c r="A12" t="s">
        <v>49</v>
      </c>
    </row>
    <row r="13" spans="1:8" x14ac:dyDescent="0.25">
      <c r="B13" s="32"/>
      <c r="C13" s="32"/>
      <c r="D13" s="32" t="s">
        <v>127</v>
      </c>
      <c r="E13" s="32" t="s">
        <v>135</v>
      </c>
      <c r="F13" s="32" t="s">
        <v>137</v>
      </c>
      <c r="G13" s="32" t="s">
        <v>132</v>
      </c>
      <c r="H13" s="32" t="s">
        <v>132</v>
      </c>
    </row>
    <row r="14" spans="1:8" ht="15.75" thickBot="1" x14ac:dyDescent="0.3">
      <c r="B14" s="33" t="s">
        <v>77</v>
      </c>
      <c r="C14" s="33" t="s">
        <v>78</v>
      </c>
      <c r="D14" s="33" t="s">
        <v>128</v>
      </c>
      <c r="E14" s="33" t="s">
        <v>136</v>
      </c>
      <c r="F14" s="33" t="s">
        <v>138</v>
      </c>
      <c r="G14" s="33" t="s">
        <v>133</v>
      </c>
      <c r="H14" s="33" t="s">
        <v>134</v>
      </c>
    </row>
    <row r="15" spans="1:8" x14ac:dyDescent="0.25">
      <c r="B15" s="26" t="s">
        <v>94</v>
      </c>
      <c r="C15" s="26" t="s">
        <v>95</v>
      </c>
      <c r="D15" s="26">
        <v>3.7913043478260868</v>
      </c>
      <c r="E15" s="26">
        <v>0</v>
      </c>
      <c r="F15" s="26">
        <v>12</v>
      </c>
      <c r="G15" s="26">
        <v>1E+30</v>
      </c>
      <c r="H15" s="26">
        <v>8.2086956521739136</v>
      </c>
    </row>
    <row r="16" spans="1:8" x14ac:dyDescent="0.25">
      <c r="B16" s="26" t="s">
        <v>98</v>
      </c>
      <c r="C16" s="26" t="s">
        <v>99</v>
      </c>
      <c r="D16" s="26">
        <v>6.6347826086956516</v>
      </c>
      <c r="E16" s="26">
        <v>0</v>
      </c>
      <c r="F16" s="26">
        <v>8.25</v>
      </c>
      <c r="G16" s="26">
        <v>1E+30</v>
      </c>
      <c r="H16" s="26">
        <v>1.6152173913043488</v>
      </c>
    </row>
    <row r="17" spans="2:8" x14ac:dyDescent="0.25">
      <c r="B17" s="26" t="s">
        <v>101</v>
      </c>
      <c r="C17" s="26" t="s">
        <v>102</v>
      </c>
      <c r="D17" s="26">
        <v>13</v>
      </c>
      <c r="E17" s="26">
        <v>165.01304347826081</v>
      </c>
      <c r="F17" s="26">
        <v>13</v>
      </c>
      <c r="G17" s="26">
        <v>2.7499999999999991</v>
      </c>
      <c r="H17" s="26">
        <v>4.916666666666667</v>
      </c>
    </row>
    <row r="18" spans="2:8" x14ac:dyDescent="0.25">
      <c r="B18" s="26" t="s">
        <v>104</v>
      </c>
      <c r="C18" s="26" t="s">
        <v>105</v>
      </c>
      <c r="D18" s="26">
        <v>18</v>
      </c>
      <c r="E18" s="26">
        <v>159.06358695652173</v>
      </c>
      <c r="F18" s="26">
        <v>18</v>
      </c>
      <c r="G18" s="26">
        <v>3.5380952380952406</v>
      </c>
      <c r="H18" s="26">
        <v>3.1428571428571423</v>
      </c>
    </row>
    <row r="19" spans="2:8" x14ac:dyDescent="0.25">
      <c r="B19" s="26" t="s">
        <v>108</v>
      </c>
      <c r="C19" s="26" t="s">
        <v>50</v>
      </c>
      <c r="D19" s="26">
        <v>682.43478260869574</v>
      </c>
      <c r="E19" s="26">
        <v>0</v>
      </c>
      <c r="F19" s="26">
        <v>15000</v>
      </c>
      <c r="G19" s="26">
        <v>1E+30</v>
      </c>
      <c r="H19" s="26">
        <v>14317.565217391304</v>
      </c>
    </row>
    <row r="20" spans="2:8" x14ac:dyDescent="0.25">
      <c r="B20" s="26" t="s">
        <v>110</v>
      </c>
      <c r="C20" s="26" t="s">
        <v>50</v>
      </c>
      <c r="D20" s="26">
        <v>639.78260869565213</v>
      </c>
      <c r="E20" s="26">
        <v>0</v>
      </c>
      <c r="F20" s="26">
        <v>1250</v>
      </c>
      <c r="G20" s="26">
        <v>1E+30</v>
      </c>
      <c r="H20" s="26">
        <v>610.21739130434787</v>
      </c>
    </row>
    <row r="21" spans="2:8" x14ac:dyDescent="0.25">
      <c r="B21" s="26" t="s">
        <v>112</v>
      </c>
      <c r="C21" s="26" t="s">
        <v>50</v>
      </c>
      <c r="D21" s="26">
        <v>322.82608695652169</v>
      </c>
      <c r="E21" s="26">
        <v>0</v>
      </c>
      <c r="F21" s="26">
        <v>950</v>
      </c>
      <c r="G21" s="26">
        <v>1E+30</v>
      </c>
      <c r="H21" s="26">
        <v>627.17391304347825</v>
      </c>
    </row>
    <row r="22" spans="2:8" x14ac:dyDescent="0.25">
      <c r="B22" s="26" t="s">
        <v>114</v>
      </c>
      <c r="C22" s="26" t="s">
        <v>50</v>
      </c>
      <c r="D22" s="26">
        <v>1116.195652173913</v>
      </c>
      <c r="E22" s="26">
        <v>0</v>
      </c>
      <c r="F22" s="26">
        <v>1750</v>
      </c>
      <c r="G22" s="26">
        <v>1E+30</v>
      </c>
      <c r="H22" s="26">
        <v>633.804347826087</v>
      </c>
    </row>
    <row r="23" spans="2:8" x14ac:dyDescent="0.25">
      <c r="B23" s="26" t="s">
        <v>116</v>
      </c>
      <c r="C23" s="26" t="s">
        <v>50</v>
      </c>
      <c r="D23" s="26">
        <v>301.30434782608688</v>
      </c>
      <c r="E23" s="26">
        <v>0</v>
      </c>
      <c r="F23" s="26">
        <v>840</v>
      </c>
      <c r="G23" s="26">
        <v>1E+30</v>
      </c>
      <c r="H23" s="26">
        <v>538.69565217391312</v>
      </c>
    </row>
    <row r="24" spans="2:8" x14ac:dyDescent="0.25">
      <c r="B24" s="26" t="s">
        <v>118</v>
      </c>
      <c r="C24" s="26" t="s">
        <v>50</v>
      </c>
      <c r="D24" s="26">
        <v>797.28260869565224</v>
      </c>
      <c r="E24" s="26">
        <v>0</v>
      </c>
      <c r="F24" s="26">
        <v>1100</v>
      </c>
      <c r="G24" s="26">
        <v>1E+30</v>
      </c>
      <c r="H24" s="26">
        <v>302.71739130434787</v>
      </c>
    </row>
    <row r="25" spans="2:8" x14ac:dyDescent="0.25">
      <c r="B25" s="26" t="s">
        <v>120</v>
      </c>
      <c r="C25" s="26" t="s">
        <v>50</v>
      </c>
      <c r="D25" s="26">
        <v>6824.347826086956</v>
      </c>
      <c r="E25" s="26">
        <v>0</v>
      </c>
      <c r="F25" s="26">
        <v>10000</v>
      </c>
      <c r="G25" s="26">
        <v>1E+30</v>
      </c>
      <c r="H25" s="26">
        <v>3175.652173913044</v>
      </c>
    </row>
    <row r="26" spans="2:8" x14ac:dyDescent="0.25">
      <c r="B26" s="26" t="s">
        <v>122</v>
      </c>
      <c r="C26" s="26" t="s">
        <v>50</v>
      </c>
      <c r="D26" s="26">
        <v>6824.347826086956</v>
      </c>
      <c r="E26" s="26">
        <v>0</v>
      </c>
      <c r="F26" s="26">
        <v>32000</v>
      </c>
      <c r="G26" s="26">
        <v>1E+30</v>
      </c>
      <c r="H26" s="26">
        <v>25175.652173913044</v>
      </c>
    </row>
    <row r="27" spans="2:8" ht="15.75" thickBot="1" x14ac:dyDescent="0.3">
      <c r="B27" s="24" t="s">
        <v>124</v>
      </c>
      <c r="C27" s="24" t="s">
        <v>50</v>
      </c>
      <c r="D27" s="24">
        <v>5102.608695652174</v>
      </c>
      <c r="E27" s="24">
        <v>0</v>
      </c>
      <c r="F27" s="24">
        <v>20000</v>
      </c>
      <c r="G27" s="24">
        <v>1E+30</v>
      </c>
      <c r="H27" s="24">
        <v>14897.391304347828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E221-68FF-4EB0-A4EE-053E91B4243E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9" bestFit="1" customWidth="1"/>
    <col min="4" max="4" width="10.57031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8.5703125" bestFit="1" customWidth="1"/>
    <col min="10" max="10" width="9.5703125" bestFit="1" customWidth="1"/>
  </cols>
  <sheetData>
    <row r="1" spans="1:10" x14ac:dyDescent="0.25">
      <c r="A1" s="1" t="s">
        <v>139</v>
      </c>
    </row>
    <row r="2" spans="1:10" x14ac:dyDescent="0.25">
      <c r="A2" s="1" t="s">
        <v>69</v>
      </c>
    </row>
    <row r="3" spans="1:10" x14ac:dyDescent="0.25">
      <c r="A3" s="1" t="s">
        <v>145</v>
      </c>
    </row>
    <row r="5" spans="1:10" ht="15.75" thickBot="1" x14ac:dyDescent="0.3"/>
    <row r="6" spans="1:10" x14ac:dyDescent="0.25">
      <c r="B6" s="32"/>
      <c r="C6" s="32" t="s">
        <v>130</v>
      </c>
      <c r="D6" s="32"/>
    </row>
    <row r="7" spans="1:10" ht="15.75" thickBot="1" x14ac:dyDescent="0.3">
      <c r="B7" s="33" t="s">
        <v>77</v>
      </c>
      <c r="C7" s="33" t="s">
        <v>78</v>
      </c>
      <c r="D7" s="33" t="s">
        <v>128</v>
      </c>
    </row>
    <row r="8" spans="1:10" ht="15.75" thickBot="1" x14ac:dyDescent="0.3">
      <c r="B8" s="24" t="s">
        <v>87</v>
      </c>
      <c r="C8" s="24" t="s">
        <v>88</v>
      </c>
      <c r="D8" s="27">
        <v>5008.3140999999996</v>
      </c>
    </row>
    <row r="10" spans="1:10" ht="15.75" thickBot="1" x14ac:dyDescent="0.3"/>
    <row r="11" spans="1:10" x14ac:dyDescent="0.25">
      <c r="B11" s="32"/>
      <c r="C11" s="32" t="s">
        <v>140</v>
      </c>
      <c r="D11" s="32"/>
      <c r="F11" s="32" t="s">
        <v>141</v>
      </c>
      <c r="G11" s="32" t="s">
        <v>130</v>
      </c>
      <c r="I11" s="32" t="s">
        <v>144</v>
      </c>
      <c r="J11" s="32" t="s">
        <v>130</v>
      </c>
    </row>
    <row r="12" spans="1:10" ht="15.75" thickBot="1" x14ac:dyDescent="0.3">
      <c r="B12" s="33" t="s">
        <v>77</v>
      </c>
      <c r="C12" s="33" t="s">
        <v>78</v>
      </c>
      <c r="D12" s="33" t="s">
        <v>128</v>
      </c>
      <c r="F12" s="33" t="s">
        <v>142</v>
      </c>
      <c r="G12" s="33" t="s">
        <v>143</v>
      </c>
      <c r="I12" s="33" t="s">
        <v>142</v>
      </c>
      <c r="J12" s="33" t="s">
        <v>143</v>
      </c>
    </row>
    <row r="13" spans="1:10" x14ac:dyDescent="0.25">
      <c r="B13" s="26" t="s">
        <v>89</v>
      </c>
      <c r="C13" s="26" t="s">
        <v>90</v>
      </c>
      <c r="D13" s="28">
        <v>1721.7391304347823</v>
      </c>
      <c r="F13" s="28">
        <v>0</v>
      </c>
      <c r="G13" s="28">
        <v>4301.07</v>
      </c>
      <c r="I13" s="28">
        <v>1721.7391304334117</v>
      </c>
      <c r="J13" s="28">
        <v>5008.3100000000004</v>
      </c>
    </row>
    <row r="14" spans="1:10" ht="15.75" thickBot="1" x14ac:dyDescent="0.3">
      <c r="B14" s="24" t="s">
        <v>92</v>
      </c>
      <c r="C14" s="24" t="s">
        <v>93</v>
      </c>
      <c r="D14" s="29">
        <v>5102.608695652174</v>
      </c>
      <c r="F14" s="29">
        <v>0</v>
      </c>
      <c r="G14" s="29">
        <v>707.24</v>
      </c>
      <c r="I14" s="29">
        <v>5102.6086956520758</v>
      </c>
      <c r="J14" s="29">
        <v>5008.3100000000004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</dc:creator>
  <cp:lastModifiedBy>brock</cp:lastModifiedBy>
  <dcterms:created xsi:type="dcterms:W3CDTF">2023-07-07T11:14:31Z</dcterms:created>
  <dcterms:modified xsi:type="dcterms:W3CDTF">2023-07-09T20:55:11Z</dcterms:modified>
</cp:coreProperties>
</file>