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berger/work/Nextcloud/IPCC/AR6/FAQs/07. pre-FGD-drafts/Figures/1_Fig_plans_drafting/FAQ9.2_data/"/>
    </mc:Choice>
  </mc:AlternateContent>
  <xr:revisionPtr revIDLastSave="0" documentId="13_ncr:1_{EC5E3C4E-331E-1847-8A7E-9FC44EB10970}" xr6:coauthVersionLast="36" xr6:coauthVersionMax="46" xr10:uidLastSave="{00000000-0000-0000-0000-000000000000}"/>
  <bookViews>
    <workbookView xWindow="6120" yWindow="640" windowWidth="22200" windowHeight="17920" activeTab="1" xr2:uid="{A0BFC6BB-84CA-EB4A-A98E-FA87CAA8DB1B}"/>
  </bookViews>
  <sheets>
    <sheet name="save_from_Baylor" sheetId="3" r:id="rId1"/>
    <sheet name="time_series" sheetId="7" r:id="rId2"/>
    <sheet name="contribution" sheetId="1" r:id="rId3"/>
    <sheet name="Sheet4" sheetId="4" r:id="rId4"/>
    <sheet name="Sheet2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4" i="3" l="1"/>
  <c r="I81" i="3"/>
  <c r="H81" i="3"/>
  <c r="G81" i="3"/>
  <c r="H76" i="3"/>
  <c r="G76" i="3"/>
  <c r="B76" i="3"/>
  <c r="K72" i="3"/>
  <c r="J72" i="3"/>
  <c r="I72" i="3"/>
  <c r="H72" i="3"/>
  <c r="G72" i="3"/>
  <c r="I70" i="3"/>
  <c r="G70" i="3"/>
  <c r="I67" i="3"/>
  <c r="G67" i="3"/>
  <c r="I62" i="3"/>
  <c r="H62" i="3"/>
  <c r="G62" i="3"/>
  <c r="K58" i="3"/>
  <c r="J58" i="3"/>
  <c r="L58" i="3" s="1"/>
  <c r="I58" i="3"/>
  <c r="I76" i="3" s="1"/>
  <c r="H58" i="3"/>
  <c r="H70" i="3" s="1"/>
  <c r="G58" i="3"/>
  <c r="E53" i="3"/>
  <c r="D53" i="3"/>
  <c r="B53" i="3"/>
  <c r="C53" i="3" s="1"/>
  <c r="K52" i="3"/>
  <c r="J52" i="3"/>
  <c r="I52" i="3"/>
  <c r="H52" i="3"/>
  <c r="G52" i="3"/>
  <c r="E52" i="3"/>
  <c r="B52" i="3"/>
  <c r="D52" i="3" s="1"/>
  <c r="E51" i="3"/>
  <c r="D51" i="3"/>
  <c r="C51" i="3"/>
  <c r="B51" i="3"/>
  <c r="E50" i="3"/>
  <c r="D50" i="3" s="1"/>
  <c r="B50" i="3"/>
  <c r="C50" i="3" s="1"/>
  <c r="E49" i="3"/>
  <c r="B49" i="3"/>
  <c r="E48" i="3"/>
  <c r="D48" i="3" s="1"/>
  <c r="B48" i="3"/>
  <c r="E47" i="3"/>
  <c r="B47" i="3"/>
  <c r="E46" i="3"/>
  <c r="D46" i="3"/>
  <c r="B46" i="3"/>
  <c r="C46" i="3" s="1"/>
  <c r="E45" i="3"/>
  <c r="B45" i="3"/>
  <c r="E44" i="3"/>
  <c r="B44" i="3"/>
  <c r="C44" i="3" s="1"/>
  <c r="E43" i="3"/>
  <c r="B43" i="3"/>
  <c r="E42" i="3"/>
  <c r="B42" i="3"/>
  <c r="C42" i="3" s="1"/>
  <c r="E41" i="3"/>
  <c r="B41" i="3"/>
  <c r="B82" i="3" s="1"/>
  <c r="E40" i="3"/>
  <c r="B40" i="3"/>
  <c r="C40" i="3" s="1"/>
  <c r="E39" i="3"/>
  <c r="B39" i="3"/>
  <c r="E38" i="3"/>
  <c r="B38" i="3"/>
  <c r="E37" i="3"/>
  <c r="B37" i="3"/>
  <c r="E36" i="3"/>
  <c r="B36" i="3"/>
  <c r="C36" i="3" s="1"/>
  <c r="E35" i="3"/>
  <c r="B35" i="3"/>
  <c r="E34" i="3"/>
  <c r="B34" i="3"/>
  <c r="C34" i="3" s="1"/>
  <c r="E33" i="3"/>
  <c r="B33" i="3"/>
  <c r="E32" i="3"/>
  <c r="D32" i="3"/>
  <c r="B32" i="3"/>
  <c r="E31" i="3"/>
  <c r="B31" i="3"/>
  <c r="E30" i="3"/>
  <c r="B30" i="3"/>
  <c r="C30" i="3" s="1"/>
  <c r="E29" i="3"/>
  <c r="B29" i="3"/>
  <c r="E28" i="3"/>
  <c r="B28" i="3"/>
  <c r="C28" i="3" s="1"/>
  <c r="E27" i="3"/>
  <c r="B27" i="3"/>
  <c r="E26" i="3"/>
  <c r="B26" i="3"/>
  <c r="C26" i="3" s="1"/>
  <c r="E25" i="3"/>
  <c r="B25" i="3"/>
  <c r="E24" i="3"/>
  <c r="B24" i="3"/>
  <c r="C24" i="3" s="1"/>
  <c r="E23" i="3"/>
  <c r="B23" i="3"/>
  <c r="E22" i="3"/>
  <c r="B22" i="3"/>
  <c r="E21" i="3"/>
  <c r="B21" i="3"/>
  <c r="E20" i="3"/>
  <c r="B20" i="3"/>
  <c r="C20" i="3" s="1"/>
  <c r="E19" i="3"/>
  <c r="B19" i="3"/>
  <c r="E18" i="3"/>
  <c r="B18" i="3"/>
  <c r="C18" i="3" s="1"/>
  <c r="E17" i="3"/>
  <c r="B17" i="3"/>
  <c r="E16" i="3"/>
  <c r="D16" i="3"/>
  <c r="B16" i="3"/>
  <c r="E15" i="3"/>
  <c r="B15" i="3"/>
  <c r="E14" i="3"/>
  <c r="B14" i="3"/>
  <c r="C14" i="3" s="1"/>
  <c r="E13" i="3"/>
  <c r="B13" i="3"/>
  <c r="E12" i="3"/>
  <c r="D12" i="3"/>
  <c r="B12" i="3"/>
  <c r="C12" i="3" s="1"/>
  <c r="E11" i="3"/>
  <c r="B11" i="3"/>
  <c r="E10" i="3"/>
  <c r="B10" i="3"/>
  <c r="C10" i="3" s="1"/>
  <c r="E9" i="3"/>
  <c r="B9" i="3"/>
  <c r="E8" i="3"/>
  <c r="B8" i="3"/>
  <c r="C8" i="3" s="1"/>
  <c r="E7" i="3"/>
  <c r="B7" i="3"/>
  <c r="E6" i="3"/>
  <c r="B6" i="3"/>
  <c r="E5" i="3"/>
  <c r="B5" i="3"/>
  <c r="E4" i="3"/>
  <c r="B4" i="3"/>
  <c r="C4" i="3" s="1"/>
  <c r="M58" i="1"/>
  <c r="M62" i="1"/>
  <c r="M67" i="1"/>
  <c r="M70" i="1"/>
  <c r="M72" i="1"/>
  <c r="M76" i="1"/>
  <c r="M81" i="1"/>
  <c r="M84" i="1"/>
  <c r="M52" i="1"/>
  <c r="L62" i="1"/>
  <c r="L52" i="1"/>
  <c r="K52" i="1"/>
  <c r="D13" i="3" l="1"/>
  <c r="C13" i="3"/>
  <c r="D29" i="3"/>
  <c r="C29" i="3"/>
  <c r="D45" i="3"/>
  <c r="C45" i="3"/>
  <c r="D23" i="3"/>
  <c r="C23" i="3"/>
  <c r="D26" i="3"/>
  <c r="D39" i="3"/>
  <c r="C39" i="3"/>
  <c r="D42" i="3"/>
  <c r="J70" i="3"/>
  <c r="M70" i="3" s="1"/>
  <c r="D10" i="3"/>
  <c r="K76" i="3"/>
  <c r="K84" i="3"/>
  <c r="K81" i="3"/>
  <c r="K62" i="3"/>
  <c r="K70" i="3"/>
  <c r="D37" i="3"/>
  <c r="C37" i="3"/>
  <c r="D40" i="3"/>
  <c r="K67" i="3"/>
  <c r="D7" i="3"/>
  <c r="C7" i="3"/>
  <c r="D4" i="3"/>
  <c r="D17" i="3"/>
  <c r="C17" i="3"/>
  <c r="D20" i="3"/>
  <c r="D33" i="3"/>
  <c r="C33" i="3"/>
  <c r="D49" i="3"/>
  <c r="C49" i="3"/>
  <c r="J76" i="3"/>
  <c r="M76" i="3" s="1"/>
  <c r="J84" i="3"/>
  <c r="J81" i="3"/>
  <c r="M81" i="3" s="1"/>
  <c r="J62" i="3"/>
  <c r="M62" i="3" s="1"/>
  <c r="M58" i="3"/>
  <c r="D11" i="3"/>
  <c r="C11" i="3"/>
  <c r="D14" i="3"/>
  <c r="D27" i="3"/>
  <c r="C27" i="3"/>
  <c r="D5" i="3"/>
  <c r="C5" i="3"/>
  <c r="D15" i="3"/>
  <c r="C15" i="3"/>
  <c r="D18" i="3"/>
  <c r="D31" i="3"/>
  <c r="C31" i="3"/>
  <c r="D34" i="3"/>
  <c r="D47" i="3"/>
  <c r="C47" i="3"/>
  <c r="B64" i="3"/>
  <c r="B69" i="3"/>
  <c r="D30" i="3"/>
  <c r="D43" i="3"/>
  <c r="C43" i="3"/>
  <c r="J67" i="3"/>
  <c r="D8" i="3"/>
  <c r="C6" i="3"/>
  <c r="D9" i="3"/>
  <c r="C9" i="3"/>
  <c r="C22" i="3"/>
  <c r="D25" i="3"/>
  <c r="C25" i="3"/>
  <c r="D28" i="3"/>
  <c r="C38" i="3"/>
  <c r="B73" i="3"/>
  <c r="B63" i="3"/>
  <c r="B60" i="3"/>
  <c r="B84" i="3"/>
  <c r="B81" i="3"/>
  <c r="B78" i="3"/>
  <c r="B75" i="3"/>
  <c r="B72" i="3"/>
  <c r="B68" i="3"/>
  <c r="B65" i="3"/>
  <c r="B62" i="3"/>
  <c r="B59" i="3"/>
  <c r="D41" i="3"/>
  <c r="B83" i="3"/>
  <c r="B80" i="3"/>
  <c r="B70" i="3"/>
  <c r="B67" i="3"/>
  <c r="C41" i="3"/>
  <c r="B77" i="3"/>
  <c r="B74" i="3"/>
  <c r="D44" i="3"/>
  <c r="M52" i="3"/>
  <c r="B58" i="3"/>
  <c r="B66" i="3"/>
  <c r="D36" i="3"/>
  <c r="M72" i="3"/>
  <c r="L72" i="3"/>
  <c r="D21" i="3"/>
  <c r="C21" i="3"/>
  <c r="D24" i="3"/>
  <c r="D6" i="3"/>
  <c r="C16" i="3"/>
  <c r="D19" i="3"/>
  <c r="C19" i="3"/>
  <c r="D22" i="3"/>
  <c r="C32" i="3"/>
  <c r="D35" i="3"/>
  <c r="C35" i="3"/>
  <c r="D38" i="3"/>
  <c r="C48" i="3"/>
  <c r="L52" i="3"/>
  <c r="G50" i="3" s="1"/>
  <c r="B61" i="3"/>
  <c r="B79" i="3"/>
  <c r="H84" i="3"/>
  <c r="M84" i="3" s="1"/>
  <c r="I84" i="3"/>
  <c r="C52" i="3"/>
  <c r="L84" i="3"/>
  <c r="H67" i="3"/>
  <c r="K72" i="1"/>
  <c r="J72" i="1"/>
  <c r="I72" i="1"/>
  <c r="H72" i="1"/>
  <c r="G72" i="1"/>
  <c r="L72" i="1" s="1"/>
  <c r="I62" i="1"/>
  <c r="I76" i="1"/>
  <c r="H76" i="1"/>
  <c r="G76" i="1"/>
  <c r="I84" i="1"/>
  <c r="H84" i="1"/>
  <c r="I81" i="1"/>
  <c r="H81" i="1"/>
  <c r="G81" i="1"/>
  <c r="I70" i="1"/>
  <c r="H70" i="1"/>
  <c r="G70" i="1"/>
  <c r="I67" i="1"/>
  <c r="H67" i="1"/>
  <c r="G67" i="1"/>
  <c r="G62" i="1"/>
  <c r="H62" i="1"/>
  <c r="K58" i="1"/>
  <c r="K70" i="1" s="1"/>
  <c r="J58" i="1"/>
  <c r="J76" i="1" s="1"/>
  <c r="I58" i="1"/>
  <c r="H58" i="1"/>
  <c r="G58" i="1"/>
  <c r="G84" i="1" s="1"/>
  <c r="G52" i="1"/>
  <c r="G50" i="1" s="1"/>
  <c r="H52" i="1"/>
  <c r="H50" i="1" s="1"/>
  <c r="I52" i="1"/>
  <c r="I50" i="1" s="1"/>
  <c r="J52" i="1"/>
  <c r="J50" i="1" s="1"/>
  <c r="K50" i="1"/>
  <c r="B72" i="1"/>
  <c r="B58" i="1"/>
  <c r="D18" i="1"/>
  <c r="D19" i="1"/>
  <c r="D20" i="1"/>
  <c r="D42" i="1"/>
  <c r="D4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4" i="1"/>
  <c r="B4" i="1"/>
  <c r="D4" i="1" s="1"/>
  <c r="B5" i="1"/>
  <c r="D5" i="1" s="1"/>
  <c r="B6" i="1"/>
  <c r="C6" i="1" s="1"/>
  <c r="B7" i="1"/>
  <c r="D7" i="1" s="1"/>
  <c r="B8" i="1"/>
  <c r="D8" i="1" s="1"/>
  <c r="B9" i="1"/>
  <c r="B10" i="1"/>
  <c r="B11" i="1"/>
  <c r="B12" i="1"/>
  <c r="B13" i="1"/>
  <c r="B14" i="1"/>
  <c r="B15" i="1"/>
  <c r="B16" i="1"/>
  <c r="B17" i="1"/>
  <c r="B18" i="1"/>
  <c r="C18" i="1" s="1"/>
  <c r="B19" i="1"/>
  <c r="C19" i="1" s="1"/>
  <c r="B20" i="1"/>
  <c r="C20" i="1" s="1"/>
  <c r="B21" i="1"/>
  <c r="D21" i="1" s="1"/>
  <c r="B22" i="1"/>
  <c r="C22" i="1" s="1"/>
  <c r="B23" i="1"/>
  <c r="C23" i="1" s="1"/>
  <c r="B24" i="1"/>
  <c r="C24" i="1" s="1"/>
  <c r="B25" i="1"/>
  <c r="B26" i="1"/>
  <c r="B27" i="1"/>
  <c r="B28" i="1"/>
  <c r="C28" i="1" s="1"/>
  <c r="B29" i="1"/>
  <c r="C29" i="1" s="1"/>
  <c r="B30" i="1"/>
  <c r="D30" i="1" s="1"/>
  <c r="B31" i="1"/>
  <c r="C31" i="1" s="1"/>
  <c r="B32" i="1"/>
  <c r="D32" i="1" s="1"/>
  <c r="B33" i="1"/>
  <c r="B34" i="1"/>
  <c r="B35" i="1"/>
  <c r="B36" i="1"/>
  <c r="B37" i="1"/>
  <c r="B38" i="1"/>
  <c r="B39" i="1"/>
  <c r="B40" i="1"/>
  <c r="B41" i="1"/>
  <c r="B59" i="1" s="1"/>
  <c r="B42" i="1"/>
  <c r="C42" i="1" s="1"/>
  <c r="B43" i="1"/>
  <c r="C43" i="1" s="1"/>
  <c r="B44" i="1"/>
  <c r="C44" i="1" s="1"/>
  <c r="B45" i="1"/>
  <c r="D45" i="1" s="1"/>
  <c r="B46" i="1"/>
  <c r="C46" i="1" s="1"/>
  <c r="B47" i="1"/>
  <c r="D47" i="1" s="1"/>
  <c r="B48" i="1"/>
  <c r="C48" i="1" s="1"/>
  <c r="B49" i="1"/>
  <c r="B50" i="1"/>
  <c r="B51" i="1"/>
  <c r="B52" i="1"/>
  <c r="B53" i="1"/>
  <c r="D53" i="1" s="1"/>
  <c r="K50" i="3" l="1"/>
  <c r="C84" i="3"/>
  <c r="C81" i="3"/>
  <c r="C78" i="3"/>
  <c r="C75" i="3"/>
  <c r="C72" i="3"/>
  <c r="C68" i="3"/>
  <c r="C65" i="3"/>
  <c r="C62" i="3"/>
  <c r="C59" i="3"/>
  <c r="C83" i="3"/>
  <c r="C80" i="3"/>
  <c r="C70" i="3"/>
  <c r="C67" i="3"/>
  <c r="C77" i="3"/>
  <c r="C74" i="3"/>
  <c r="C64" i="3"/>
  <c r="C61" i="3"/>
  <c r="C58" i="3"/>
  <c r="C73" i="3"/>
  <c r="C66" i="3"/>
  <c r="C63" i="3"/>
  <c r="C82" i="3"/>
  <c r="C69" i="3"/>
  <c r="C60" i="3"/>
  <c r="C76" i="3"/>
  <c r="C79" i="3"/>
  <c r="I50" i="3"/>
  <c r="L81" i="3"/>
  <c r="L62" i="3"/>
  <c r="D78" i="3"/>
  <c r="D75" i="3"/>
  <c r="D72" i="3"/>
  <c r="D68" i="3"/>
  <c r="D65" i="3"/>
  <c r="D62" i="3"/>
  <c r="D59" i="3"/>
  <c r="D83" i="3"/>
  <c r="D80" i="3"/>
  <c r="D70" i="3"/>
  <c r="D67" i="3"/>
  <c r="D77" i="3"/>
  <c r="D74" i="3"/>
  <c r="D64" i="3"/>
  <c r="D61" i="3"/>
  <c r="D58" i="3"/>
  <c r="D82" i="3"/>
  <c r="D79" i="3"/>
  <c r="D76" i="3"/>
  <c r="D69" i="3"/>
  <c r="D84" i="3"/>
  <c r="D60" i="3"/>
  <c r="D63" i="3"/>
  <c r="D81" i="3"/>
  <c r="D73" i="3"/>
  <c r="D66" i="3"/>
  <c r="L70" i="3"/>
  <c r="J50" i="3"/>
  <c r="M67" i="3"/>
  <c r="L67" i="3"/>
  <c r="H50" i="3"/>
  <c r="L76" i="3"/>
  <c r="K84" i="1"/>
  <c r="K76" i="1"/>
  <c r="L76" i="1" s="1"/>
  <c r="J84" i="1"/>
  <c r="L84" i="1" s="1"/>
  <c r="J67" i="1"/>
  <c r="K67" i="1"/>
  <c r="L58" i="1"/>
  <c r="J81" i="1"/>
  <c r="J62" i="1"/>
  <c r="K62" i="1"/>
  <c r="J70" i="1"/>
  <c r="L70" i="1" s="1"/>
  <c r="C10" i="1"/>
  <c r="K81" i="1"/>
  <c r="C35" i="1"/>
  <c r="C11" i="1"/>
  <c r="D34" i="1"/>
  <c r="D33" i="1"/>
  <c r="C9" i="1"/>
  <c r="B84" i="1"/>
  <c r="B81" i="1"/>
  <c r="B80" i="1"/>
  <c r="B78" i="1"/>
  <c r="B75" i="1"/>
  <c r="B68" i="1"/>
  <c r="B83" i="1"/>
  <c r="B79" i="1"/>
  <c r="B76" i="1"/>
  <c r="B73" i="1"/>
  <c r="C27" i="1"/>
  <c r="B66" i="1"/>
  <c r="B74" i="1"/>
  <c r="B70" i="1"/>
  <c r="B65" i="1"/>
  <c r="B82" i="1"/>
  <c r="B69" i="1"/>
  <c r="C51" i="1"/>
  <c r="C50" i="1"/>
  <c r="D26" i="1"/>
  <c r="C49" i="1"/>
  <c r="C25" i="1"/>
  <c r="D44" i="1"/>
  <c r="B64" i="1"/>
  <c r="C21" i="1"/>
  <c r="C45" i="1"/>
  <c r="B63" i="1"/>
  <c r="B62" i="1"/>
  <c r="C38" i="1"/>
  <c r="D14" i="1"/>
  <c r="C41" i="1"/>
  <c r="C68" i="1" s="1"/>
  <c r="C17" i="1"/>
  <c r="B61" i="1"/>
  <c r="D37" i="1"/>
  <c r="D13" i="1"/>
  <c r="D40" i="1"/>
  <c r="C16" i="1"/>
  <c r="B60" i="1"/>
  <c r="C36" i="1"/>
  <c r="C12" i="1"/>
  <c r="C39" i="1"/>
  <c r="D15" i="1"/>
  <c r="C66" i="1"/>
  <c r="C76" i="1"/>
  <c r="C84" i="1"/>
  <c r="C59" i="1"/>
  <c r="C72" i="1"/>
  <c r="C77" i="1"/>
  <c r="C81" i="1"/>
  <c r="C65" i="1"/>
  <c r="C75" i="1"/>
  <c r="C82" i="1"/>
  <c r="D17" i="1"/>
  <c r="D16" i="1"/>
  <c r="C40" i="1"/>
  <c r="D12" i="1"/>
  <c r="C37" i="1"/>
  <c r="D11" i="1"/>
  <c r="C4" i="1"/>
  <c r="D41" i="1"/>
  <c r="C33" i="1"/>
  <c r="C15" i="1"/>
  <c r="C14" i="1"/>
  <c r="D36" i="1"/>
  <c r="C13" i="1"/>
  <c r="C34" i="1"/>
  <c r="C8" i="1"/>
  <c r="D38" i="1"/>
  <c r="D39" i="1"/>
  <c r="D10" i="1"/>
  <c r="D9" i="1"/>
  <c r="D31" i="1"/>
  <c r="C32" i="1"/>
  <c r="D6" i="1"/>
  <c r="C7" i="1"/>
  <c r="D29" i="1"/>
  <c r="C30" i="1"/>
  <c r="D52" i="1"/>
  <c r="C53" i="1"/>
  <c r="C5" i="1"/>
  <c r="D51" i="1"/>
  <c r="C52" i="1"/>
  <c r="D50" i="1"/>
  <c r="D25" i="1"/>
  <c r="C26" i="1"/>
  <c r="D24" i="1"/>
  <c r="D23" i="1"/>
  <c r="D46" i="1"/>
  <c r="D22" i="1"/>
  <c r="C47" i="1"/>
  <c r="B77" i="1"/>
  <c r="B67" i="1"/>
  <c r="D35" i="1"/>
  <c r="D28" i="1"/>
  <c r="D27" i="1"/>
  <c r="D49" i="1"/>
  <c r="D48" i="1"/>
  <c r="L81" i="1" l="1"/>
  <c r="L67" i="1"/>
  <c r="C74" i="1"/>
  <c r="C63" i="1"/>
  <c r="C83" i="1"/>
  <c r="C80" i="1"/>
  <c r="C62" i="1"/>
  <c r="C79" i="1"/>
  <c r="C69" i="1"/>
  <c r="C58" i="1"/>
  <c r="C60" i="1"/>
  <c r="C67" i="1"/>
  <c r="C64" i="1"/>
  <c r="C73" i="1"/>
  <c r="C70" i="1"/>
  <c r="C61" i="1"/>
  <c r="C78" i="1"/>
  <c r="D66" i="1"/>
  <c r="D76" i="1"/>
  <c r="D84" i="1"/>
  <c r="D59" i="1"/>
  <c r="D58" i="1"/>
  <c r="D60" i="1"/>
  <c r="D78" i="1"/>
  <c r="D69" i="1"/>
  <c r="D79" i="1"/>
  <c r="D62" i="1"/>
  <c r="D73" i="1"/>
  <c r="D83" i="1"/>
  <c r="D72" i="1"/>
  <c r="D67" i="1"/>
  <c r="D77" i="1"/>
  <c r="D68" i="1"/>
  <c r="D61" i="1"/>
  <c r="D70" i="1"/>
  <c r="D80" i="1"/>
  <c r="D81" i="1"/>
  <c r="D74" i="1"/>
  <c r="D64" i="1"/>
  <c r="D82" i="1"/>
  <c r="D63" i="1"/>
  <c r="D75" i="1"/>
  <c r="D65" i="1"/>
</calcChain>
</file>

<file path=xl/sharedStrings.xml><?xml version="1.0" encoding="utf-8"?>
<sst xmlns="http://schemas.openxmlformats.org/spreadsheetml/2006/main" count="157" uniqueCount="31">
  <si>
    <t>GMSL for FAQ9.2</t>
  </si>
  <si>
    <t>Year</t>
  </si>
  <si>
    <t>Baseline=1971</t>
  </si>
  <si>
    <t>GMSL (m)</t>
  </si>
  <si>
    <t>Begin Projections Here</t>
  </si>
  <si>
    <t>SSP126</t>
  </si>
  <si>
    <t>SSP585</t>
  </si>
  <si>
    <t>Contributions</t>
  </si>
  <si>
    <t>Thermal</t>
  </si>
  <si>
    <t>Glaciers</t>
  </si>
  <si>
    <t>GrIS</t>
  </si>
  <si>
    <t>AIS</t>
  </si>
  <si>
    <t>LWS</t>
  </si>
  <si>
    <t>lower (m)</t>
  </si>
  <si>
    <t>upper (m)</t>
  </si>
  <si>
    <t>Working Data--do not use</t>
  </si>
  <si>
    <t>Updated to latest CCB9.1 and GMSL Projections</t>
  </si>
  <si>
    <t>uncertainty</t>
  </si>
  <si>
    <t>Note: 1970-1992 are the CCB9.1 Ensemble Estimate</t>
  </si>
  <si>
    <t>1993-2019 are the CCB9.1 Satellite Estimate</t>
  </si>
  <si>
    <t xml:space="preserve">2020-2150 are the AR6 Projection </t>
  </si>
  <si>
    <t>Ensemble &amp; Satellite</t>
  </si>
  <si>
    <t>year</t>
  </si>
  <si>
    <t>Baseline is 1970</t>
  </si>
  <si>
    <t>SUM of components</t>
  </si>
  <si>
    <t># squares to display</t>
  </si>
  <si>
    <t>type_data</t>
  </si>
  <si>
    <t>observation</t>
  </si>
  <si>
    <t>GMSL_m</t>
  </si>
  <si>
    <t>lower_m</t>
  </si>
  <si>
    <t>upper_m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</si>
</sst>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8" formatCode="0.000000"/>
  </numFmts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TimesNewRomanPSMT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6" fillId="3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2" fontId="1" fillId="0" borderId="0" xfId="0" applyNumberFormat="1" applyFont="1"/>
    <xf numFmtId="0" fontId="4" fillId="0" borderId="0" xfId="0" applyFont="1"/>
    <xf numFmtId="2" fontId="5" fillId="0" borderId="0" xfId="0" applyNumberFormat="1" applyFont="1"/>
    <xf numFmtId="2" fontId="6" fillId="3" borderId="0" xfId="2" applyNumberFormat="1"/>
    <xf numFmtId="1" fontId="0" fillId="0" borderId="0" xfId="0" applyNumberFormat="1"/>
    <xf numFmtId="2" fontId="7" fillId="2" borderId="0" xfId="1" applyNumberFormat="1"/>
    <xf numFmtId="1" fontId="7" fillId="2" borderId="0" xfId="1" applyNumberFormat="1"/>
    <xf numFmtId="165" fontId="6" fillId="3" borderId="0" xfId="2" applyNumberFormat="1"/>
    <xf numFmtId="164" fontId="6" fillId="3" borderId="0" xfId="2" applyNumberFormat="1"/>
    <xf numFmtId="168" fontId="0" fillId="0" borderId="0" xfId="0" applyNumberFormat="1"/>
  </cellXfs>
  <cellStyles count="3">
    <cellStyle name="20% - Accent6" xfId="2" builtinId="50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67B1-224F-7A43-A96C-9059C2E2E0EA}">
  <dimension ref="A1:M84"/>
  <sheetViews>
    <sheetView topLeftCell="A56" workbookViewId="0">
      <selection activeCell="G11" sqref="G11"/>
    </sheetView>
  </sheetViews>
  <sheetFormatPr baseColWidth="10" defaultRowHeight="16"/>
  <cols>
    <col min="2" max="9" width="10.83203125" style="2"/>
  </cols>
  <sheetData>
    <row r="1" spans="1:7">
      <c r="A1" t="s">
        <v>0</v>
      </c>
      <c r="C1" s="2" t="s">
        <v>2</v>
      </c>
      <c r="F1" s="2" t="s">
        <v>16</v>
      </c>
    </row>
    <row r="3" spans="1:7">
      <c r="A3" t="s">
        <v>1</v>
      </c>
      <c r="B3" s="2" t="s">
        <v>3</v>
      </c>
      <c r="C3" s="2" t="s">
        <v>13</v>
      </c>
      <c r="D3" s="2" t="s">
        <v>14</v>
      </c>
      <c r="E3" s="2" t="s">
        <v>17</v>
      </c>
    </row>
    <row r="4" spans="1:7">
      <c r="A4">
        <v>1970.5</v>
      </c>
      <c r="B4" s="2">
        <f>(Sheet2!F4-Sheet2!$F$4)/1000</f>
        <v>0</v>
      </c>
      <c r="C4" s="2">
        <f>B4-E4</f>
        <v>-1.6063286506356397E-2</v>
      </c>
      <c r="D4" s="2">
        <f>B4+E4</f>
        <v>1.6063286506356397E-2</v>
      </c>
      <c r="E4" s="2">
        <f>(Sheet2!G4)/1000</f>
        <v>1.6063286506356397E-2</v>
      </c>
    </row>
    <row r="5" spans="1:7">
      <c r="A5">
        <v>1971.5</v>
      </c>
      <c r="B5" s="2">
        <f>(Sheet2!F5-Sheet2!$F$4)/1000</f>
        <v>5.9115475783767975E-3</v>
      </c>
      <c r="C5" s="2">
        <f t="shared" ref="C5:C53" si="0">B5-E5</f>
        <v>-1.0009988449205903E-2</v>
      </c>
      <c r="D5" s="2">
        <f t="shared" ref="D5:D53" si="1">B5+E5</f>
        <v>2.1833083605959498E-2</v>
      </c>
      <c r="E5" s="2">
        <f>(Sheet2!G5)/1000</f>
        <v>1.59215360275827E-2</v>
      </c>
    </row>
    <row r="6" spans="1:7">
      <c r="A6">
        <v>1972.5</v>
      </c>
      <c r="B6" s="2">
        <f>(Sheet2!F6-Sheet2!$F$4)/1000</f>
        <v>7.6887861368751019E-3</v>
      </c>
      <c r="C6" s="2">
        <f t="shared" si="0"/>
        <v>-7.1098277568291983E-3</v>
      </c>
      <c r="D6" s="2">
        <f t="shared" si="1"/>
        <v>2.2487400030579401E-2</v>
      </c>
      <c r="E6" s="2">
        <f>(Sheet2!G6)/1000</f>
        <v>1.47986138937043E-2</v>
      </c>
      <c r="G6" s="2" t="s">
        <v>18</v>
      </c>
    </row>
    <row r="7" spans="1:7">
      <c r="A7">
        <v>1973.5</v>
      </c>
      <c r="B7" s="2">
        <f>(Sheet2!F7-Sheet2!$F$4)/1000</f>
        <v>4.1641127626436117E-3</v>
      </c>
      <c r="C7" s="2">
        <f t="shared" si="0"/>
        <v>-1.0811877714979587E-2</v>
      </c>
      <c r="D7" s="2">
        <f t="shared" si="1"/>
        <v>1.9140103240266812E-2</v>
      </c>
      <c r="E7" s="2">
        <f>(Sheet2!G7)/1000</f>
        <v>1.4975990477623199E-2</v>
      </c>
      <c r="G7" s="2" t="s">
        <v>19</v>
      </c>
    </row>
    <row r="8" spans="1:7">
      <c r="A8">
        <v>1974.5</v>
      </c>
      <c r="B8" s="2">
        <f>(Sheet2!F8-Sheet2!$F$4)/1000</f>
        <v>1.0397378298330708E-2</v>
      </c>
      <c r="C8" s="2">
        <f t="shared" si="0"/>
        <v>-4.7928893311053929E-3</v>
      </c>
      <c r="D8" s="2">
        <f t="shared" si="1"/>
        <v>2.5587645927766807E-2</v>
      </c>
      <c r="E8" s="2">
        <f>(Sheet2!G8)/1000</f>
        <v>1.5190267629436101E-2</v>
      </c>
      <c r="G8" s="2" t="s">
        <v>20</v>
      </c>
    </row>
    <row r="9" spans="1:7">
      <c r="A9">
        <v>1975.5</v>
      </c>
      <c r="B9" s="2">
        <f>(Sheet2!F9-Sheet2!$F$4)/1000</f>
        <v>1.3047298470599706E-2</v>
      </c>
      <c r="C9" s="2">
        <f t="shared" si="0"/>
        <v>-1.7340655776724948E-3</v>
      </c>
      <c r="D9" s="2">
        <f t="shared" si="1"/>
        <v>2.7828662518871908E-2</v>
      </c>
      <c r="E9" s="2">
        <f>(Sheet2!G9)/1000</f>
        <v>1.47813640482722E-2</v>
      </c>
    </row>
    <row r="10" spans="1:7">
      <c r="A10">
        <v>1976.5</v>
      </c>
      <c r="B10" s="2">
        <f>(Sheet2!F10-Sheet2!$F$4)/1000</f>
        <v>1.0205625728060405E-2</v>
      </c>
      <c r="C10" s="2">
        <f t="shared" si="0"/>
        <v>-4.3231231066397958E-3</v>
      </c>
      <c r="D10" s="2">
        <f t="shared" si="1"/>
        <v>2.4734374562760605E-2</v>
      </c>
      <c r="E10" s="2">
        <f>(Sheet2!G10)/1000</f>
        <v>1.4528748834700201E-2</v>
      </c>
      <c r="G10" s="2" t="s">
        <v>23</v>
      </c>
    </row>
    <row r="11" spans="1:7">
      <c r="A11">
        <v>1977.5</v>
      </c>
      <c r="B11" s="2">
        <f>(Sheet2!F11-Sheet2!$F$4)/1000</f>
        <v>1.1722763144218901E-2</v>
      </c>
      <c r="C11" s="2">
        <f t="shared" si="0"/>
        <v>-3.5447170941566974E-3</v>
      </c>
      <c r="D11" s="2">
        <f t="shared" si="1"/>
        <v>2.6990243382594502E-2</v>
      </c>
      <c r="E11" s="2">
        <f>(Sheet2!G11)/1000</f>
        <v>1.5267480238375599E-2</v>
      </c>
    </row>
    <row r="12" spans="1:7">
      <c r="A12">
        <v>1978.5</v>
      </c>
      <c r="B12" s="2">
        <f>(Sheet2!F12-Sheet2!$F$4)/1000</f>
        <v>1.2889089446330501E-2</v>
      </c>
      <c r="C12" s="2">
        <f t="shared" si="0"/>
        <v>-1.4036071834821976E-3</v>
      </c>
      <c r="D12" s="2">
        <f t="shared" si="1"/>
        <v>2.7181786076143202E-2</v>
      </c>
      <c r="E12" s="2">
        <f>(Sheet2!G12)/1000</f>
        <v>1.4292696629812699E-2</v>
      </c>
    </row>
    <row r="13" spans="1:7">
      <c r="A13">
        <v>1979.5</v>
      </c>
      <c r="B13" s="2">
        <f>(Sheet2!F13-Sheet2!$F$4)/1000</f>
        <v>1.4961166142372107E-2</v>
      </c>
      <c r="C13" s="2">
        <f t="shared" si="0"/>
        <v>7.0916319659507926E-5</v>
      </c>
      <c r="D13" s="2">
        <f t="shared" si="1"/>
        <v>2.9851415965084706E-2</v>
      </c>
      <c r="E13" s="2">
        <f>(Sheet2!G13)/1000</f>
        <v>1.4890249822712599E-2</v>
      </c>
    </row>
    <row r="14" spans="1:7">
      <c r="A14">
        <v>1980.5</v>
      </c>
      <c r="B14" s="2">
        <f>(Sheet2!F14-Sheet2!$F$4)/1000</f>
        <v>1.7132856749025507E-2</v>
      </c>
      <c r="C14" s="2">
        <f t="shared" si="0"/>
        <v>2.8981591320779067E-3</v>
      </c>
      <c r="D14" s="2">
        <f t="shared" si="1"/>
        <v>3.1367554365973105E-2</v>
      </c>
      <c r="E14" s="2">
        <f>(Sheet2!G14)/1000</f>
        <v>1.42346976169476E-2</v>
      </c>
    </row>
    <row r="15" spans="1:7">
      <c r="A15">
        <v>1981.5</v>
      </c>
      <c r="B15" s="2">
        <f>(Sheet2!F15-Sheet2!$F$4)/1000</f>
        <v>2.6854244634641006E-2</v>
      </c>
      <c r="C15" s="2">
        <f t="shared" si="0"/>
        <v>1.1577084458745905E-2</v>
      </c>
      <c r="D15" s="2">
        <f t="shared" si="1"/>
        <v>4.2131404810536108E-2</v>
      </c>
      <c r="E15" s="2">
        <f>(Sheet2!G15)/1000</f>
        <v>1.52771601758951E-2</v>
      </c>
    </row>
    <row r="16" spans="1:7">
      <c r="A16">
        <v>1982.5</v>
      </c>
      <c r="B16" s="2">
        <f>(Sheet2!F16-Sheet2!$F$4)/1000</f>
        <v>2.3034513225440905E-2</v>
      </c>
      <c r="C16" s="2">
        <f t="shared" si="0"/>
        <v>8.2941119554142059E-3</v>
      </c>
      <c r="D16" s="2">
        <f t="shared" si="1"/>
        <v>3.7774914495467604E-2</v>
      </c>
      <c r="E16" s="2">
        <f>(Sheet2!G16)/1000</f>
        <v>1.4740401270026699E-2</v>
      </c>
    </row>
    <row r="17" spans="1:5">
      <c r="A17">
        <v>1983.5</v>
      </c>
      <c r="B17" s="2">
        <f>(Sheet2!F17-Sheet2!$F$4)/1000</f>
        <v>2.6877020411251104E-2</v>
      </c>
      <c r="C17" s="2">
        <f t="shared" si="0"/>
        <v>1.2571022199675605E-2</v>
      </c>
      <c r="D17" s="2">
        <f t="shared" si="1"/>
        <v>4.1183018622826605E-2</v>
      </c>
      <c r="E17" s="2">
        <f>(Sheet2!G17)/1000</f>
        <v>1.4305998211575499E-2</v>
      </c>
    </row>
    <row r="18" spans="1:5">
      <c r="A18">
        <v>1984.5</v>
      </c>
      <c r="B18" s="2">
        <f>(Sheet2!F18-Sheet2!$F$4)/1000</f>
        <v>2.7695217340278105E-2</v>
      </c>
      <c r="C18" s="2">
        <f t="shared" si="0"/>
        <v>1.3294882562273505E-2</v>
      </c>
      <c r="D18" s="2">
        <f t="shared" si="1"/>
        <v>4.2095552118282704E-2</v>
      </c>
      <c r="E18" s="2">
        <f>(Sheet2!G18)/1000</f>
        <v>1.4400334778004601E-2</v>
      </c>
    </row>
    <row r="19" spans="1:5">
      <c r="A19">
        <v>1985.5</v>
      </c>
      <c r="B19" s="2">
        <f>(Sheet2!F19-Sheet2!$F$4)/1000</f>
        <v>2.2845097667044803E-2</v>
      </c>
      <c r="C19" s="2">
        <f t="shared" si="0"/>
        <v>8.3747022856429029E-3</v>
      </c>
      <c r="D19" s="2">
        <f t="shared" si="1"/>
        <v>3.7315493048446703E-2</v>
      </c>
      <c r="E19" s="2">
        <f>(Sheet2!G19)/1000</f>
        <v>1.44703953814019E-2</v>
      </c>
    </row>
    <row r="20" spans="1:5">
      <c r="A20">
        <v>1986.5</v>
      </c>
      <c r="B20" s="2">
        <f>(Sheet2!F20-Sheet2!$F$4)/1000</f>
        <v>2.5967701334902001E-2</v>
      </c>
      <c r="C20" s="2">
        <f t="shared" si="0"/>
        <v>1.0673605634525702E-2</v>
      </c>
      <c r="D20" s="2">
        <f t="shared" si="1"/>
        <v>4.1261797035278297E-2</v>
      </c>
      <c r="E20" s="2">
        <f>(Sheet2!G20)/1000</f>
        <v>1.5294095700376299E-2</v>
      </c>
    </row>
    <row r="21" spans="1:5">
      <c r="A21">
        <v>1987.5</v>
      </c>
      <c r="B21" s="2">
        <f>(Sheet2!F21-Sheet2!$F$4)/1000</f>
        <v>2.5875676245917804E-2</v>
      </c>
      <c r="C21" s="2">
        <f t="shared" si="0"/>
        <v>7.5184337042121067E-3</v>
      </c>
      <c r="D21" s="2">
        <f t="shared" si="1"/>
        <v>4.4232918787623504E-2</v>
      </c>
      <c r="E21" s="2">
        <f>(Sheet2!G21)/1000</f>
        <v>1.8357242541705697E-2</v>
      </c>
    </row>
    <row r="22" spans="1:5">
      <c r="A22">
        <v>1988.5</v>
      </c>
      <c r="B22" s="2">
        <f>(Sheet2!F22-Sheet2!$F$4)/1000</f>
        <v>2.6218081207576602E-2</v>
      </c>
      <c r="C22" s="2">
        <f t="shared" si="0"/>
        <v>1.0904046539993204E-2</v>
      </c>
      <c r="D22" s="2">
        <f t="shared" si="1"/>
        <v>4.1532115875160001E-2</v>
      </c>
      <c r="E22" s="2">
        <f>(Sheet2!G22)/1000</f>
        <v>1.5314034667583399E-2</v>
      </c>
    </row>
    <row r="23" spans="1:5">
      <c r="A23">
        <v>1989.5</v>
      </c>
      <c r="B23" s="2">
        <f>(Sheet2!F23-Sheet2!$F$4)/1000</f>
        <v>3.0210607133971706E-2</v>
      </c>
      <c r="C23" s="2">
        <f t="shared" si="0"/>
        <v>1.5658385446907105E-2</v>
      </c>
      <c r="D23" s="2">
        <f t="shared" si="1"/>
        <v>4.4762828821036306E-2</v>
      </c>
      <c r="E23" s="2">
        <f>(Sheet2!G23)/1000</f>
        <v>1.45522216870646E-2</v>
      </c>
    </row>
    <row r="24" spans="1:5">
      <c r="A24">
        <v>1990.5</v>
      </c>
      <c r="B24" s="2">
        <f>(Sheet2!F24-Sheet2!$F$4)/1000</f>
        <v>3.3745319744887911E-2</v>
      </c>
      <c r="C24" s="2">
        <f t="shared" si="0"/>
        <v>1.9125967550432811E-2</v>
      </c>
      <c r="D24" s="2">
        <f t="shared" si="1"/>
        <v>4.8364671939343011E-2</v>
      </c>
      <c r="E24" s="2">
        <f>(Sheet2!G24)/1000</f>
        <v>1.46193521944551E-2</v>
      </c>
    </row>
    <row r="25" spans="1:5">
      <c r="A25">
        <v>1991.5</v>
      </c>
      <c r="B25" s="2">
        <f>(Sheet2!F25-Sheet2!$F$4)/1000</f>
        <v>3.3396376576733805E-2</v>
      </c>
      <c r="C25" s="2">
        <f t="shared" si="0"/>
        <v>1.8416534334264906E-2</v>
      </c>
      <c r="D25" s="2">
        <f t="shared" si="1"/>
        <v>4.8376218819202704E-2</v>
      </c>
      <c r="E25" s="2">
        <f>(Sheet2!G25)/1000</f>
        <v>1.4979842242468899E-2</v>
      </c>
    </row>
    <row r="26" spans="1:5">
      <c r="A26">
        <v>1992.5</v>
      </c>
      <c r="B26" s="2">
        <f>(Sheet2!F26-Sheet2!$F$4)/1000</f>
        <v>3.3835319592972798E-2</v>
      </c>
      <c r="C26" s="2">
        <f t="shared" si="0"/>
        <v>1.90092464441763E-2</v>
      </c>
      <c r="D26" s="2">
        <f t="shared" si="1"/>
        <v>4.8661392741769297E-2</v>
      </c>
      <c r="E26" s="2">
        <f>(Sheet2!G26)/1000</f>
        <v>1.48260731487965E-2</v>
      </c>
    </row>
    <row r="27" spans="1:5">
      <c r="A27">
        <v>1993.5</v>
      </c>
      <c r="B27" s="2">
        <f>(Sheet2!F27-Sheet2!$F$4)/1000</f>
        <v>3.7721511193323808E-2</v>
      </c>
      <c r="C27" s="2">
        <f t="shared" si="0"/>
        <v>3.2908484814139896E-2</v>
      </c>
      <c r="D27" s="2">
        <f t="shared" si="1"/>
        <v>4.2534537572507719E-2</v>
      </c>
      <c r="E27" s="2">
        <f>(Sheet2!G27)/1000</f>
        <v>4.8130263791839097E-3</v>
      </c>
    </row>
    <row r="28" spans="1:5">
      <c r="A28">
        <v>1994.5</v>
      </c>
      <c r="B28" s="2">
        <f>(Sheet2!F28-Sheet2!$F$4)/1000</f>
        <v>4.0294400944234504E-2</v>
      </c>
      <c r="C28" s="2">
        <f t="shared" si="0"/>
        <v>3.6016409656967507E-2</v>
      </c>
      <c r="D28" s="2">
        <f t="shared" si="1"/>
        <v>4.4572392231501501E-2</v>
      </c>
      <c r="E28" s="2">
        <f>(Sheet2!G28)/1000</f>
        <v>4.2779912872669993E-3</v>
      </c>
    </row>
    <row r="29" spans="1:5">
      <c r="A29">
        <v>1995.5</v>
      </c>
      <c r="B29" s="2">
        <f>(Sheet2!F29-Sheet2!$F$4)/1000</f>
        <v>4.3432119140758306E-2</v>
      </c>
      <c r="C29" s="2">
        <f t="shared" si="0"/>
        <v>3.9644789152820804E-2</v>
      </c>
      <c r="D29" s="2">
        <f t="shared" si="1"/>
        <v>4.7219449128695808E-2</v>
      </c>
      <c r="E29" s="2">
        <f>(Sheet2!G29)/1000</f>
        <v>3.7873299879374999E-3</v>
      </c>
    </row>
    <row r="30" spans="1:5">
      <c r="A30">
        <v>1996.5</v>
      </c>
      <c r="B30" s="2">
        <f>(Sheet2!F30-Sheet2!$F$4)/1000</f>
        <v>4.6167225692132205E-2</v>
      </c>
      <c r="C30" s="2">
        <f t="shared" si="0"/>
        <v>4.2761752740883646E-2</v>
      </c>
      <c r="D30" s="2">
        <f t="shared" si="1"/>
        <v>4.9572698643380764E-2</v>
      </c>
      <c r="E30" s="2">
        <f>(Sheet2!G30)/1000</f>
        <v>3.4054729512485601E-3</v>
      </c>
    </row>
    <row r="31" spans="1:5">
      <c r="A31">
        <v>1997.5</v>
      </c>
      <c r="B31" s="2">
        <f>(Sheet2!F31-Sheet2!$F$4)/1000</f>
        <v>4.9520098400940502E-2</v>
      </c>
      <c r="C31" s="2">
        <f t="shared" si="0"/>
        <v>4.639278013188549E-2</v>
      </c>
      <c r="D31" s="2">
        <f t="shared" si="1"/>
        <v>5.2647416669995513E-2</v>
      </c>
      <c r="E31" s="2">
        <f>(Sheet2!G31)/1000</f>
        <v>3.1273182690550101E-3</v>
      </c>
    </row>
    <row r="32" spans="1:5">
      <c r="A32">
        <v>1998.5</v>
      </c>
      <c r="B32" s="2">
        <f>(Sheet2!F32-Sheet2!$F$4)/1000</f>
        <v>5.0842223248288604E-2</v>
      </c>
      <c r="C32" s="2">
        <f t="shared" si="0"/>
        <v>4.7832583183158146E-2</v>
      </c>
      <c r="D32" s="2">
        <f t="shared" si="1"/>
        <v>5.3851863313419061E-2</v>
      </c>
      <c r="E32" s="2">
        <f>(Sheet2!G32)/1000</f>
        <v>3.0096400651304597E-3</v>
      </c>
    </row>
    <row r="33" spans="1:5">
      <c r="A33">
        <v>1999.5</v>
      </c>
      <c r="B33" s="2">
        <f>(Sheet2!F33-Sheet2!$F$4)/1000</f>
        <v>5.1912259387158807E-2</v>
      </c>
      <c r="C33" s="2">
        <f t="shared" si="0"/>
        <v>4.9255096496967736E-2</v>
      </c>
      <c r="D33" s="2">
        <f t="shared" si="1"/>
        <v>5.4569422277349879E-2</v>
      </c>
      <c r="E33" s="2">
        <f>(Sheet2!G33)/1000</f>
        <v>2.6571628901910704E-3</v>
      </c>
    </row>
    <row r="34" spans="1:5">
      <c r="A34">
        <v>2000.5</v>
      </c>
      <c r="B34" s="2">
        <f>(Sheet2!F34-Sheet2!$F$4)/1000</f>
        <v>5.5072052930373303E-2</v>
      </c>
      <c r="C34" s="2">
        <f t="shared" si="0"/>
        <v>5.2520319044181252E-2</v>
      </c>
      <c r="D34" s="2">
        <f t="shared" si="1"/>
        <v>5.7623786816565353E-2</v>
      </c>
      <c r="E34" s="2">
        <f>(Sheet2!G34)/1000</f>
        <v>2.5517338861920499E-3</v>
      </c>
    </row>
    <row r="35" spans="1:5">
      <c r="A35">
        <v>2001.5</v>
      </c>
      <c r="B35" s="2">
        <f>(Sheet2!F35-Sheet2!$F$4)/1000</f>
        <v>6.0015581265266786E-2</v>
      </c>
      <c r="C35" s="2">
        <f t="shared" si="0"/>
        <v>5.7546200208865389E-2</v>
      </c>
      <c r="D35" s="2">
        <f t="shared" si="1"/>
        <v>6.2484962321668183E-2</v>
      </c>
      <c r="E35" s="2">
        <f>(Sheet2!G35)/1000</f>
        <v>2.4693810564013997E-3</v>
      </c>
    </row>
    <row r="36" spans="1:5">
      <c r="A36">
        <v>2002.5</v>
      </c>
      <c r="B36" s="2">
        <f>(Sheet2!F36-Sheet2!$F$4)/1000</f>
        <v>6.322026704856476E-2</v>
      </c>
      <c r="C36" s="2">
        <f t="shared" si="0"/>
        <v>6.0915472032822542E-2</v>
      </c>
      <c r="D36" s="2">
        <f t="shared" si="1"/>
        <v>6.5525062064306985E-2</v>
      </c>
      <c r="E36" s="2">
        <f>(Sheet2!G36)/1000</f>
        <v>2.3047950157422197E-3</v>
      </c>
    </row>
    <row r="37" spans="1:5">
      <c r="A37">
        <v>2003.5</v>
      </c>
      <c r="B37" s="2">
        <f>(Sheet2!F37-Sheet2!$F$4)/1000</f>
        <v>6.609278945438557E-2</v>
      </c>
      <c r="C37" s="2">
        <f t="shared" si="0"/>
        <v>6.3832068698703462E-2</v>
      </c>
      <c r="D37" s="2">
        <f t="shared" si="1"/>
        <v>6.8353510210067678E-2</v>
      </c>
      <c r="E37" s="2">
        <f>(Sheet2!G37)/1000</f>
        <v>2.2607207556821097E-3</v>
      </c>
    </row>
    <row r="38" spans="1:5">
      <c r="A38">
        <v>2004.5</v>
      </c>
      <c r="B38" s="2">
        <f>(Sheet2!F38-Sheet2!$F$4)/1000</f>
        <v>6.8392960128904959E-2</v>
      </c>
      <c r="C38" s="2">
        <f t="shared" si="0"/>
        <v>6.6161912109406487E-2</v>
      </c>
      <c r="D38" s="2">
        <f t="shared" si="1"/>
        <v>7.062400814840343E-2</v>
      </c>
      <c r="E38" s="2">
        <f>(Sheet2!G38)/1000</f>
        <v>2.2310480194984699E-3</v>
      </c>
    </row>
    <row r="39" spans="1:5">
      <c r="A39">
        <v>2005.5</v>
      </c>
      <c r="B39" s="2">
        <f>(Sheet2!F39-Sheet2!$F$4)/1000</f>
        <v>7.2592276865036789E-2</v>
      </c>
      <c r="C39" s="2">
        <f t="shared" si="0"/>
        <v>7.0377650366095446E-2</v>
      </c>
      <c r="D39" s="2">
        <f t="shared" si="1"/>
        <v>7.4806903363978133E-2</v>
      </c>
      <c r="E39" s="2">
        <f>(Sheet2!G39)/1000</f>
        <v>2.21462649894135E-3</v>
      </c>
    </row>
    <row r="40" spans="1:5">
      <c r="A40">
        <v>2006.5</v>
      </c>
      <c r="B40" s="2">
        <f>(Sheet2!F40-Sheet2!$F$4)/1000</f>
        <v>7.4604155656982224E-2</v>
      </c>
      <c r="C40" s="2">
        <f t="shared" si="0"/>
        <v>7.240494410244748E-2</v>
      </c>
      <c r="D40" s="2">
        <f t="shared" si="1"/>
        <v>7.6803367211516968E-2</v>
      </c>
      <c r="E40" s="2">
        <f>(Sheet2!G40)/1000</f>
        <v>2.1992115545347401E-3</v>
      </c>
    </row>
    <row r="41" spans="1:5">
      <c r="A41">
        <v>2007.5</v>
      </c>
      <c r="B41" s="2">
        <f>(Sheet2!F41-Sheet2!$F$4)/1000</f>
        <v>7.4968239645730975E-2</v>
      </c>
      <c r="C41" s="2">
        <f t="shared" si="0"/>
        <v>7.2771976713970912E-2</v>
      </c>
      <c r="D41" s="2">
        <f t="shared" si="1"/>
        <v>7.7164502577491037E-2</v>
      </c>
      <c r="E41" s="2">
        <f>(Sheet2!G41)/1000</f>
        <v>2.1962629317600602E-3</v>
      </c>
    </row>
    <row r="42" spans="1:5">
      <c r="A42">
        <v>2008.5</v>
      </c>
      <c r="B42" s="2">
        <f>(Sheet2!F42-Sheet2!$F$4)/1000</f>
        <v>7.8885293212569915E-2</v>
      </c>
      <c r="C42" s="2">
        <f t="shared" si="0"/>
        <v>7.6738520259722665E-2</v>
      </c>
      <c r="D42" s="2">
        <f t="shared" si="1"/>
        <v>8.1032066165417166E-2</v>
      </c>
      <c r="E42" s="2">
        <f>(Sheet2!G42)/1000</f>
        <v>2.1467729528472498E-3</v>
      </c>
    </row>
    <row r="43" spans="1:5">
      <c r="A43">
        <v>2009.5</v>
      </c>
      <c r="B43" s="2">
        <f>(Sheet2!F43-Sheet2!$F$4)/1000</f>
        <v>8.3174347398302304E-2</v>
      </c>
      <c r="C43" s="2">
        <f t="shared" si="0"/>
        <v>8.1097696391332366E-2</v>
      </c>
      <c r="D43" s="2">
        <f t="shared" si="1"/>
        <v>8.5250998405272241E-2</v>
      </c>
      <c r="E43" s="2">
        <f>(Sheet2!G43)/1000</f>
        <v>2.0766510069699404E-3</v>
      </c>
    </row>
    <row r="44" spans="1:5">
      <c r="A44">
        <v>2010.5</v>
      </c>
      <c r="B44" s="2">
        <f>(Sheet2!F44-Sheet2!$F$4)/1000</f>
        <v>8.4819416839803805E-2</v>
      </c>
      <c r="C44" s="2">
        <f t="shared" si="0"/>
        <v>8.2703890192431725E-2</v>
      </c>
      <c r="D44" s="2">
        <f t="shared" si="1"/>
        <v>8.6934943487175884E-2</v>
      </c>
      <c r="E44" s="2">
        <f>(Sheet2!G44)/1000</f>
        <v>2.1155266473720799E-3</v>
      </c>
    </row>
    <row r="45" spans="1:5">
      <c r="A45">
        <v>2011.5</v>
      </c>
      <c r="B45" s="2">
        <f>(Sheet2!F45-Sheet2!$F$4)/1000</f>
        <v>8.4042253809823511E-2</v>
      </c>
      <c r="C45" s="2">
        <f t="shared" si="0"/>
        <v>8.1888066202362483E-2</v>
      </c>
      <c r="D45" s="2">
        <f t="shared" si="1"/>
        <v>8.6196441417284539E-2</v>
      </c>
      <c r="E45" s="2">
        <f>(Sheet2!G45)/1000</f>
        <v>2.1541876074610304E-3</v>
      </c>
    </row>
    <row r="46" spans="1:5">
      <c r="A46">
        <v>2012.5</v>
      </c>
      <c r="B46" s="2">
        <f>(Sheet2!F46-Sheet2!$F$4)/1000</f>
        <v>9.4531919992029506E-2</v>
      </c>
      <c r="C46" s="2">
        <f t="shared" si="0"/>
        <v>9.2322637186384643E-2</v>
      </c>
      <c r="D46" s="2">
        <f t="shared" si="1"/>
        <v>9.6741202797674369E-2</v>
      </c>
      <c r="E46" s="2">
        <f>(Sheet2!G46)/1000</f>
        <v>2.2092828056448697E-3</v>
      </c>
    </row>
    <row r="47" spans="1:5">
      <c r="A47">
        <v>2013.5</v>
      </c>
      <c r="B47" s="2">
        <f>(Sheet2!F47-Sheet2!$F$4)/1000</f>
        <v>9.7152009369918108E-2</v>
      </c>
      <c r="C47" s="2">
        <f t="shared" si="0"/>
        <v>9.4891949482732663E-2</v>
      </c>
      <c r="D47" s="2">
        <f t="shared" si="1"/>
        <v>9.9412069257103552E-2</v>
      </c>
      <c r="E47" s="2">
        <f>(Sheet2!G47)/1000</f>
        <v>2.2600598871854397E-3</v>
      </c>
    </row>
    <row r="48" spans="1:5">
      <c r="A48">
        <v>2014.5</v>
      </c>
      <c r="B48" s="2">
        <f>(Sheet2!F48-Sheet2!$F$4)/1000</f>
        <v>0.1003143556199915</v>
      </c>
      <c r="C48" s="2">
        <f t="shared" si="0"/>
        <v>9.7965309797811054E-2</v>
      </c>
      <c r="D48" s="2">
        <f t="shared" si="1"/>
        <v>0.10266340144217194</v>
      </c>
      <c r="E48" s="2">
        <f>(Sheet2!G48)/1000</f>
        <v>2.3490458221804402E-3</v>
      </c>
    </row>
    <row r="49" spans="1:13">
      <c r="A49">
        <v>2015.5</v>
      </c>
      <c r="B49" s="2">
        <f>(Sheet2!F49-Sheet2!$F$4)/1000</f>
        <v>0.1101092642927714</v>
      </c>
      <c r="C49" s="2">
        <f t="shared" si="0"/>
        <v>0.10766748847587533</v>
      </c>
      <c r="D49" s="2">
        <f t="shared" si="1"/>
        <v>0.11255104010966747</v>
      </c>
      <c r="E49" s="2">
        <f>(Sheet2!G49)/1000</f>
        <v>2.4417758168960701E-3</v>
      </c>
    </row>
    <row r="50" spans="1:13">
      <c r="A50">
        <v>2016.5</v>
      </c>
      <c r="B50" s="2">
        <f>(Sheet2!F50-Sheet2!$F$4)/1000</f>
        <v>0.11355558172749119</v>
      </c>
      <c r="C50" s="2">
        <f t="shared" si="0"/>
        <v>0.11104852875392131</v>
      </c>
      <c r="D50" s="2">
        <f t="shared" si="1"/>
        <v>0.11606263470106108</v>
      </c>
      <c r="E50" s="2">
        <f>(Sheet2!G50)/1000</f>
        <v>2.5070529735698897E-3</v>
      </c>
      <c r="F50" s="3"/>
      <c r="G50" s="3">
        <f>G52/$L$52*100</f>
        <v>49.268872913656061</v>
      </c>
      <c r="H50" s="3">
        <f>H52/$L$52*100</f>
        <v>21.637189331129566</v>
      </c>
      <c r="I50" s="3">
        <f>I52/$L$52*100</f>
        <v>12.585408343881694</v>
      </c>
      <c r="J50" s="3">
        <f>J52/$L$52*100</f>
        <v>8.9545792135999474</v>
      </c>
      <c r="K50" s="3">
        <f>K52/$L$52*100</f>
        <v>7.5539501977327301</v>
      </c>
      <c r="L50" s="2"/>
    </row>
    <row r="51" spans="1:13">
      <c r="A51">
        <v>2017.5</v>
      </c>
      <c r="B51" s="2">
        <f>(Sheet2!F51-Sheet2!$F$4)/1000</f>
        <v>0.1149950802276266</v>
      </c>
      <c r="C51" s="2">
        <f t="shared" si="0"/>
        <v>0.11235872969460559</v>
      </c>
      <c r="D51" s="2">
        <f t="shared" si="1"/>
        <v>0.11763143076064761</v>
      </c>
      <c r="E51" s="2">
        <f>(Sheet2!G51)/1000</f>
        <v>2.6363505330210101E-3</v>
      </c>
      <c r="F51" s="3" t="s">
        <v>7</v>
      </c>
      <c r="G51" s="3" t="s">
        <v>8</v>
      </c>
      <c r="H51" s="4" t="s">
        <v>9</v>
      </c>
      <c r="I51" s="3" t="s">
        <v>10</v>
      </c>
      <c r="J51" s="3" t="s">
        <v>11</v>
      </c>
      <c r="K51" s="3" t="s">
        <v>12</v>
      </c>
      <c r="L51" s="2" t="s">
        <v>24</v>
      </c>
      <c r="M51" s="10" t="s">
        <v>25</v>
      </c>
    </row>
    <row r="52" spans="1:13">
      <c r="A52">
        <v>2018.5</v>
      </c>
      <c r="B52" s="2">
        <f>(Sheet2!F52-Sheet2!$F$4)/1000</f>
        <v>0.1188923727984921</v>
      </c>
      <c r="C52" s="2">
        <f t="shared" si="0"/>
        <v>0.11619373104205405</v>
      </c>
      <c r="D52" s="2">
        <f t="shared" si="1"/>
        <v>0.12159101455493015</v>
      </c>
      <c r="E52" s="2">
        <f>(Sheet2!G52)/1000</f>
        <v>2.6986417564380497E-3</v>
      </c>
      <c r="G52" s="8">
        <f>(3.24+11.0200157+33.25469247)/1000</f>
        <v>4.7514708170000003E-2</v>
      </c>
      <c r="H52" s="8">
        <f>20.86682069/1000</f>
        <v>2.0866820689999999E-2</v>
      </c>
      <c r="I52" s="8">
        <f>12.13731854/1000</f>
        <v>1.2137318540000001E-2</v>
      </c>
      <c r="J52" s="8">
        <f>8.63576114/1000</f>
        <v>8.6357611399999999E-3</v>
      </c>
      <c r="K52" s="2">
        <f>7.285/1000</f>
        <v>7.2849999999999998E-3</v>
      </c>
      <c r="L52" s="3">
        <f>SUM(G52:K52)</f>
        <v>9.6439608539999999E-2</v>
      </c>
      <c r="M52" s="11">
        <f>SUM(G52:J52)*100</f>
        <v>8.9154608539999991</v>
      </c>
    </row>
    <row r="53" spans="1:13">
      <c r="A53">
        <v>2019.5</v>
      </c>
      <c r="B53" s="2">
        <f>(Sheet2!F53-Sheet2!$F$4)/1000</f>
        <v>0.12563433314887049</v>
      </c>
      <c r="C53" s="2">
        <f t="shared" si="0"/>
        <v>0.12293569139243243</v>
      </c>
      <c r="D53" s="2">
        <f t="shared" si="1"/>
        <v>0.12833297490530854</v>
      </c>
      <c r="E53" s="2">
        <f>(Sheet2!G53)/1000</f>
        <v>2.6986417564380497E-3</v>
      </c>
      <c r="G53" s="5"/>
      <c r="H53" s="5"/>
      <c r="I53" s="5"/>
      <c r="J53" s="5"/>
      <c r="K53" s="5"/>
      <c r="L53" s="5"/>
      <c r="M53" s="9"/>
    </row>
    <row r="54" spans="1:13">
      <c r="M54" s="9"/>
    </row>
    <row r="55" spans="1:13">
      <c r="M55" s="9"/>
    </row>
    <row r="56" spans="1:13">
      <c r="G56" s="5"/>
      <c r="H56" s="5"/>
      <c r="I56" s="5"/>
      <c r="J56" s="5"/>
      <c r="K56" s="5"/>
      <c r="L56" s="5"/>
      <c r="M56" s="9"/>
    </row>
    <row r="57" spans="1:13" s="1" customFormat="1">
      <c r="A57" s="1" t="s">
        <v>4</v>
      </c>
      <c r="B57" s="3" t="s">
        <v>5</v>
      </c>
      <c r="C57" s="3"/>
      <c r="D57" s="3"/>
      <c r="E57" s="3"/>
      <c r="F57" s="3" t="s">
        <v>7</v>
      </c>
      <c r="G57" s="3" t="s">
        <v>8</v>
      </c>
      <c r="H57" s="4" t="s">
        <v>9</v>
      </c>
      <c r="I57" s="3" t="s">
        <v>10</v>
      </c>
      <c r="J57" s="3" t="s">
        <v>11</v>
      </c>
      <c r="K57" s="3" t="s">
        <v>12</v>
      </c>
      <c r="L57" s="3"/>
      <c r="M57" s="9"/>
    </row>
    <row r="58" spans="1:13">
      <c r="A58">
        <v>2005</v>
      </c>
      <c r="B58" s="2">
        <f>Sheet2!I4+save_from_Baylor!$B$41</f>
        <v>7.4968239645730975E-2</v>
      </c>
      <c r="C58" s="2">
        <f>Sheet2!J4+save_from_Baylor!$C$41</f>
        <v>7.2771976713970912E-2</v>
      </c>
      <c r="D58" s="2">
        <f>Sheet2!K4+save_from_Baylor!$D$41</f>
        <v>7.7164502577491037E-2</v>
      </c>
      <c r="G58" s="2">
        <f>(1.68+6.44638233+21.9531057)/1000</f>
        <v>3.007948803E-2</v>
      </c>
      <c r="H58" s="2">
        <f>12.99946897/1000</f>
        <v>1.2999468970000001E-2</v>
      </c>
      <c r="I58" s="2">
        <f>3.71672988/1000</f>
        <v>3.7167298799999997E-3</v>
      </c>
      <c r="J58" s="2">
        <f>2.14175546/1000</f>
        <v>2.1417554600000003E-3</v>
      </c>
      <c r="K58" s="2">
        <f>5.27/1000</f>
        <v>5.2699999999999995E-3</v>
      </c>
      <c r="L58" s="2">
        <f>SUM(G58:K58)</f>
        <v>5.4207442339999995E-2</v>
      </c>
      <c r="M58" s="11">
        <f t="shared" ref="M58:M84" si="2">SUM(G58:J58)*100</f>
        <v>4.8937442339999997</v>
      </c>
    </row>
    <row r="59" spans="1:13">
      <c r="A59">
        <v>2020</v>
      </c>
      <c r="B59" s="2">
        <f>Sheet2!I5+save_from_Baylor!$B$41</f>
        <v>0.12596823869205664</v>
      </c>
      <c r="C59" s="2">
        <f>Sheet2!J5+save_from_Baylor!$C$41</f>
        <v>0.11777197850211026</v>
      </c>
      <c r="D59" s="2">
        <f>Sheet2!K5+save_from_Baylor!$D$41</f>
        <v>0.14016450359076998</v>
      </c>
      <c r="J59" s="2"/>
      <c r="K59" s="2"/>
      <c r="M59" s="9"/>
    </row>
    <row r="60" spans="1:13">
      <c r="A60">
        <v>2030</v>
      </c>
      <c r="B60" s="2">
        <f>Sheet2!I6+save_from_Baylor!$B$41</f>
        <v>0.16896823642708014</v>
      </c>
      <c r="C60" s="2">
        <f>Sheet2!J6+save_from_Baylor!$C$41</f>
        <v>0.1547719789789474</v>
      </c>
      <c r="D60" s="2">
        <f>Sheet2!K6+save_from_Baylor!$D$41</f>
        <v>0.19516450329274676</v>
      </c>
      <c r="J60" s="2"/>
      <c r="K60" s="2"/>
      <c r="M60" s="9"/>
    </row>
    <row r="61" spans="1:13">
      <c r="A61">
        <v>2040</v>
      </c>
      <c r="B61" s="2">
        <f>Sheet2!I7+save_from_Baylor!$B$41</f>
        <v>0.21296823618866156</v>
      </c>
      <c r="C61" s="2">
        <f>Sheet2!J7+save_from_Baylor!$C$41</f>
        <v>0.18877197337611079</v>
      </c>
      <c r="D61" s="2">
        <f>Sheet2!K7+save_from_Baylor!$D$41</f>
        <v>0.25416450365037463</v>
      </c>
      <c r="J61" s="2"/>
      <c r="K61" s="2"/>
      <c r="M61" s="9"/>
    </row>
    <row r="62" spans="1:13">
      <c r="A62">
        <v>2050</v>
      </c>
      <c r="B62" s="2">
        <f>Sheet2!I8+save_from_Baylor!$B$41</f>
        <v>0.26596823928810309</v>
      </c>
      <c r="C62" s="2">
        <f>Sheet2!J8+save_from_Baylor!$C$41</f>
        <v>0.23277197313769221</v>
      </c>
      <c r="D62" s="2">
        <f>Sheet2!K8+save_from_Baylor!$D$41</f>
        <v>0.32516449852437518</v>
      </c>
      <c r="G62" s="13">
        <f>0.07+G58</f>
        <v>0.10007948803000001</v>
      </c>
      <c r="H62" s="13">
        <f>0.05+H58</f>
        <v>6.299946897E-2</v>
      </c>
      <c r="I62" s="13">
        <f>0.03+I58</f>
        <v>3.3716729879999997E-2</v>
      </c>
      <c r="J62" s="13">
        <f>0.03+J58</f>
        <v>3.2141755459999997E-2</v>
      </c>
      <c r="K62" s="2">
        <f>0.01+K58</f>
        <v>1.5269999999999999E-2</v>
      </c>
      <c r="L62" s="3">
        <f>SUM(G62:K62)</f>
        <v>0.24420744234000002</v>
      </c>
      <c r="M62" s="11">
        <f t="shared" si="2"/>
        <v>22.893744234000003</v>
      </c>
    </row>
    <row r="63" spans="1:13">
      <c r="A63">
        <v>2060</v>
      </c>
      <c r="B63" s="2">
        <f>Sheet2!I9+save_from_Baylor!$B$41</f>
        <v>0.30896823702312659</v>
      </c>
      <c r="C63" s="2">
        <f>Sheet2!J9+save_from_Baylor!$C$41</f>
        <v>0.26577198040945887</v>
      </c>
      <c r="D63" s="2">
        <f>Sheet2!K9+save_from_Baylor!$D$41</f>
        <v>0.38916450901479266</v>
      </c>
      <c r="J63" s="2"/>
      <c r="K63" s="2"/>
      <c r="M63" s="9"/>
    </row>
    <row r="64" spans="1:13">
      <c r="A64">
        <v>2070</v>
      </c>
      <c r="B64" s="2">
        <f>Sheet2!I10+save_from_Baylor!$B$41</f>
        <v>0.36596824822879981</v>
      </c>
      <c r="C64" s="2">
        <f>Sheet2!J10+save_from_Baylor!$C$41</f>
        <v>0.30877197814448237</v>
      </c>
      <c r="D64" s="2">
        <f>Sheet2!K10+save_from_Baylor!$D$41</f>
        <v>0.46816450520009539</v>
      </c>
      <c r="J64" s="2"/>
      <c r="K64" s="2"/>
      <c r="M64" s="9"/>
    </row>
    <row r="65" spans="1:13">
      <c r="A65">
        <v>2080</v>
      </c>
      <c r="B65" s="2">
        <f>Sheet2!I11+save_from_Baylor!$B$41</f>
        <v>0.41496824322200965</v>
      </c>
      <c r="C65" s="2">
        <f>Sheet2!J11+save_from_Baylor!$C$41</f>
        <v>0.34077198338969111</v>
      </c>
      <c r="D65" s="2">
        <f>Sheet2!K11+save_from_Baylor!$D$41</f>
        <v>0.54416451020688561</v>
      </c>
      <c r="J65" s="2"/>
      <c r="K65" s="2"/>
      <c r="M65" s="9"/>
    </row>
    <row r="66" spans="1:13">
      <c r="A66">
        <v>2090</v>
      </c>
      <c r="B66" s="2">
        <f>Sheet2!I12+save_from_Baylor!$B$41</f>
        <v>0.46296825108982276</v>
      </c>
      <c r="C66" s="2">
        <f>Sheet2!J12+save_from_Baylor!$C$41</f>
        <v>0.37177197170718074</v>
      </c>
      <c r="D66" s="2">
        <f>Sheet2!K12+save_from_Baylor!$D$41</f>
        <v>0.61616447730512169</v>
      </c>
      <c r="J66" s="2"/>
      <c r="K66" s="2"/>
      <c r="M66" s="9"/>
    </row>
    <row r="67" spans="1:13">
      <c r="A67">
        <v>2100</v>
      </c>
      <c r="B67" s="2">
        <f>Sheet2!I13+save_from_Baylor!$B$41</f>
        <v>0.51096822915531348</v>
      </c>
      <c r="C67" s="2">
        <f>Sheet2!J13+save_from_Baylor!$C$41</f>
        <v>0.39877198172076106</v>
      </c>
      <c r="D67" s="2">
        <f>Sheet2!K13+save_from_Baylor!$D$41</f>
        <v>0.69116452498883751</v>
      </c>
      <c r="G67" s="12">
        <f>G58+0.14</f>
        <v>0.17007948803</v>
      </c>
      <c r="H67" s="12">
        <f>H58+0.09</f>
        <v>0.10299946896999999</v>
      </c>
      <c r="I67" s="12">
        <f>I58+0.06</f>
        <v>6.3716729880000003E-2</v>
      </c>
      <c r="J67" s="12">
        <f>J58+0.11</f>
        <v>0.11214175546000001</v>
      </c>
      <c r="K67" s="7">
        <f>K58+0.03</f>
        <v>3.5269999999999996E-2</v>
      </c>
      <c r="L67" s="2">
        <f>SUM(G67:K67)</f>
        <v>0.48420744234000002</v>
      </c>
      <c r="M67" s="11">
        <f t="shared" si="2"/>
        <v>44.893744233999996</v>
      </c>
    </row>
    <row r="68" spans="1:13">
      <c r="A68">
        <v>2130</v>
      </c>
      <c r="B68" s="2">
        <f>Sheet2!I14+save_from_Baylor!$B$41</f>
        <v>0.67296822963215064</v>
      </c>
      <c r="C68" s="2">
        <f>Sheet2!J14+save_from_Baylor!$C$41</f>
        <v>0.4867719812439239</v>
      </c>
      <c r="D68" s="2">
        <f>Sheet2!K14+save_from_Baylor!$D$41</f>
        <v>0.93216452165097741</v>
      </c>
      <c r="J68" s="2"/>
      <c r="K68" s="2"/>
      <c r="M68" s="9"/>
    </row>
    <row r="69" spans="1:13">
      <c r="A69">
        <v>2140</v>
      </c>
      <c r="B69" s="2">
        <f>Sheet2!I15+save_from_Baylor!$B$41</f>
        <v>0.7189682334468479</v>
      </c>
      <c r="C69" s="2">
        <f>Sheet2!J15+save_from_Baylor!$C$41</f>
        <v>0.51277197432978516</v>
      </c>
      <c r="D69" s="2">
        <f>Sheet2!K15+save_from_Baylor!$D$41</f>
        <v>1.0051644758746101</v>
      </c>
      <c r="J69" s="2"/>
      <c r="K69" s="2"/>
      <c r="M69" s="9"/>
    </row>
    <row r="70" spans="1:13">
      <c r="A70">
        <v>2150</v>
      </c>
      <c r="B70" s="2">
        <f>Sheet2!I16+save_from_Baylor!$B$41</f>
        <v>0.76196821628071021</v>
      </c>
      <c r="C70" s="2">
        <f>Sheet2!J16+save_from_Baylor!$C$41</f>
        <v>0.53677196336253052</v>
      </c>
      <c r="D70" s="2">
        <f>Sheet2!K16+save_from_Baylor!$D$41</f>
        <v>1.0761645154520942</v>
      </c>
      <c r="G70" s="7">
        <f>G58+0.18</f>
        <v>0.21007948802999998</v>
      </c>
      <c r="H70" s="7">
        <f>H58+0.13</f>
        <v>0.14299946897000002</v>
      </c>
      <c r="I70" s="7">
        <f>I58+0.13</f>
        <v>0.13371672988</v>
      </c>
      <c r="J70" s="2">
        <f>J58+0.18</f>
        <v>0.18214175546</v>
      </c>
      <c r="K70" s="7">
        <f>K58+0.05</f>
        <v>5.527E-2</v>
      </c>
      <c r="L70" s="2">
        <f>SUM(G70:K70)</f>
        <v>0.72420744234000012</v>
      </c>
      <c r="M70" s="11">
        <f t="shared" si="2"/>
        <v>66.89374423400001</v>
      </c>
    </row>
    <row r="71" spans="1:13">
      <c r="A71" s="1"/>
      <c r="B71" s="3" t="s">
        <v>6</v>
      </c>
      <c r="C71" s="3"/>
      <c r="D71" s="3"/>
      <c r="F71" s="3" t="s">
        <v>7</v>
      </c>
      <c r="G71" s="3" t="s">
        <v>8</v>
      </c>
      <c r="H71" s="4" t="s">
        <v>9</v>
      </c>
      <c r="I71" s="3" t="s">
        <v>10</v>
      </c>
      <c r="J71" s="3" t="s">
        <v>11</v>
      </c>
      <c r="K71" s="3" t="s">
        <v>12</v>
      </c>
      <c r="M71" s="9"/>
    </row>
    <row r="72" spans="1:13">
      <c r="A72">
        <v>2005</v>
      </c>
      <c r="B72" s="2">
        <f>Sheet2!M4+save_from_Baylor!$B$41</f>
        <v>7.4968239645730975E-2</v>
      </c>
      <c r="C72" s="2">
        <f>Sheet2!N4+save_from_Baylor!$C$41</f>
        <v>7.2771976713970912E-2</v>
      </c>
      <c r="D72" s="2">
        <f>Sheet2!O4+save_from_Baylor!$D$41</f>
        <v>7.7164502577491037E-2</v>
      </c>
      <c r="G72" s="2">
        <f>(1.68+6.44638233+21.9531057)/1000</f>
        <v>3.007948803E-2</v>
      </c>
      <c r="H72" s="2">
        <f>12.99946897/1000</f>
        <v>1.2999468970000001E-2</v>
      </c>
      <c r="I72" s="2">
        <f>3.71672988/1000</f>
        <v>3.7167298799999997E-3</v>
      </c>
      <c r="J72" s="2">
        <f>2.14175546/1000</f>
        <v>2.1417554600000003E-3</v>
      </c>
      <c r="K72" s="2">
        <f>5.27/1000</f>
        <v>5.2699999999999995E-3</v>
      </c>
      <c r="L72" s="2">
        <f>SUM(G72:K72)</f>
        <v>5.4207442339999995E-2</v>
      </c>
      <c r="M72" s="11">
        <f t="shared" si="2"/>
        <v>4.8937442339999997</v>
      </c>
    </row>
    <row r="73" spans="1:13">
      <c r="A73">
        <v>2020</v>
      </c>
      <c r="B73" s="2">
        <f>Sheet2!M5+save_from_Baylor!$B$41</f>
        <v>0.12696824071861457</v>
      </c>
      <c r="C73" s="2">
        <f>Sheet2!N5+save_from_Baylor!$C$41</f>
        <v>0.11777197850211026</v>
      </c>
      <c r="D73" s="2">
        <f>Sheet2!O5+save_from_Baylor!$D$41</f>
        <v>0.14116450561732791</v>
      </c>
      <c r="J73" s="2"/>
      <c r="K73" s="2"/>
      <c r="M73" s="9"/>
    </row>
    <row r="74" spans="1:13">
      <c r="A74">
        <v>2030</v>
      </c>
      <c r="B74" s="2">
        <f>Sheet2!M6+save_from_Baylor!$B$41</f>
        <v>0.17496824113584708</v>
      </c>
      <c r="C74" s="2">
        <f>Sheet2!N6+save_from_Baylor!$C$41</f>
        <v>0.15977197421057582</v>
      </c>
      <c r="D74" s="2">
        <f>Sheet2!O6+save_from_Baylor!$D$41</f>
        <v>0.2011645005509331</v>
      </c>
      <c r="J74" s="2"/>
      <c r="K74" s="2"/>
      <c r="M74" s="9"/>
    </row>
    <row r="75" spans="1:13">
      <c r="A75">
        <v>2040</v>
      </c>
      <c r="B75" s="2">
        <f>Sheet2!M7+save_from_Baylor!$B$41</f>
        <v>0.23296824691749762</v>
      </c>
      <c r="C75" s="2">
        <f>Sheet2!N7+save_from_Baylor!$C$41</f>
        <v>0.20877198410494685</v>
      </c>
      <c r="D75" s="2">
        <f>Sheet2!O7+save_from_Baylor!$D$41</f>
        <v>0.27616450353116534</v>
      </c>
      <c r="J75" s="2"/>
      <c r="K75" s="2"/>
      <c r="L75" s="2"/>
      <c r="M75" s="9"/>
    </row>
    <row r="76" spans="1:13">
      <c r="A76">
        <v>2050</v>
      </c>
      <c r="B76" s="2">
        <f>Sheet2!M8+save_from_Baylor!$B$41</f>
        <v>0.30896823702312659</v>
      </c>
      <c r="C76" s="2">
        <f>Sheet2!N8+save_from_Baylor!$C$41</f>
        <v>0.27377198172076106</v>
      </c>
      <c r="D76" s="2">
        <f>Sheet2!O8+save_from_Baylor!$D$41</f>
        <v>0.37316450639218829</v>
      </c>
      <c r="G76" s="8">
        <f>G58+0.09</f>
        <v>0.12007948803</v>
      </c>
      <c r="H76" s="8">
        <f>H58+0.07</f>
        <v>8.2999468970000004E-2</v>
      </c>
      <c r="I76" s="8">
        <f>I58+0.03</f>
        <v>3.3716729879999997E-2</v>
      </c>
      <c r="J76" s="8">
        <f>J58+0.03</f>
        <v>3.2141755459999997E-2</v>
      </c>
      <c r="K76" s="2">
        <f>K58+0.01</f>
        <v>1.5269999999999999E-2</v>
      </c>
      <c r="L76" s="2">
        <f>SUM(G76:K76)</f>
        <v>0.28420744234</v>
      </c>
      <c r="M76" s="11">
        <f t="shared" si="2"/>
        <v>26.893744234</v>
      </c>
    </row>
    <row r="77" spans="1:13">
      <c r="A77">
        <v>2060</v>
      </c>
      <c r="B77" s="2">
        <f>Sheet2!M9+save_from_Baylor!$B$41</f>
        <v>0.3869682460830326</v>
      </c>
      <c r="C77" s="2">
        <f>Sheet2!N9+save_from_Baylor!$C$41</f>
        <v>0.33777196240885615</v>
      </c>
      <c r="D77" s="2">
        <f>Sheet2!O9+save_from_Baylor!$D$41</f>
        <v>0.47616449161023638</v>
      </c>
      <c r="J77" s="2"/>
      <c r="K77" s="2"/>
      <c r="M77" s="9"/>
    </row>
    <row r="78" spans="1:13">
      <c r="A78">
        <v>2070</v>
      </c>
      <c r="B78" s="2">
        <f>Sheet2!M10+save_from_Baylor!$B$41</f>
        <v>0.48096822796322058</v>
      </c>
      <c r="C78" s="2">
        <f>Sheet2!N10+save_from_Baylor!$C$41</f>
        <v>0.41377196741564631</v>
      </c>
      <c r="D78" s="2">
        <f>Sheet2!O10+save_from_Baylor!$D$41</f>
        <v>0.60216447873563317</v>
      </c>
      <c r="J78" s="2"/>
      <c r="K78" s="2"/>
      <c r="M78" s="9"/>
    </row>
    <row r="79" spans="1:13">
      <c r="A79">
        <v>2080</v>
      </c>
      <c r="B79" s="2">
        <f>Sheet2!M11+save_from_Baylor!$B$41</f>
        <v>0.58596821723438453</v>
      </c>
      <c r="C79" s="2">
        <f>Sheet2!N11+save_from_Baylor!$C$41</f>
        <v>0.49677197170718074</v>
      </c>
      <c r="D79" s="2">
        <f>Sheet2!O11+save_from_Baylor!$D$41</f>
        <v>0.74516448541135338</v>
      </c>
      <c r="J79" s="2"/>
      <c r="K79" s="2"/>
      <c r="M79" s="9"/>
    </row>
    <row r="80" spans="1:13">
      <c r="A80">
        <v>2090</v>
      </c>
      <c r="B80" s="2">
        <f>Sheet2!M12+save_from_Baylor!$B$41</f>
        <v>0.7099682301089878</v>
      </c>
      <c r="C80" s="2">
        <f>Sheet2!N12+save_from_Baylor!$C$41</f>
        <v>0.59777195287211304</v>
      </c>
      <c r="D80" s="2">
        <f>Sheet2!O12+save_from_Baylor!$D$41</f>
        <v>0.91216448111981896</v>
      </c>
      <c r="J80" s="2"/>
      <c r="K80" s="2"/>
      <c r="M80" s="9"/>
    </row>
    <row r="81" spans="1:13">
      <c r="A81">
        <v>2100</v>
      </c>
      <c r="B81" s="2">
        <f>Sheet2!M13+save_from_Baylor!$B$41</f>
        <v>0.84296824632145118</v>
      </c>
      <c r="C81" s="2">
        <f>Sheet2!N13+save_from_Baylor!$C$41</f>
        <v>0.7037719590709961</v>
      </c>
      <c r="D81" s="2">
        <f>Sheet2!O13+save_from_Baylor!$D$41</f>
        <v>1.0941644625231697</v>
      </c>
      <c r="G81" s="8">
        <f>G58+0.3</f>
        <v>0.33007948802999998</v>
      </c>
      <c r="H81" s="8">
        <f>H58+0.18</f>
        <v>0.19299946897</v>
      </c>
      <c r="I81" s="8">
        <f>I58+0.13</f>
        <v>0.13371672988</v>
      </c>
      <c r="J81" s="8">
        <f>J58+0.12</f>
        <v>0.12214175546</v>
      </c>
      <c r="K81" s="7">
        <f>K58+0.03</f>
        <v>3.5269999999999996E-2</v>
      </c>
      <c r="L81" s="2">
        <f>SUM(G81:K81)</f>
        <v>0.81420744233999998</v>
      </c>
      <c r="M81" s="11">
        <f t="shared" si="2"/>
        <v>77.893744233999996</v>
      </c>
    </row>
    <row r="82" spans="1:13">
      <c r="A82">
        <v>2130</v>
      </c>
      <c r="B82" s="2">
        <f>Sheet2!M14+save_from_Baylor!$B$41</f>
        <v>1.1949682444141025</v>
      </c>
      <c r="C82" s="2">
        <f>Sheet2!N14+save_from_Baylor!$C$41</f>
        <v>0.91777200532420045</v>
      </c>
      <c r="D82" s="2">
        <f>Sheet2!O14+save_from_Baylor!$D$41</f>
        <v>1.6351644711062385</v>
      </c>
      <c r="J82" s="2"/>
      <c r="K82" s="2"/>
      <c r="M82" s="9"/>
    </row>
    <row r="83" spans="1:13">
      <c r="A83">
        <v>2140</v>
      </c>
      <c r="B83" s="2">
        <f>Sheet2!M15+save_from_Baylor!$B$41</f>
        <v>1.3119682282016392</v>
      </c>
      <c r="C83" s="2">
        <f>Sheet2!N15+save_from_Baylor!$C$41</f>
        <v>1.00677199197276</v>
      </c>
      <c r="D83" s="2">
        <f>Sheet2!O15+save_from_Baylor!$D$41</f>
        <v>1.8041645006701423</v>
      </c>
      <c r="J83" s="2"/>
      <c r="K83" s="2"/>
      <c r="M83" s="9"/>
    </row>
    <row r="84" spans="1:13">
      <c r="A84">
        <v>2150</v>
      </c>
      <c r="B84" s="2">
        <f>Sheet2!M16+save_from_Baylor!$B$41</f>
        <v>1.4259681910083408</v>
      </c>
      <c r="C84" s="2">
        <f>Sheet2!N16+save_from_Baylor!$C$41</f>
        <v>1.0887720091388977</v>
      </c>
      <c r="D84" s="2">
        <f>Sheet2!O16+save_from_Baylor!$D$41</f>
        <v>1.9701645092532112</v>
      </c>
      <c r="G84" s="7">
        <f>G58+0.55</f>
        <v>0.58007948803000009</v>
      </c>
      <c r="H84" s="7">
        <f>H58+0.31</f>
        <v>0.32299946896999998</v>
      </c>
      <c r="I84" s="7">
        <f>I58+0.27</f>
        <v>0.27371672988000001</v>
      </c>
      <c r="J84" s="7">
        <f>J58+0.17</f>
        <v>0.17214175546000002</v>
      </c>
      <c r="K84" s="7">
        <f>K58+0.05</f>
        <v>5.527E-2</v>
      </c>
      <c r="L84" s="2">
        <f>SUM(G84:K84)</f>
        <v>1.4042074423399999</v>
      </c>
      <c r="M84" s="11">
        <f t="shared" si="2"/>
        <v>134.893744234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8FB8-BFC6-744D-AA79-A0CB59AC09AA}">
  <dimension ref="A1:E77"/>
  <sheetViews>
    <sheetView tabSelected="1" workbookViewId="0">
      <selection activeCell="I14" sqref="I14"/>
    </sheetView>
  </sheetViews>
  <sheetFormatPr baseColWidth="10" defaultRowHeight="16"/>
  <cols>
    <col min="1" max="1" width="11.6640625" bestFit="1" customWidth="1"/>
    <col min="2" max="2" width="11.83203125" bestFit="1" customWidth="1"/>
    <col min="3" max="3" width="12.5" bestFit="1" customWidth="1"/>
    <col min="4" max="4" width="11.83203125" bestFit="1" customWidth="1"/>
  </cols>
  <sheetData>
    <row r="1" spans="1:5" s="1" customFormat="1">
      <c r="A1" s="1" t="s">
        <v>1</v>
      </c>
      <c r="B1" s="1" t="s">
        <v>28</v>
      </c>
      <c r="C1" s="1" t="s">
        <v>29</v>
      </c>
      <c r="D1" s="1" t="s">
        <v>30</v>
      </c>
      <c r="E1" s="1" t="s">
        <v>26</v>
      </c>
    </row>
    <row r="2" spans="1:5">
      <c r="A2" s="14">
        <v>1970.5</v>
      </c>
      <c r="B2" s="14">
        <v>0</v>
      </c>
      <c r="C2" s="14">
        <v>-1.6063286506356397E-2</v>
      </c>
      <c r="D2" s="14">
        <v>1.6063286506356397E-2</v>
      </c>
      <c r="E2" t="s">
        <v>27</v>
      </c>
    </row>
    <row r="3" spans="1:5">
      <c r="A3" s="14">
        <v>1971.5</v>
      </c>
      <c r="B3" s="14">
        <v>5.9115475783767975E-3</v>
      </c>
      <c r="C3" s="14">
        <v>-1.0009988449205903E-2</v>
      </c>
      <c r="D3" s="14">
        <v>2.1833083605959498E-2</v>
      </c>
      <c r="E3" t="s">
        <v>27</v>
      </c>
    </row>
    <row r="4" spans="1:5">
      <c r="A4" s="14">
        <v>1972.5</v>
      </c>
      <c r="B4" s="14">
        <v>7.6887861368751019E-3</v>
      </c>
      <c r="C4" s="14">
        <v>-7.1098277568291983E-3</v>
      </c>
      <c r="D4" s="14">
        <v>2.2487400030579401E-2</v>
      </c>
      <c r="E4" t="s">
        <v>27</v>
      </c>
    </row>
    <row r="5" spans="1:5">
      <c r="A5" s="14">
        <v>1973.5</v>
      </c>
      <c r="B5" s="14">
        <v>4.1641127626436117E-3</v>
      </c>
      <c r="C5" s="14">
        <v>-1.0811877714979587E-2</v>
      </c>
      <c r="D5" s="14">
        <v>1.9140103240266812E-2</v>
      </c>
      <c r="E5" t="s">
        <v>27</v>
      </c>
    </row>
    <row r="6" spans="1:5">
      <c r="A6" s="14">
        <v>1974.5</v>
      </c>
      <c r="B6" s="14">
        <v>1.0397378298330708E-2</v>
      </c>
      <c r="C6" s="14">
        <v>-4.7928893311053929E-3</v>
      </c>
      <c r="D6" s="14">
        <v>2.5587645927766807E-2</v>
      </c>
      <c r="E6" t="s">
        <v>27</v>
      </c>
    </row>
    <row r="7" spans="1:5">
      <c r="A7" s="14">
        <v>1975.5</v>
      </c>
      <c r="B7" s="14">
        <v>1.3047298470599706E-2</v>
      </c>
      <c r="C7" s="14">
        <v>-1.7340655776724948E-3</v>
      </c>
      <c r="D7" s="14">
        <v>2.7828662518871908E-2</v>
      </c>
      <c r="E7" t="s">
        <v>27</v>
      </c>
    </row>
    <row r="8" spans="1:5">
      <c r="A8" s="14">
        <v>1976.5</v>
      </c>
      <c r="B8" s="14">
        <v>1.0205625728060405E-2</v>
      </c>
      <c r="C8" s="14">
        <v>-4.3231231066397958E-3</v>
      </c>
      <c r="D8" s="14">
        <v>2.4734374562760605E-2</v>
      </c>
      <c r="E8" t="s">
        <v>27</v>
      </c>
    </row>
    <row r="9" spans="1:5">
      <c r="A9" s="14">
        <v>1977.5</v>
      </c>
      <c r="B9" s="14">
        <v>1.1722763144218901E-2</v>
      </c>
      <c r="C9" s="14">
        <v>-3.5447170941566974E-3</v>
      </c>
      <c r="D9" s="14">
        <v>2.6990243382594502E-2</v>
      </c>
      <c r="E9" t="s">
        <v>27</v>
      </c>
    </row>
    <row r="10" spans="1:5">
      <c r="A10" s="14">
        <v>1978.5</v>
      </c>
      <c r="B10" s="14">
        <v>1.2889089446330501E-2</v>
      </c>
      <c r="C10" s="14">
        <v>-1.4036071834821976E-3</v>
      </c>
      <c r="D10" s="14">
        <v>2.7181786076143202E-2</v>
      </c>
      <c r="E10" t="s">
        <v>27</v>
      </c>
    </row>
    <row r="11" spans="1:5">
      <c r="A11" s="14">
        <v>1979.5</v>
      </c>
      <c r="B11" s="14">
        <v>1.4961166142372107E-2</v>
      </c>
      <c r="C11" s="14">
        <v>7.0916319659507926E-5</v>
      </c>
      <c r="D11" s="14">
        <v>2.9851415965084706E-2</v>
      </c>
      <c r="E11" t="s">
        <v>27</v>
      </c>
    </row>
    <row r="12" spans="1:5">
      <c r="A12" s="14">
        <v>1980.5</v>
      </c>
      <c r="B12" s="14">
        <v>1.7132856749025507E-2</v>
      </c>
      <c r="C12" s="14">
        <v>2.8981591320779067E-3</v>
      </c>
      <c r="D12" s="14">
        <v>3.1367554365973105E-2</v>
      </c>
      <c r="E12" t="s">
        <v>27</v>
      </c>
    </row>
    <row r="13" spans="1:5">
      <c r="A13" s="14">
        <v>1981.5</v>
      </c>
      <c r="B13" s="14">
        <v>2.6854244634641006E-2</v>
      </c>
      <c r="C13" s="14">
        <v>1.1577084458745905E-2</v>
      </c>
      <c r="D13" s="14">
        <v>4.2131404810536108E-2</v>
      </c>
      <c r="E13" t="s">
        <v>27</v>
      </c>
    </row>
    <row r="14" spans="1:5">
      <c r="A14" s="14">
        <v>1982.5</v>
      </c>
      <c r="B14" s="14">
        <v>2.3034513225440905E-2</v>
      </c>
      <c r="C14" s="14">
        <v>8.2941119554142059E-3</v>
      </c>
      <c r="D14" s="14">
        <v>3.7774914495467604E-2</v>
      </c>
      <c r="E14" t="s">
        <v>27</v>
      </c>
    </row>
    <row r="15" spans="1:5">
      <c r="A15" s="14">
        <v>1983.5</v>
      </c>
      <c r="B15" s="14">
        <v>2.6877020411251104E-2</v>
      </c>
      <c r="C15" s="14">
        <v>1.2571022199675605E-2</v>
      </c>
      <c r="D15" s="14">
        <v>4.1183018622826605E-2</v>
      </c>
      <c r="E15" t="s">
        <v>27</v>
      </c>
    </row>
    <row r="16" spans="1:5">
      <c r="A16" s="14">
        <v>1984.5</v>
      </c>
      <c r="B16" s="14">
        <v>2.7695217340278105E-2</v>
      </c>
      <c r="C16" s="14">
        <v>1.3294882562273505E-2</v>
      </c>
      <c r="D16" s="14">
        <v>4.2095552118282704E-2</v>
      </c>
      <c r="E16" t="s">
        <v>27</v>
      </c>
    </row>
    <row r="17" spans="1:5">
      <c r="A17" s="14">
        <v>1985.5</v>
      </c>
      <c r="B17" s="14">
        <v>2.2845097667044803E-2</v>
      </c>
      <c r="C17" s="14">
        <v>8.3747022856429029E-3</v>
      </c>
      <c r="D17" s="14">
        <v>3.7315493048446703E-2</v>
      </c>
      <c r="E17" t="s">
        <v>27</v>
      </c>
    </row>
    <row r="18" spans="1:5">
      <c r="A18" s="14">
        <v>1986.5</v>
      </c>
      <c r="B18" s="14">
        <v>2.5967701334902001E-2</v>
      </c>
      <c r="C18" s="14">
        <v>1.0673605634525702E-2</v>
      </c>
      <c r="D18" s="14">
        <v>4.1261797035278297E-2</v>
      </c>
      <c r="E18" t="s">
        <v>27</v>
      </c>
    </row>
    <row r="19" spans="1:5">
      <c r="A19" s="14">
        <v>1987.5</v>
      </c>
      <c r="B19" s="14">
        <v>2.5875676245917804E-2</v>
      </c>
      <c r="C19" s="14">
        <v>7.5184337042121067E-3</v>
      </c>
      <c r="D19" s="14">
        <v>4.4232918787623504E-2</v>
      </c>
      <c r="E19" t="s">
        <v>27</v>
      </c>
    </row>
    <row r="20" spans="1:5">
      <c r="A20" s="14">
        <v>1988.5</v>
      </c>
      <c r="B20" s="14">
        <v>2.6218081207576602E-2</v>
      </c>
      <c r="C20" s="14">
        <v>1.0904046539993204E-2</v>
      </c>
      <c r="D20" s="14">
        <v>4.1532115875160001E-2</v>
      </c>
      <c r="E20" t="s">
        <v>27</v>
      </c>
    </row>
    <row r="21" spans="1:5">
      <c r="A21" s="14">
        <v>1989.5</v>
      </c>
      <c r="B21" s="14">
        <v>3.0210607133971706E-2</v>
      </c>
      <c r="C21" s="14">
        <v>1.5658385446907105E-2</v>
      </c>
      <c r="D21" s="14">
        <v>4.4762828821036306E-2</v>
      </c>
      <c r="E21" t="s">
        <v>27</v>
      </c>
    </row>
    <row r="22" spans="1:5">
      <c r="A22" s="14">
        <v>1990.5</v>
      </c>
      <c r="B22" s="14">
        <v>3.3745319744887911E-2</v>
      </c>
      <c r="C22" s="14">
        <v>1.9125967550432811E-2</v>
      </c>
      <c r="D22" s="14">
        <v>4.8364671939343011E-2</v>
      </c>
      <c r="E22" t="s">
        <v>27</v>
      </c>
    </row>
    <row r="23" spans="1:5">
      <c r="A23" s="14">
        <v>1991.5</v>
      </c>
      <c r="B23" s="14">
        <v>3.3396376576733805E-2</v>
      </c>
      <c r="C23" s="14">
        <v>1.8416534334264906E-2</v>
      </c>
      <c r="D23" s="14">
        <v>4.8376218819202704E-2</v>
      </c>
      <c r="E23" t="s">
        <v>27</v>
      </c>
    </row>
    <row r="24" spans="1:5">
      <c r="A24" s="14">
        <v>1992.5</v>
      </c>
      <c r="B24" s="14">
        <v>3.3835319592972798E-2</v>
      </c>
      <c r="C24" s="14">
        <v>1.90092464441763E-2</v>
      </c>
      <c r="D24" s="14">
        <v>4.8661392741769297E-2</v>
      </c>
      <c r="E24" t="s">
        <v>27</v>
      </c>
    </row>
    <row r="25" spans="1:5">
      <c r="A25" s="14">
        <v>1993.5</v>
      </c>
      <c r="B25" s="14">
        <v>3.7721511193323808E-2</v>
      </c>
      <c r="C25" s="14">
        <v>3.2908484814139896E-2</v>
      </c>
      <c r="D25" s="14">
        <v>4.2534537572507719E-2</v>
      </c>
      <c r="E25" t="s">
        <v>27</v>
      </c>
    </row>
    <row r="26" spans="1:5">
      <c r="A26" s="14">
        <v>1994.5</v>
      </c>
      <c r="B26" s="14">
        <v>4.0294400944234504E-2</v>
      </c>
      <c r="C26" s="14">
        <v>3.6016409656967507E-2</v>
      </c>
      <c r="D26" s="14">
        <v>4.4572392231501501E-2</v>
      </c>
      <c r="E26" t="s">
        <v>27</v>
      </c>
    </row>
    <row r="27" spans="1:5">
      <c r="A27" s="14">
        <v>1995.5</v>
      </c>
      <c r="B27" s="14">
        <v>4.3432119140758306E-2</v>
      </c>
      <c r="C27" s="14">
        <v>3.9644789152820804E-2</v>
      </c>
      <c r="D27" s="14">
        <v>4.7219449128695808E-2</v>
      </c>
      <c r="E27" t="s">
        <v>27</v>
      </c>
    </row>
    <row r="28" spans="1:5">
      <c r="A28" s="14">
        <v>1996.5</v>
      </c>
      <c r="B28" s="14">
        <v>4.6167225692132205E-2</v>
      </c>
      <c r="C28" s="14">
        <v>4.2761752740883646E-2</v>
      </c>
      <c r="D28" s="14">
        <v>4.9572698643380764E-2</v>
      </c>
      <c r="E28" t="s">
        <v>27</v>
      </c>
    </row>
    <row r="29" spans="1:5">
      <c r="A29" s="14">
        <v>1997.5</v>
      </c>
      <c r="B29" s="14">
        <v>4.9520098400940502E-2</v>
      </c>
      <c r="C29" s="14">
        <v>4.639278013188549E-2</v>
      </c>
      <c r="D29" s="14">
        <v>5.2647416669995513E-2</v>
      </c>
      <c r="E29" t="s">
        <v>27</v>
      </c>
    </row>
    <row r="30" spans="1:5">
      <c r="A30" s="14">
        <v>1998.5</v>
      </c>
      <c r="B30" s="14">
        <v>5.0842223248288604E-2</v>
      </c>
      <c r="C30" s="14">
        <v>4.7832583183158146E-2</v>
      </c>
      <c r="D30" s="14">
        <v>5.3851863313419061E-2</v>
      </c>
      <c r="E30" t="s">
        <v>27</v>
      </c>
    </row>
    <row r="31" spans="1:5">
      <c r="A31" s="14">
        <v>1999.5</v>
      </c>
      <c r="B31" s="14">
        <v>5.1912259387158807E-2</v>
      </c>
      <c r="C31" s="14">
        <v>4.9255096496967736E-2</v>
      </c>
      <c r="D31" s="14">
        <v>5.4569422277349879E-2</v>
      </c>
      <c r="E31" t="s">
        <v>27</v>
      </c>
    </row>
    <row r="32" spans="1:5">
      <c r="A32" s="14">
        <v>2000.5</v>
      </c>
      <c r="B32" s="14">
        <v>5.5072052930373303E-2</v>
      </c>
      <c r="C32" s="14">
        <v>5.2520319044181252E-2</v>
      </c>
      <c r="D32" s="14">
        <v>5.7623786816565353E-2</v>
      </c>
      <c r="E32" t="s">
        <v>27</v>
      </c>
    </row>
    <row r="33" spans="1:5">
      <c r="A33" s="14">
        <v>2001.5</v>
      </c>
      <c r="B33" s="14">
        <v>6.0015581265266786E-2</v>
      </c>
      <c r="C33" s="14">
        <v>5.7546200208865389E-2</v>
      </c>
      <c r="D33" s="14">
        <v>6.2484962321668183E-2</v>
      </c>
      <c r="E33" t="s">
        <v>27</v>
      </c>
    </row>
    <row r="34" spans="1:5">
      <c r="A34" s="14">
        <v>2002.5</v>
      </c>
      <c r="B34" s="14">
        <v>6.322026704856476E-2</v>
      </c>
      <c r="C34" s="14">
        <v>6.0915472032822542E-2</v>
      </c>
      <c r="D34" s="14">
        <v>6.5525062064306985E-2</v>
      </c>
      <c r="E34" t="s">
        <v>27</v>
      </c>
    </row>
    <row r="35" spans="1:5">
      <c r="A35" s="14">
        <v>2003.5</v>
      </c>
      <c r="B35" s="14">
        <v>6.609278945438557E-2</v>
      </c>
      <c r="C35" s="14">
        <v>6.3832068698703462E-2</v>
      </c>
      <c r="D35" s="14">
        <v>6.8353510210067678E-2</v>
      </c>
      <c r="E35" t="s">
        <v>27</v>
      </c>
    </row>
    <row r="36" spans="1:5">
      <c r="A36" s="14">
        <v>2004.5</v>
      </c>
      <c r="B36" s="14">
        <v>6.8392960128904959E-2</v>
      </c>
      <c r="C36" s="14">
        <v>6.6161912109406487E-2</v>
      </c>
      <c r="D36" s="14">
        <v>7.062400814840343E-2</v>
      </c>
      <c r="E36" t="s">
        <v>27</v>
      </c>
    </row>
    <row r="37" spans="1:5">
      <c r="A37" s="14">
        <v>2005.5</v>
      </c>
      <c r="B37" s="14">
        <v>7.2592276865036789E-2</v>
      </c>
      <c r="C37" s="14">
        <v>7.0377650366095446E-2</v>
      </c>
      <c r="D37" s="14">
        <v>7.4806903363978133E-2</v>
      </c>
      <c r="E37" t="s">
        <v>27</v>
      </c>
    </row>
    <row r="38" spans="1:5">
      <c r="A38" s="14">
        <v>2006.5</v>
      </c>
      <c r="B38" s="14">
        <v>7.4604155656982224E-2</v>
      </c>
      <c r="C38" s="14">
        <v>7.240494410244748E-2</v>
      </c>
      <c r="D38" s="14">
        <v>7.6803367211516968E-2</v>
      </c>
      <c r="E38" t="s">
        <v>27</v>
      </c>
    </row>
    <row r="39" spans="1:5">
      <c r="A39" s="14">
        <v>2007.5</v>
      </c>
      <c r="B39" s="14">
        <v>7.4968239645730975E-2</v>
      </c>
      <c r="C39" s="14">
        <v>7.2771976713970912E-2</v>
      </c>
      <c r="D39" s="14">
        <v>7.7164502577491037E-2</v>
      </c>
      <c r="E39" t="s">
        <v>27</v>
      </c>
    </row>
    <row r="40" spans="1:5">
      <c r="A40" s="14">
        <v>2008.5</v>
      </c>
      <c r="B40" s="14">
        <v>7.8885293212569915E-2</v>
      </c>
      <c r="C40" s="14">
        <v>7.6738520259722665E-2</v>
      </c>
      <c r="D40" s="14">
        <v>8.1032066165417166E-2</v>
      </c>
      <c r="E40" t="s">
        <v>27</v>
      </c>
    </row>
    <row r="41" spans="1:5">
      <c r="A41" s="14">
        <v>2009.5</v>
      </c>
      <c r="B41" s="14">
        <v>8.3174347398302304E-2</v>
      </c>
      <c r="C41" s="14">
        <v>8.1097696391332366E-2</v>
      </c>
      <c r="D41" s="14">
        <v>8.5250998405272241E-2</v>
      </c>
      <c r="E41" t="s">
        <v>27</v>
      </c>
    </row>
    <row r="42" spans="1:5">
      <c r="A42" s="14">
        <v>2010.5</v>
      </c>
      <c r="B42" s="14">
        <v>8.4819416839803805E-2</v>
      </c>
      <c r="C42" s="14">
        <v>8.2703890192431725E-2</v>
      </c>
      <c r="D42" s="14">
        <v>8.6934943487175884E-2</v>
      </c>
      <c r="E42" t="s">
        <v>27</v>
      </c>
    </row>
    <row r="43" spans="1:5">
      <c r="A43" s="14">
        <v>2011.5</v>
      </c>
      <c r="B43" s="14">
        <v>8.4042253809823511E-2</v>
      </c>
      <c r="C43" s="14">
        <v>8.1888066202362483E-2</v>
      </c>
      <c r="D43" s="14">
        <v>8.6196441417284539E-2</v>
      </c>
      <c r="E43" t="s">
        <v>27</v>
      </c>
    </row>
    <row r="44" spans="1:5">
      <c r="A44" s="14">
        <v>2012.5</v>
      </c>
      <c r="B44" s="14">
        <v>9.4531919992029506E-2</v>
      </c>
      <c r="C44" s="14">
        <v>9.2322637186384643E-2</v>
      </c>
      <c r="D44" s="14">
        <v>9.6741202797674369E-2</v>
      </c>
      <c r="E44" t="s">
        <v>27</v>
      </c>
    </row>
    <row r="45" spans="1:5">
      <c r="A45" s="14">
        <v>2013.5</v>
      </c>
      <c r="B45" s="14">
        <v>9.7152009369918108E-2</v>
      </c>
      <c r="C45" s="14">
        <v>9.4891949482732663E-2</v>
      </c>
      <c r="D45" s="14">
        <v>9.9412069257103552E-2</v>
      </c>
      <c r="E45" t="s">
        <v>27</v>
      </c>
    </row>
    <row r="46" spans="1:5">
      <c r="A46" s="14">
        <v>2014.5</v>
      </c>
      <c r="B46" s="14">
        <v>0.1003143556199915</v>
      </c>
      <c r="C46" s="14">
        <v>9.7965309797811054E-2</v>
      </c>
      <c r="D46" s="14">
        <v>0.10266340144217194</v>
      </c>
      <c r="E46" t="s">
        <v>27</v>
      </c>
    </row>
    <row r="47" spans="1:5">
      <c r="A47" s="14">
        <v>2015.5</v>
      </c>
      <c r="B47" s="14">
        <v>0.1101092642927714</v>
      </c>
      <c r="C47" s="14">
        <v>0.10766748847587533</v>
      </c>
      <c r="D47" s="14">
        <v>0.11255104010966747</v>
      </c>
      <c r="E47" t="s">
        <v>27</v>
      </c>
    </row>
    <row r="48" spans="1:5">
      <c r="A48" s="14">
        <v>2016.5</v>
      </c>
      <c r="B48" s="14">
        <v>0.11355558172749119</v>
      </c>
      <c r="C48" s="14">
        <v>0.11104852875392131</v>
      </c>
      <c r="D48" s="14">
        <v>0.11606263470106108</v>
      </c>
      <c r="E48" t="s">
        <v>27</v>
      </c>
    </row>
    <row r="49" spans="1:5">
      <c r="A49" s="14">
        <v>2017.5</v>
      </c>
      <c r="B49" s="14">
        <v>0.1149950802276266</v>
      </c>
      <c r="C49" s="14">
        <v>0.11235872969460559</v>
      </c>
      <c r="D49" s="14">
        <v>0.11763143076064761</v>
      </c>
      <c r="E49" t="s">
        <v>27</v>
      </c>
    </row>
    <row r="50" spans="1:5">
      <c r="A50" s="14">
        <v>2018.5</v>
      </c>
      <c r="B50" s="14">
        <v>0.1188923727984921</v>
      </c>
      <c r="C50" s="14">
        <v>0.11619373104205405</v>
      </c>
      <c r="D50" s="14">
        <v>0.12159101455493015</v>
      </c>
      <c r="E50" t="s">
        <v>27</v>
      </c>
    </row>
    <row r="51" spans="1:5">
      <c r="A51" s="14">
        <v>2019.5</v>
      </c>
      <c r="B51" s="14">
        <v>0.12563433314887049</v>
      </c>
      <c r="C51" s="14">
        <v>0.12293569139243243</v>
      </c>
      <c r="D51" s="14">
        <v>0.12833297490530854</v>
      </c>
      <c r="E51" t="s">
        <v>27</v>
      </c>
    </row>
    <row r="52" spans="1:5">
      <c r="A52" s="14">
        <v>2005</v>
      </c>
      <c r="B52" s="14">
        <v>7.4968239645730975E-2</v>
      </c>
      <c r="C52" s="14">
        <v>7.2771976713970912E-2</v>
      </c>
      <c r="D52" s="14">
        <v>7.7164502577491037E-2</v>
      </c>
      <c r="E52" t="s">
        <v>5</v>
      </c>
    </row>
    <row r="53" spans="1:5">
      <c r="A53" s="14">
        <v>2020</v>
      </c>
      <c r="B53" s="14">
        <v>0.12596823869205664</v>
      </c>
      <c r="C53" s="14">
        <v>0.11777197850211026</v>
      </c>
      <c r="D53" s="14">
        <v>0.14016450359076998</v>
      </c>
      <c r="E53" t="s">
        <v>5</v>
      </c>
    </row>
    <row r="54" spans="1:5">
      <c r="A54" s="14">
        <v>2030</v>
      </c>
      <c r="B54" s="14">
        <v>0.16896823642708014</v>
      </c>
      <c r="C54" s="14">
        <v>0.1547719789789474</v>
      </c>
      <c r="D54" s="14">
        <v>0.19516450329274676</v>
      </c>
      <c r="E54" t="s">
        <v>5</v>
      </c>
    </row>
    <row r="55" spans="1:5">
      <c r="A55" s="14">
        <v>2040</v>
      </c>
      <c r="B55" s="14">
        <v>0.21296823618866156</v>
      </c>
      <c r="C55" s="14">
        <v>0.18877197337611079</v>
      </c>
      <c r="D55" s="14">
        <v>0.25416450365037463</v>
      </c>
      <c r="E55" t="s">
        <v>5</v>
      </c>
    </row>
    <row r="56" spans="1:5">
      <c r="A56" s="14">
        <v>2050</v>
      </c>
      <c r="B56" s="14">
        <v>0.26596823928810309</v>
      </c>
      <c r="C56" s="14">
        <v>0.23277197313769221</v>
      </c>
      <c r="D56" s="14">
        <v>0.32516449852437518</v>
      </c>
      <c r="E56" t="s">
        <v>5</v>
      </c>
    </row>
    <row r="57" spans="1:5">
      <c r="A57" s="14">
        <v>2060</v>
      </c>
      <c r="B57" s="14">
        <v>0.30896823702312659</v>
      </c>
      <c r="C57" s="14">
        <v>0.26577198040945887</v>
      </c>
      <c r="D57" s="14">
        <v>0.38916450901479266</v>
      </c>
      <c r="E57" t="s">
        <v>5</v>
      </c>
    </row>
    <row r="58" spans="1:5">
      <c r="A58" s="14">
        <v>2070</v>
      </c>
      <c r="B58" s="14">
        <v>0.36596824822879981</v>
      </c>
      <c r="C58" s="14">
        <v>0.30877197814448237</v>
      </c>
      <c r="D58" s="14">
        <v>0.46816450520009539</v>
      </c>
      <c r="E58" t="s">
        <v>5</v>
      </c>
    </row>
    <row r="59" spans="1:5">
      <c r="A59" s="14">
        <v>2080</v>
      </c>
      <c r="B59" s="14">
        <v>0.41496824322200965</v>
      </c>
      <c r="C59" s="14">
        <v>0.34077198338969111</v>
      </c>
      <c r="D59" s="14">
        <v>0.54416451020688561</v>
      </c>
      <c r="E59" t="s">
        <v>5</v>
      </c>
    </row>
    <row r="60" spans="1:5">
      <c r="A60" s="14">
        <v>2090</v>
      </c>
      <c r="B60" s="14">
        <v>0.46296825108982276</v>
      </c>
      <c r="C60" s="14">
        <v>0.37177197170718074</v>
      </c>
      <c r="D60" s="14">
        <v>0.61616447730512169</v>
      </c>
      <c r="E60" t="s">
        <v>5</v>
      </c>
    </row>
    <row r="61" spans="1:5">
      <c r="A61" s="14">
        <v>2100</v>
      </c>
      <c r="B61" s="14">
        <v>0.51096822915531348</v>
      </c>
      <c r="C61" s="14">
        <v>0.39877198172076106</v>
      </c>
      <c r="D61" s="14">
        <v>0.69116452498883751</v>
      </c>
      <c r="E61" t="s">
        <v>5</v>
      </c>
    </row>
    <row r="62" spans="1:5">
      <c r="A62" s="14">
        <v>2130</v>
      </c>
      <c r="B62" s="14">
        <v>0.67296822963215064</v>
      </c>
      <c r="C62" s="14">
        <v>0.4867719812439239</v>
      </c>
      <c r="D62" s="14">
        <v>0.93216452165097741</v>
      </c>
      <c r="E62" t="s">
        <v>5</v>
      </c>
    </row>
    <row r="63" spans="1:5">
      <c r="A63" s="14">
        <v>2140</v>
      </c>
      <c r="B63" s="14">
        <v>0.7189682334468479</v>
      </c>
      <c r="C63" s="14">
        <v>0.51277197432978516</v>
      </c>
      <c r="D63" s="14">
        <v>1.0051644758746101</v>
      </c>
      <c r="E63" t="s">
        <v>5</v>
      </c>
    </row>
    <row r="64" spans="1:5">
      <c r="A64" s="14">
        <v>2150</v>
      </c>
      <c r="B64" s="14">
        <v>0.76196821628071021</v>
      </c>
      <c r="C64" s="14">
        <v>0.53677196336253052</v>
      </c>
      <c r="D64" s="14">
        <v>1.0761645154520942</v>
      </c>
      <c r="E64" t="s">
        <v>5</v>
      </c>
    </row>
    <row r="65" spans="1:5">
      <c r="A65" s="14">
        <v>2005</v>
      </c>
      <c r="B65" s="14">
        <v>7.4968239645730975E-2</v>
      </c>
      <c r="C65" s="14">
        <v>7.2771976713970912E-2</v>
      </c>
      <c r="D65" s="14">
        <v>7.7164502577491037E-2</v>
      </c>
      <c r="E65" t="s">
        <v>6</v>
      </c>
    </row>
    <row r="66" spans="1:5">
      <c r="A66" s="14">
        <v>2020</v>
      </c>
      <c r="B66" s="14">
        <v>0.12696824071861457</v>
      </c>
      <c r="C66" s="14">
        <v>0.11777197850211026</v>
      </c>
      <c r="D66" s="14">
        <v>0.14116450561732791</v>
      </c>
      <c r="E66" t="s">
        <v>6</v>
      </c>
    </row>
    <row r="67" spans="1:5">
      <c r="A67" s="14">
        <v>2030</v>
      </c>
      <c r="B67" s="14">
        <v>0.17496824113584708</v>
      </c>
      <c r="C67" s="14">
        <v>0.15977197421057582</v>
      </c>
      <c r="D67" s="14">
        <v>0.2011645005509331</v>
      </c>
      <c r="E67" t="s">
        <v>6</v>
      </c>
    </row>
    <row r="68" spans="1:5">
      <c r="A68" s="14">
        <v>2040</v>
      </c>
      <c r="B68" s="14">
        <v>0.23296824691749762</v>
      </c>
      <c r="C68" s="14">
        <v>0.20877198410494685</v>
      </c>
      <c r="D68" s="14">
        <v>0.27616450353116534</v>
      </c>
      <c r="E68" t="s">
        <v>6</v>
      </c>
    </row>
    <row r="69" spans="1:5">
      <c r="A69" s="14">
        <v>2050</v>
      </c>
      <c r="B69" s="14">
        <v>0.30896823702312659</v>
      </c>
      <c r="C69" s="14">
        <v>0.27377198172076106</v>
      </c>
      <c r="D69" s="14">
        <v>0.37316450639218829</v>
      </c>
      <c r="E69" t="s">
        <v>6</v>
      </c>
    </row>
    <row r="70" spans="1:5">
      <c r="A70" s="14">
        <v>2060</v>
      </c>
      <c r="B70" s="14">
        <v>0.3869682460830326</v>
      </c>
      <c r="C70" s="14">
        <v>0.33777196240885615</v>
      </c>
      <c r="D70" s="14">
        <v>0.47616449161023638</v>
      </c>
      <c r="E70" t="s">
        <v>6</v>
      </c>
    </row>
    <row r="71" spans="1:5">
      <c r="A71" s="14">
        <v>2070</v>
      </c>
      <c r="B71" s="14">
        <v>0.48096822796322058</v>
      </c>
      <c r="C71" s="14">
        <v>0.41377196741564631</v>
      </c>
      <c r="D71" s="14">
        <v>0.60216447873563317</v>
      </c>
      <c r="E71" t="s">
        <v>6</v>
      </c>
    </row>
    <row r="72" spans="1:5">
      <c r="A72" s="14">
        <v>2080</v>
      </c>
      <c r="B72" s="14">
        <v>0.58596821723438453</v>
      </c>
      <c r="C72" s="14">
        <v>0.49677197170718074</v>
      </c>
      <c r="D72" s="14">
        <v>0.74516448541135338</v>
      </c>
      <c r="E72" t="s">
        <v>6</v>
      </c>
    </row>
    <row r="73" spans="1:5">
      <c r="A73" s="14">
        <v>2090</v>
      </c>
      <c r="B73" s="14">
        <v>0.7099682301089878</v>
      </c>
      <c r="C73" s="14">
        <v>0.59777195287211304</v>
      </c>
      <c r="D73" s="14">
        <v>0.91216448111981896</v>
      </c>
      <c r="E73" t="s">
        <v>6</v>
      </c>
    </row>
    <row r="74" spans="1:5">
      <c r="A74" s="14">
        <v>2100</v>
      </c>
      <c r="B74" s="14">
        <v>0.84296824632145118</v>
      </c>
      <c r="C74" s="14">
        <v>0.7037719590709961</v>
      </c>
      <c r="D74" s="14">
        <v>1.0941644625231697</v>
      </c>
      <c r="E74" t="s">
        <v>6</v>
      </c>
    </row>
    <row r="75" spans="1:5">
      <c r="A75" s="14">
        <v>2130</v>
      </c>
      <c r="B75" s="14">
        <v>1.1949682444141025</v>
      </c>
      <c r="C75" s="14">
        <v>0.91777200532420045</v>
      </c>
      <c r="D75" s="14">
        <v>1.6351644711062385</v>
      </c>
      <c r="E75" t="s">
        <v>6</v>
      </c>
    </row>
    <row r="76" spans="1:5">
      <c r="A76" s="14">
        <v>2140</v>
      </c>
      <c r="B76" s="14">
        <v>1.3119682282016392</v>
      </c>
      <c r="C76" s="14">
        <v>1.00677199197276</v>
      </c>
      <c r="D76" s="14">
        <v>1.8041645006701423</v>
      </c>
      <c r="E76" t="s">
        <v>6</v>
      </c>
    </row>
    <row r="77" spans="1:5">
      <c r="A77" s="14">
        <v>2150</v>
      </c>
      <c r="B77" s="14">
        <v>1.4259681910083408</v>
      </c>
      <c r="C77" s="14">
        <v>1.0887720091388977</v>
      </c>
      <c r="D77" s="14">
        <v>1.9701645092532112</v>
      </c>
      <c r="E7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5F2C-4DCB-8D45-91C8-3CCBFF64E8E5}">
  <dimension ref="A1:M84"/>
  <sheetViews>
    <sheetView topLeftCell="A38" workbookViewId="0">
      <selection activeCell="M82" sqref="M82"/>
    </sheetView>
  </sheetViews>
  <sheetFormatPr baseColWidth="10" defaultRowHeight="16"/>
  <cols>
    <col min="2" max="9" width="10.83203125" style="2"/>
  </cols>
  <sheetData>
    <row r="1" spans="1:7">
      <c r="A1" t="s">
        <v>0</v>
      </c>
      <c r="C1" s="2" t="s">
        <v>2</v>
      </c>
      <c r="F1" s="2" t="s">
        <v>16</v>
      </c>
    </row>
    <row r="3" spans="1:7">
      <c r="A3" t="s">
        <v>1</v>
      </c>
      <c r="B3" s="2" t="s">
        <v>3</v>
      </c>
      <c r="C3" s="2" t="s">
        <v>13</v>
      </c>
      <c r="D3" s="2" t="s">
        <v>14</v>
      </c>
      <c r="E3" s="2" t="s">
        <v>17</v>
      </c>
    </row>
    <row r="4" spans="1:7">
      <c r="A4">
        <v>1970.5</v>
      </c>
      <c r="B4" s="2">
        <f>(Sheet2!F4-Sheet2!$F$4)/1000</f>
        <v>0</v>
      </c>
      <c r="C4" s="2">
        <f>B4-E4</f>
        <v>-1.6063286506356397E-2</v>
      </c>
      <c r="D4" s="2">
        <f>B4+E4</f>
        <v>1.6063286506356397E-2</v>
      </c>
      <c r="E4" s="2">
        <f>(Sheet2!G4)/1000</f>
        <v>1.6063286506356397E-2</v>
      </c>
    </row>
    <row r="5" spans="1:7">
      <c r="A5">
        <v>1971.5</v>
      </c>
      <c r="B5" s="2">
        <f>(Sheet2!F5-Sheet2!$F$4)/1000</f>
        <v>5.9115475783767975E-3</v>
      </c>
      <c r="C5" s="2">
        <f t="shared" ref="C5:C53" si="0">B5-E5</f>
        <v>-1.0009988449205903E-2</v>
      </c>
      <c r="D5" s="2">
        <f t="shared" ref="D5:D53" si="1">B5+E5</f>
        <v>2.1833083605959498E-2</v>
      </c>
      <c r="E5" s="2">
        <f>(Sheet2!G5)/1000</f>
        <v>1.59215360275827E-2</v>
      </c>
    </row>
    <row r="6" spans="1:7">
      <c r="A6">
        <v>1972.5</v>
      </c>
      <c r="B6" s="2">
        <f>(Sheet2!F6-Sheet2!$F$4)/1000</f>
        <v>7.6887861368751019E-3</v>
      </c>
      <c r="C6" s="2">
        <f t="shared" si="0"/>
        <v>-7.1098277568291983E-3</v>
      </c>
      <c r="D6" s="2">
        <f t="shared" si="1"/>
        <v>2.2487400030579401E-2</v>
      </c>
      <c r="E6" s="2">
        <f>(Sheet2!G6)/1000</f>
        <v>1.47986138937043E-2</v>
      </c>
      <c r="G6" s="2" t="s">
        <v>18</v>
      </c>
    </row>
    <row r="7" spans="1:7">
      <c r="A7">
        <v>1973.5</v>
      </c>
      <c r="B7" s="2">
        <f>(Sheet2!F7-Sheet2!$F$4)/1000</f>
        <v>4.1641127626436117E-3</v>
      </c>
      <c r="C7" s="2">
        <f t="shared" si="0"/>
        <v>-1.0811877714979587E-2</v>
      </c>
      <c r="D7" s="2">
        <f t="shared" si="1"/>
        <v>1.9140103240266812E-2</v>
      </c>
      <c r="E7" s="2">
        <f>(Sheet2!G7)/1000</f>
        <v>1.4975990477623199E-2</v>
      </c>
      <c r="G7" s="2" t="s">
        <v>19</v>
      </c>
    </row>
    <row r="8" spans="1:7">
      <c r="A8">
        <v>1974.5</v>
      </c>
      <c r="B8" s="2">
        <f>(Sheet2!F8-Sheet2!$F$4)/1000</f>
        <v>1.0397378298330708E-2</v>
      </c>
      <c r="C8" s="2">
        <f t="shared" si="0"/>
        <v>-4.7928893311053929E-3</v>
      </c>
      <c r="D8" s="2">
        <f t="shared" si="1"/>
        <v>2.5587645927766807E-2</v>
      </c>
      <c r="E8" s="2">
        <f>(Sheet2!G8)/1000</f>
        <v>1.5190267629436101E-2</v>
      </c>
      <c r="G8" s="2" t="s">
        <v>20</v>
      </c>
    </row>
    <row r="9" spans="1:7">
      <c r="A9">
        <v>1975.5</v>
      </c>
      <c r="B9" s="2">
        <f>(Sheet2!F9-Sheet2!$F$4)/1000</f>
        <v>1.3047298470599706E-2</v>
      </c>
      <c r="C9" s="2">
        <f t="shared" si="0"/>
        <v>-1.7340655776724948E-3</v>
      </c>
      <c r="D9" s="2">
        <f t="shared" si="1"/>
        <v>2.7828662518871908E-2</v>
      </c>
      <c r="E9" s="2">
        <f>(Sheet2!G9)/1000</f>
        <v>1.47813640482722E-2</v>
      </c>
    </row>
    <row r="10" spans="1:7">
      <c r="A10">
        <v>1976.5</v>
      </c>
      <c r="B10" s="2">
        <f>(Sheet2!F10-Sheet2!$F$4)/1000</f>
        <v>1.0205625728060405E-2</v>
      </c>
      <c r="C10" s="2">
        <f t="shared" si="0"/>
        <v>-4.3231231066397958E-3</v>
      </c>
      <c r="D10" s="2">
        <f t="shared" si="1"/>
        <v>2.4734374562760605E-2</v>
      </c>
      <c r="E10" s="2">
        <f>(Sheet2!G10)/1000</f>
        <v>1.4528748834700201E-2</v>
      </c>
      <c r="G10" s="2" t="s">
        <v>23</v>
      </c>
    </row>
    <row r="11" spans="1:7">
      <c r="A11">
        <v>1977.5</v>
      </c>
      <c r="B11" s="2">
        <f>(Sheet2!F11-Sheet2!$F$4)/1000</f>
        <v>1.1722763144218901E-2</v>
      </c>
      <c r="C11" s="2">
        <f t="shared" si="0"/>
        <v>-3.5447170941566974E-3</v>
      </c>
      <c r="D11" s="2">
        <f t="shared" si="1"/>
        <v>2.6990243382594502E-2</v>
      </c>
      <c r="E11" s="2">
        <f>(Sheet2!G11)/1000</f>
        <v>1.5267480238375599E-2</v>
      </c>
    </row>
    <row r="12" spans="1:7">
      <c r="A12">
        <v>1978.5</v>
      </c>
      <c r="B12" s="2">
        <f>(Sheet2!F12-Sheet2!$F$4)/1000</f>
        <v>1.2889089446330501E-2</v>
      </c>
      <c r="C12" s="2">
        <f t="shared" si="0"/>
        <v>-1.4036071834821976E-3</v>
      </c>
      <c r="D12" s="2">
        <f t="shared" si="1"/>
        <v>2.7181786076143202E-2</v>
      </c>
      <c r="E12" s="2">
        <f>(Sheet2!G12)/1000</f>
        <v>1.4292696629812699E-2</v>
      </c>
    </row>
    <row r="13" spans="1:7">
      <c r="A13">
        <v>1979.5</v>
      </c>
      <c r="B13" s="2">
        <f>(Sheet2!F13-Sheet2!$F$4)/1000</f>
        <v>1.4961166142372107E-2</v>
      </c>
      <c r="C13" s="2">
        <f t="shared" si="0"/>
        <v>7.0916319659507926E-5</v>
      </c>
      <c r="D13" s="2">
        <f t="shared" si="1"/>
        <v>2.9851415965084706E-2</v>
      </c>
      <c r="E13" s="2">
        <f>(Sheet2!G13)/1000</f>
        <v>1.4890249822712599E-2</v>
      </c>
    </row>
    <row r="14" spans="1:7">
      <c r="A14">
        <v>1980.5</v>
      </c>
      <c r="B14" s="2">
        <f>(Sheet2!F14-Sheet2!$F$4)/1000</f>
        <v>1.7132856749025507E-2</v>
      </c>
      <c r="C14" s="2">
        <f t="shared" si="0"/>
        <v>2.8981591320779067E-3</v>
      </c>
      <c r="D14" s="2">
        <f t="shared" si="1"/>
        <v>3.1367554365973105E-2</v>
      </c>
      <c r="E14" s="2">
        <f>(Sheet2!G14)/1000</f>
        <v>1.42346976169476E-2</v>
      </c>
    </row>
    <row r="15" spans="1:7">
      <c r="A15">
        <v>1981.5</v>
      </c>
      <c r="B15" s="2">
        <f>(Sheet2!F15-Sheet2!$F$4)/1000</f>
        <v>2.6854244634641006E-2</v>
      </c>
      <c r="C15" s="2">
        <f t="shared" si="0"/>
        <v>1.1577084458745905E-2</v>
      </c>
      <c r="D15" s="2">
        <f t="shared" si="1"/>
        <v>4.2131404810536108E-2</v>
      </c>
      <c r="E15" s="2">
        <f>(Sheet2!G15)/1000</f>
        <v>1.52771601758951E-2</v>
      </c>
    </row>
    <row r="16" spans="1:7">
      <c r="A16">
        <v>1982.5</v>
      </c>
      <c r="B16" s="2">
        <f>(Sheet2!F16-Sheet2!$F$4)/1000</f>
        <v>2.3034513225440905E-2</v>
      </c>
      <c r="C16" s="2">
        <f t="shared" si="0"/>
        <v>8.2941119554142059E-3</v>
      </c>
      <c r="D16" s="2">
        <f t="shared" si="1"/>
        <v>3.7774914495467604E-2</v>
      </c>
      <c r="E16" s="2">
        <f>(Sheet2!G16)/1000</f>
        <v>1.4740401270026699E-2</v>
      </c>
    </row>
    <row r="17" spans="1:5">
      <c r="A17">
        <v>1983.5</v>
      </c>
      <c r="B17" s="2">
        <f>(Sheet2!F17-Sheet2!$F$4)/1000</f>
        <v>2.6877020411251104E-2</v>
      </c>
      <c r="C17" s="2">
        <f t="shared" si="0"/>
        <v>1.2571022199675605E-2</v>
      </c>
      <c r="D17" s="2">
        <f t="shared" si="1"/>
        <v>4.1183018622826605E-2</v>
      </c>
      <c r="E17" s="2">
        <f>(Sheet2!G17)/1000</f>
        <v>1.4305998211575499E-2</v>
      </c>
    </row>
    <row r="18" spans="1:5">
      <c r="A18">
        <v>1984.5</v>
      </c>
      <c r="B18" s="2">
        <f>(Sheet2!F18-Sheet2!$F$4)/1000</f>
        <v>2.7695217340278105E-2</v>
      </c>
      <c r="C18" s="2">
        <f t="shared" si="0"/>
        <v>1.3294882562273505E-2</v>
      </c>
      <c r="D18" s="2">
        <f t="shared" si="1"/>
        <v>4.2095552118282704E-2</v>
      </c>
      <c r="E18" s="2">
        <f>(Sheet2!G18)/1000</f>
        <v>1.4400334778004601E-2</v>
      </c>
    </row>
    <row r="19" spans="1:5">
      <c r="A19">
        <v>1985.5</v>
      </c>
      <c r="B19" s="2">
        <f>(Sheet2!F19-Sheet2!$F$4)/1000</f>
        <v>2.2845097667044803E-2</v>
      </c>
      <c r="C19" s="2">
        <f t="shared" si="0"/>
        <v>8.3747022856429029E-3</v>
      </c>
      <c r="D19" s="2">
        <f t="shared" si="1"/>
        <v>3.7315493048446703E-2</v>
      </c>
      <c r="E19" s="2">
        <f>(Sheet2!G19)/1000</f>
        <v>1.44703953814019E-2</v>
      </c>
    </row>
    <row r="20" spans="1:5">
      <c r="A20">
        <v>1986.5</v>
      </c>
      <c r="B20" s="2">
        <f>(Sheet2!F20-Sheet2!$F$4)/1000</f>
        <v>2.5967701334902001E-2</v>
      </c>
      <c r="C20" s="2">
        <f t="shared" si="0"/>
        <v>1.0673605634525702E-2</v>
      </c>
      <c r="D20" s="2">
        <f t="shared" si="1"/>
        <v>4.1261797035278297E-2</v>
      </c>
      <c r="E20" s="2">
        <f>(Sheet2!G20)/1000</f>
        <v>1.5294095700376299E-2</v>
      </c>
    </row>
    <row r="21" spans="1:5">
      <c r="A21">
        <v>1987.5</v>
      </c>
      <c r="B21" s="2">
        <f>(Sheet2!F21-Sheet2!$F$4)/1000</f>
        <v>2.5875676245917804E-2</v>
      </c>
      <c r="C21" s="2">
        <f t="shared" si="0"/>
        <v>7.5184337042121067E-3</v>
      </c>
      <c r="D21" s="2">
        <f t="shared" si="1"/>
        <v>4.4232918787623504E-2</v>
      </c>
      <c r="E21" s="2">
        <f>(Sheet2!G21)/1000</f>
        <v>1.8357242541705697E-2</v>
      </c>
    </row>
    <row r="22" spans="1:5">
      <c r="A22">
        <v>1988.5</v>
      </c>
      <c r="B22" s="2">
        <f>(Sheet2!F22-Sheet2!$F$4)/1000</f>
        <v>2.6218081207576602E-2</v>
      </c>
      <c r="C22" s="2">
        <f t="shared" si="0"/>
        <v>1.0904046539993204E-2</v>
      </c>
      <c r="D22" s="2">
        <f t="shared" si="1"/>
        <v>4.1532115875160001E-2</v>
      </c>
      <c r="E22" s="2">
        <f>(Sheet2!G22)/1000</f>
        <v>1.5314034667583399E-2</v>
      </c>
    </row>
    <row r="23" spans="1:5">
      <c r="A23">
        <v>1989.5</v>
      </c>
      <c r="B23" s="2">
        <f>(Sheet2!F23-Sheet2!$F$4)/1000</f>
        <v>3.0210607133971706E-2</v>
      </c>
      <c r="C23" s="2">
        <f t="shared" si="0"/>
        <v>1.5658385446907105E-2</v>
      </c>
      <c r="D23" s="2">
        <f t="shared" si="1"/>
        <v>4.4762828821036306E-2</v>
      </c>
      <c r="E23" s="2">
        <f>(Sheet2!G23)/1000</f>
        <v>1.45522216870646E-2</v>
      </c>
    </row>
    <row r="24" spans="1:5">
      <c r="A24">
        <v>1990.5</v>
      </c>
      <c r="B24" s="2">
        <f>(Sheet2!F24-Sheet2!$F$4)/1000</f>
        <v>3.3745319744887911E-2</v>
      </c>
      <c r="C24" s="2">
        <f t="shared" si="0"/>
        <v>1.9125967550432811E-2</v>
      </c>
      <c r="D24" s="2">
        <f t="shared" si="1"/>
        <v>4.8364671939343011E-2</v>
      </c>
      <c r="E24" s="2">
        <f>(Sheet2!G24)/1000</f>
        <v>1.46193521944551E-2</v>
      </c>
    </row>
    <row r="25" spans="1:5">
      <c r="A25">
        <v>1991.5</v>
      </c>
      <c r="B25" s="2">
        <f>(Sheet2!F25-Sheet2!$F$4)/1000</f>
        <v>3.3396376576733805E-2</v>
      </c>
      <c r="C25" s="2">
        <f t="shared" si="0"/>
        <v>1.8416534334264906E-2</v>
      </c>
      <c r="D25" s="2">
        <f t="shared" si="1"/>
        <v>4.8376218819202704E-2</v>
      </c>
      <c r="E25" s="2">
        <f>(Sheet2!G25)/1000</f>
        <v>1.4979842242468899E-2</v>
      </c>
    </row>
    <row r="26" spans="1:5">
      <c r="A26">
        <v>1992.5</v>
      </c>
      <c r="B26" s="2">
        <f>(Sheet2!F26-Sheet2!$F$4)/1000</f>
        <v>3.3835319592972798E-2</v>
      </c>
      <c r="C26" s="2">
        <f t="shared" si="0"/>
        <v>1.90092464441763E-2</v>
      </c>
      <c r="D26" s="2">
        <f t="shared" si="1"/>
        <v>4.8661392741769297E-2</v>
      </c>
      <c r="E26" s="2">
        <f>(Sheet2!G26)/1000</f>
        <v>1.48260731487965E-2</v>
      </c>
    </row>
    <row r="27" spans="1:5">
      <c r="A27">
        <v>1993.5</v>
      </c>
      <c r="B27" s="2">
        <f>(Sheet2!F27-Sheet2!$F$4)/1000</f>
        <v>3.7721511193323808E-2</v>
      </c>
      <c r="C27" s="2">
        <f t="shared" si="0"/>
        <v>3.2908484814139896E-2</v>
      </c>
      <c r="D27" s="2">
        <f t="shared" si="1"/>
        <v>4.2534537572507719E-2</v>
      </c>
      <c r="E27" s="2">
        <f>(Sheet2!G27)/1000</f>
        <v>4.8130263791839097E-3</v>
      </c>
    </row>
    <row r="28" spans="1:5">
      <c r="A28">
        <v>1994.5</v>
      </c>
      <c r="B28" s="2">
        <f>(Sheet2!F28-Sheet2!$F$4)/1000</f>
        <v>4.0294400944234504E-2</v>
      </c>
      <c r="C28" s="2">
        <f t="shared" si="0"/>
        <v>3.6016409656967507E-2</v>
      </c>
      <c r="D28" s="2">
        <f t="shared" si="1"/>
        <v>4.4572392231501501E-2</v>
      </c>
      <c r="E28" s="2">
        <f>(Sheet2!G28)/1000</f>
        <v>4.2779912872669993E-3</v>
      </c>
    </row>
    <row r="29" spans="1:5">
      <c r="A29">
        <v>1995.5</v>
      </c>
      <c r="B29" s="2">
        <f>(Sheet2!F29-Sheet2!$F$4)/1000</f>
        <v>4.3432119140758306E-2</v>
      </c>
      <c r="C29" s="2">
        <f t="shared" si="0"/>
        <v>3.9644789152820804E-2</v>
      </c>
      <c r="D29" s="2">
        <f t="shared" si="1"/>
        <v>4.7219449128695808E-2</v>
      </c>
      <c r="E29" s="2">
        <f>(Sheet2!G29)/1000</f>
        <v>3.7873299879374999E-3</v>
      </c>
    </row>
    <row r="30" spans="1:5">
      <c r="A30">
        <v>1996.5</v>
      </c>
      <c r="B30" s="2">
        <f>(Sheet2!F30-Sheet2!$F$4)/1000</f>
        <v>4.6167225692132205E-2</v>
      </c>
      <c r="C30" s="2">
        <f t="shared" si="0"/>
        <v>4.2761752740883646E-2</v>
      </c>
      <c r="D30" s="2">
        <f t="shared" si="1"/>
        <v>4.9572698643380764E-2</v>
      </c>
      <c r="E30" s="2">
        <f>(Sheet2!G30)/1000</f>
        <v>3.4054729512485601E-3</v>
      </c>
    </row>
    <row r="31" spans="1:5">
      <c r="A31">
        <v>1997.5</v>
      </c>
      <c r="B31" s="2">
        <f>(Sheet2!F31-Sheet2!$F$4)/1000</f>
        <v>4.9520098400940502E-2</v>
      </c>
      <c r="C31" s="2">
        <f t="shared" si="0"/>
        <v>4.639278013188549E-2</v>
      </c>
      <c r="D31" s="2">
        <f t="shared" si="1"/>
        <v>5.2647416669995513E-2</v>
      </c>
      <c r="E31" s="2">
        <f>(Sheet2!G31)/1000</f>
        <v>3.1273182690550101E-3</v>
      </c>
    </row>
    <row r="32" spans="1:5">
      <c r="A32">
        <v>1998.5</v>
      </c>
      <c r="B32" s="2">
        <f>(Sheet2!F32-Sheet2!$F$4)/1000</f>
        <v>5.0842223248288604E-2</v>
      </c>
      <c r="C32" s="2">
        <f t="shared" si="0"/>
        <v>4.7832583183158146E-2</v>
      </c>
      <c r="D32" s="2">
        <f t="shared" si="1"/>
        <v>5.3851863313419061E-2</v>
      </c>
      <c r="E32" s="2">
        <f>(Sheet2!G32)/1000</f>
        <v>3.0096400651304597E-3</v>
      </c>
    </row>
    <row r="33" spans="1:5">
      <c r="A33">
        <v>1999.5</v>
      </c>
      <c r="B33" s="2">
        <f>(Sheet2!F33-Sheet2!$F$4)/1000</f>
        <v>5.1912259387158807E-2</v>
      </c>
      <c r="C33" s="2">
        <f t="shared" si="0"/>
        <v>4.9255096496967736E-2</v>
      </c>
      <c r="D33" s="2">
        <f t="shared" si="1"/>
        <v>5.4569422277349879E-2</v>
      </c>
      <c r="E33" s="2">
        <f>(Sheet2!G33)/1000</f>
        <v>2.6571628901910704E-3</v>
      </c>
    </row>
    <row r="34" spans="1:5">
      <c r="A34">
        <v>2000.5</v>
      </c>
      <c r="B34" s="2">
        <f>(Sheet2!F34-Sheet2!$F$4)/1000</f>
        <v>5.5072052930373303E-2</v>
      </c>
      <c r="C34" s="2">
        <f t="shared" si="0"/>
        <v>5.2520319044181252E-2</v>
      </c>
      <c r="D34" s="2">
        <f t="shared" si="1"/>
        <v>5.7623786816565353E-2</v>
      </c>
      <c r="E34" s="2">
        <f>(Sheet2!G34)/1000</f>
        <v>2.5517338861920499E-3</v>
      </c>
    </row>
    <row r="35" spans="1:5">
      <c r="A35">
        <v>2001.5</v>
      </c>
      <c r="B35" s="2">
        <f>(Sheet2!F35-Sheet2!$F$4)/1000</f>
        <v>6.0015581265266786E-2</v>
      </c>
      <c r="C35" s="2">
        <f t="shared" si="0"/>
        <v>5.7546200208865389E-2</v>
      </c>
      <c r="D35" s="2">
        <f t="shared" si="1"/>
        <v>6.2484962321668183E-2</v>
      </c>
      <c r="E35" s="2">
        <f>(Sheet2!G35)/1000</f>
        <v>2.4693810564013997E-3</v>
      </c>
    </row>
    <row r="36" spans="1:5">
      <c r="A36">
        <v>2002.5</v>
      </c>
      <c r="B36" s="2">
        <f>(Sheet2!F36-Sheet2!$F$4)/1000</f>
        <v>6.322026704856476E-2</v>
      </c>
      <c r="C36" s="2">
        <f t="shared" si="0"/>
        <v>6.0915472032822542E-2</v>
      </c>
      <c r="D36" s="2">
        <f t="shared" si="1"/>
        <v>6.5525062064306985E-2</v>
      </c>
      <c r="E36" s="2">
        <f>(Sheet2!G36)/1000</f>
        <v>2.3047950157422197E-3</v>
      </c>
    </row>
    <row r="37" spans="1:5">
      <c r="A37">
        <v>2003.5</v>
      </c>
      <c r="B37" s="2">
        <f>(Sheet2!F37-Sheet2!$F$4)/1000</f>
        <v>6.609278945438557E-2</v>
      </c>
      <c r="C37" s="2">
        <f t="shared" si="0"/>
        <v>6.3832068698703462E-2</v>
      </c>
      <c r="D37" s="2">
        <f t="shared" si="1"/>
        <v>6.8353510210067678E-2</v>
      </c>
      <c r="E37" s="2">
        <f>(Sheet2!G37)/1000</f>
        <v>2.2607207556821097E-3</v>
      </c>
    </row>
    <row r="38" spans="1:5">
      <c r="A38">
        <v>2004.5</v>
      </c>
      <c r="B38" s="2">
        <f>(Sheet2!F38-Sheet2!$F$4)/1000</f>
        <v>6.8392960128904959E-2</v>
      </c>
      <c r="C38" s="2">
        <f t="shared" si="0"/>
        <v>6.6161912109406487E-2</v>
      </c>
      <c r="D38" s="2">
        <f t="shared" si="1"/>
        <v>7.062400814840343E-2</v>
      </c>
      <c r="E38" s="2">
        <f>(Sheet2!G38)/1000</f>
        <v>2.2310480194984699E-3</v>
      </c>
    </row>
    <row r="39" spans="1:5">
      <c r="A39">
        <v>2005.5</v>
      </c>
      <c r="B39" s="2">
        <f>(Sheet2!F39-Sheet2!$F$4)/1000</f>
        <v>7.2592276865036789E-2</v>
      </c>
      <c r="C39" s="2">
        <f t="shared" si="0"/>
        <v>7.0377650366095446E-2</v>
      </c>
      <c r="D39" s="2">
        <f t="shared" si="1"/>
        <v>7.4806903363978133E-2</v>
      </c>
      <c r="E39" s="2">
        <f>(Sheet2!G39)/1000</f>
        <v>2.21462649894135E-3</v>
      </c>
    </row>
    <row r="40" spans="1:5">
      <c r="A40">
        <v>2006.5</v>
      </c>
      <c r="B40" s="2">
        <f>(Sheet2!F40-Sheet2!$F$4)/1000</f>
        <v>7.4604155656982224E-2</v>
      </c>
      <c r="C40" s="2">
        <f t="shared" si="0"/>
        <v>7.240494410244748E-2</v>
      </c>
      <c r="D40" s="2">
        <f t="shared" si="1"/>
        <v>7.6803367211516968E-2</v>
      </c>
      <c r="E40" s="2">
        <f>(Sheet2!G40)/1000</f>
        <v>2.1992115545347401E-3</v>
      </c>
    </row>
    <row r="41" spans="1:5">
      <c r="A41">
        <v>2007.5</v>
      </c>
      <c r="B41" s="2">
        <f>(Sheet2!F41-Sheet2!$F$4)/1000</f>
        <v>7.4968239645730975E-2</v>
      </c>
      <c r="C41" s="2">
        <f t="shared" si="0"/>
        <v>7.2771976713970912E-2</v>
      </c>
      <c r="D41" s="2">
        <f t="shared" si="1"/>
        <v>7.7164502577491037E-2</v>
      </c>
      <c r="E41" s="2">
        <f>(Sheet2!G41)/1000</f>
        <v>2.1962629317600602E-3</v>
      </c>
    </row>
    <row r="42" spans="1:5">
      <c r="A42">
        <v>2008.5</v>
      </c>
      <c r="B42" s="2">
        <f>(Sheet2!F42-Sheet2!$F$4)/1000</f>
        <v>7.8885293212569915E-2</v>
      </c>
      <c r="C42" s="2">
        <f t="shared" si="0"/>
        <v>7.6738520259722665E-2</v>
      </c>
      <c r="D42" s="2">
        <f t="shared" si="1"/>
        <v>8.1032066165417166E-2</v>
      </c>
      <c r="E42" s="2">
        <f>(Sheet2!G42)/1000</f>
        <v>2.1467729528472498E-3</v>
      </c>
    </row>
    <row r="43" spans="1:5">
      <c r="A43">
        <v>2009.5</v>
      </c>
      <c r="B43" s="2">
        <f>(Sheet2!F43-Sheet2!$F$4)/1000</f>
        <v>8.3174347398302304E-2</v>
      </c>
      <c r="C43" s="2">
        <f t="shared" si="0"/>
        <v>8.1097696391332366E-2</v>
      </c>
      <c r="D43" s="2">
        <f t="shared" si="1"/>
        <v>8.5250998405272241E-2</v>
      </c>
      <c r="E43" s="2">
        <f>(Sheet2!G43)/1000</f>
        <v>2.0766510069699404E-3</v>
      </c>
    </row>
    <row r="44" spans="1:5">
      <c r="A44">
        <v>2010.5</v>
      </c>
      <c r="B44" s="2">
        <f>(Sheet2!F44-Sheet2!$F$4)/1000</f>
        <v>8.4819416839803805E-2</v>
      </c>
      <c r="C44" s="2">
        <f t="shared" si="0"/>
        <v>8.2703890192431725E-2</v>
      </c>
      <c r="D44" s="2">
        <f t="shared" si="1"/>
        <v>8.6934943487175884E-2</v>
      </c>
      <c r="E44" s="2">
        <f>(Sheet2!G44)/1000</f>
        <v>2.1155266473720799E-3</v>
      </c>
    </row>
    <row r="45" spans="1:5">
      <c r="A45">
        <v>2011.5</v>
      </c>
      <c r="B45" s="2">
        <f>(Sheet2!F45-Sheet2!$F$4)/1000</f>
        <v>8.4042253809823511E-2</v>
      </c>
      <c r="C45" s="2">
        <f t="shared" si="0"/>
        <v>8.1888066202362483E-2</v>
      </c>
      <c r="D45" s="2">
        <f t="shared" si="1"/>
        <v>8.6196441417284539E-2</v>
      </c>
      <c r="E45" s="2">
        <f>(Sheet2!G45)/1000</f>
        <v>2.1541876074610304E-3</v>
      </c>
    </row>
    <row r="46" spans="1:5">
      <c r="A46">
        <v>2012.5</v>
      </c>
      <c r="B46" s="2">
        <f>(Sheet2!F46-Sheet2!$F$4)/1000</f>
        <v>9.4531919992029506E-2</v>
      </c>
      <c r="C46" s="2">
        <f t="shared" si="0"/>
        <v>9.2322637186384643E-2</v>
      </c>
      <c r="D46" s="2">
        <f t="shared" si="1"/>
        <v>9.6741202797674369E-2</v>
      </c>
      <c r="E46" s="2">
        <f>(Sheet2!G46)/1000</f>
        <v>2.2092828056448697E-3</v>
      </c>
    </row>
    <row r="47" spans="1:5">
      <c r="A47">
        <v>2013.5</v>
      </c>
      <c r="B47" s="2">
        <f>(Sheet2!F47-Sheet2!$F$4)/1000</f>
        <v>9.7152009369918108E-2</v>
      </c>
      <c r="C47" s="2">
        <f t="shared" si="0"/>
        <v>9.4891949482732663E-2</v>
      </c>
      <c r="D47" s="2">
        <f t="shared" si="1"/>
        <v>9.9412069257103552E-2</v>
      </c>
      <c r="E47" s="2">
        <f>(Sheet2!G47)/1000</f>
        <v>2.2600598871854397E-3</v>
      </c>
    </row>
    <row r="48" spans="1:5">
      <c r="A48">
        <v>2014.5</v>
      </c>
      <c r="B48" s="2">
        <f>(Sheet2!F48-Sheet2!$F$4)/1000</f>
        <v>0.1003143556199915</v>
      </c>
      <c r="C48" s="2">
        <f t="shared" si="0"/>
        <v>9.7965309797811054E-2</v>
      </c>
      <c r="D48" s="2">
        <f t="shared" si="1"/>
        <v>0.10266340144217194</v>
      </c>
      <c r="E48" s="2">
        <f>(Sheet2!G48)/1000</f>
        <v>2.3490458221804402E-3</v>
      </c>
    </row>
    <row r="49" spans="1:13">
      <c r="A49">
        <v>2015.5</v>
      </c>
      <c r="B49" s="2">
        <f>(Sheet2!F49-Sheet2!$F$4)/1000</f>
        <v>0.1101092642927714</v>
      </c>
      <c r="C49" s="2">
        <f t="shared" si="0"/>
        <v>0.10766748847587533</v>
      </c>
      <c r="D49" s="2">
        <f t="shared" si="1"/>
        <v>0.11255104010966747</v>
      </c>
      <c r="E49" s="2">
        <f>(Sheet2!G49)/1000</f>
        <v>2.4417758168960701E-3</v>
      </c>
    </row>
    <row r="50" spans="1:13">
      <c r="A50">
        <v>2016.5</v>
      </c>
      <c r="B50" s="2">
        <f>(Sheet2!F50-Sheet2!$F$4)/1000</f>
        <v>0.11355558172749119</v>
      </c>
      <c r="C50" s="2">
        <f t="shared" si="0"/>
        <v>0.11104852875392131</v>
      </c>
      <c r="D50" s="2">
        <f t="shared" si="1"/>
        <v>0.11606263470106108</v>
      </c>
      <c r="E50" s="2">
        <f>(Sheet2!G50)/1000</f>
        <v>2.5070529735698897E-3</v>
      </c>
      <c r="F50" s="3"/>
      <c r="G50" s="3">
        <f>G52/$L$52*100</f>
        <v>49.268872913656061</v>
      </c>
      <c r="H50" s="3">
        <f>H52/$L$52*100</f>
        <v>21.637189331129566</v>
      </c>
      <c r="I50" s="3">
        <f>I52/$L$52*100</f>
        <v>12.585408343881694</v>
      </c>
      <c r="J50" s="3">
        <f>J52/$L$52*100</f>
        <v>8.9545792135999474</v>
      </c>
      <c r="K50" s="3">
        <f>K52/$L$52*100</f>
        <v>7.5539501977327301</v>
      </c>
      <c r="L50" s="2"/>
    </row>
    <row r="51" spans="1:13">
      <c r="A51">
        <v>2017.5</v>
      </c>
      <c r="B51" s="2">
        <f>(Sheet2!F51-Sheet2!$F$4)/1000</f>
        <v>0.1149950802276266</v>
      </c>
      <c r="C51" s="2">
        <f t="shared" si="0"/>
        <v>0.11235872969460559</v>
      </c>
      <c r="D51" s="2">
        <f t="shared" si="1"/>
        <v>0.11763143076064761</v>
      </c>
      <c r="E51" s="2">
        <f>(Sheet2!G51)/1000</f>
        <v>2.6363505330210101E-3</v>
      </c>
      <c r="F51" s="3" t="s">
        <v>7</v>
      </c>
      <c r="G51" s="3" t="s">
        <v>8</v>
      </c>
      <c r="H51" s="4" t="s">
        <v>9</v>
      </c>
      <c r="I51" s="3" t="s">
        <v>10</v>
      </c>
      <c r="J51" s="3" t="s">
        <v>11</v>
      </c>
      <c r="K51" s="3" t="s">
        <v>12</v>
      </c>
      <c r="L51" s="2" t="s">
        <v>24</v>
      </c>
      <c r="M51" s="10" t="s">
        <v>25</v>
      </c>
    </row>
    <row r="52" spans="1:13">
      <c r="A52">
        <v>2018.5</v>
      </c>
      <c r="B52" s="2">
        <f>(Sheet2!F52-Sheet2!$F$4)/1000</f>
        <v>0.1188923727984921</v>
      </c>
      <c r="C52" s="2">
        <f t="shared" si="0"/>
        <v>0.11619373104205405</v>
      </c>
      <c r="D52" s="2">
        <f t="shared" si="1"/>
        <v>0.12159101455493015</v>
      </c>
      <c r="E52" s="2">
        <f>(Sheet2!G52)/1000</f>
        <v>2.6986417564380497E-3</v>
      </c>
      <c r="G52" s="8">
        <f>(3.24+11.0200157+33.25469247)/1000</f>
        <v>4.7514708170000003E-2</v>
      </c>
      <c r="H52" s="8">
        <f>20.86682069/1000</f>
        <v>2.0866820689999999E-2</v>
      </c>
      <c r="I52" s="8">
        <f>12.13731854/1000</f>
        <v>1.2137318540000001E-2</v>
      </c>
      <c r="J52" s="8">
        <f>8.63576114/1000</f>
        <v>8.6357611399999999E-3</v>
      </c>
      <c r="K52" s="2">
        <f>7.285/1000</f>
        <v>7.2849999999999998E-3</v>
      </c>
      <c r="L52" s="3">
        <f>SUM(G52:K52)</f>
        <v>9.6439608539999999E-2</v>
      </c>
      <c r="M52" s="11">
        <f>SUM(G52:J52)*100</f>
        <v>8.9154608539999991</v>
      </c>
    </row>
    <row r="53" spans="1:13">
      <c r="A53">
        <v>2019.5</v>
      </c>
      <c r="B53" s="2">
        <f>(Sheet2!F53-Sheet2!$F$4)/1000</f>
        <v>0.12563433314887049</v>
      </c>
      <c r="C53" s="2">
        <f t="shared" si="0"/>
        <v>0.12293569139243243</v>
      </c>
      <c r="D53" s="2">
        <f t="shared" si="1"/>
        <v>0.12833297490530854</v>
      </c>
      <c r="E53" s="2">
        <f>(Sheet2!G53)/1000</f>
        <v>2.6986417564380497E-3</v>
      </c>
      <c r="G53" s="5"/>
      <c r="H53" s="5"/>
      <c r="I53" s="5"/>
      <c r="J53" s="5"/>
      <c r="K53" s="5"/>
      <c r="L53" s="5"/>
      <c r="M53" s="9"/>
    </row>
    <row r="54" spans="1:13">
      <c r="M54" s="9"/>
    </row>
    <row r="55" spans="1:13">
      <c r="M55" s="9"/>
    </row>
    <row r="56" spans="1:13">
      <c r="G56" s="5"/>
      <c r="H56" s="5"/>
      <c r="I56" s="5"/>
      <c r="J56" s="5"/>
      <c r="K56" s="5"/>
      <c r="L56" s="5"/>
      <c r="M56" s="9"/>
    </row>
    <row r="57" spans="1:13" s="1" customFormat="1">
      <c r="A57" s="1" t="s">
        <v>4</v>
      </c>
      <c r="B57" s="3" t="s">
        <v>5</v>
      </c>
      <c r="C57" s="3"/>
      <c r="D57" s="3"/>
      <c r="E57" s="3"/>
      <c r="F57" s="3" t="s">
        <v>7</v>
      </c>
      <c r="G57" s="3" t="s">
        <v>8</v>
      </c>
      <c r="H57" s="4" t="s">
        <v>9</v>
      </c>
      <c r="I57" s="3" t="s">
        <v>10</v>
      </c>
      <c r="J57" s="3" t="s">
        <v>11</v>
      </c>
      <c r="K57" s="3" t="s">
        <v>12</v>
      </c>
      <c r="L57" s="3"/>
      <c r="M57" s="9"/>
    </row>
    <row r="58" spans="1:13">
      <c r="A58">
        <v>2005</v>
      </c>
      <c r="B58" s="2">
        <f>Sheet2!I4+contribution!$B$41</f>
        <v>7.4968239645730975E-2</v>
      </c>
      <c r="C58" s="2">
        <f>Sheet2!J4+contribution!$C$41</f>
        <v>7.2771976713970912E-2</v>
      </c>
      <c r="D58" s="2">
        <f>Sheet2!K4+contribution!$D$41</f>
        <v>7.7164502577491037E-2</v>
      </c>
      <c r="G58" s="2">
        <f>(1.68+6.44638233+21.9531057)/1000</f>
        <v>3.007948803E-2</v>
      </c>
      <c r="H58" s="2">
        <f>12.99946897/1000</f>
        <v>1.2999468970000001E-2</v>
      </c>
      <c r="I58" s="2">
        <f>3.71672988/1000</f>
        <v>3.7167298799999997E-3</v>
      </c>
      <c r="J58" s="2">
        <f>2.14175546/1000</f>
        <v>2.1417554600000003E-3</v>
      </c>
      <c r="K58" s="2">
        <f>5.27/1000</f>
        <v>5.2699999999999995E-3</v>
      </c>
      <c r="L58" s="2">
        <f>SUM(G58:K58)</f>
        <v>5.4207442339999995E-2</v>
      </c>
      <c r="M58" s="11">
        <f t="shared" ref="M58:M84" si="2">SUM(G58:J58)*100</f>
        <v>4.8937442339999997</v>
      </c>
    </row>
    <row r="59" spans="1:13">
      <c r="A59">
        <v>2020</v>
      </c>
      <c r="B59" s="2">
        <f>Sheet2!I5+contribution!$B$41</f>
        <v>0.12596823869205664</v>
      </c>
      <c r="C59" s="2">
        <f>Sheet2!J5+contribution!$C$41</f>
        <v>0.11777197850211026</v>
      </c>
      <c r="D59" s="2">
        <f>Sheet2!K5+contribution!$D$41</f>
        <v>0.14016450359076998</v>
      </c>
      <c r="J59" s="2"/>
      <c r="K59" s="2"/>
      <c r="M59" s="9"/>
    </row>
    <row r="60" spans="1:13">
      <c r="A60">
        <v>2030</v>
      </c>
      <c r="B60" s="2">
        <f>Sheet2!I6+contribution!$B$41</f>
        <v>0.16896823642708014</v>
      </c>
      <c r="C60" s="2">
        <f>Sheet2!J6+contribution!$C$41</f>
        <v>0.1547719789789474</v>
      </c>
      <c r="D60" s="2">
        <f>Sheet2!K6+contribution!$D$41</f>
        <v>0.19516450329274676</v>
      </c>
      <c r="J60" s="2"/>
      <c r="K60" s="2"/>
      <c r="M60" s="9"/>
    </row>
    <row r="61" spans="1:13">
      <c r="A61">
        <v>2040</v>
      </c>
      <c r="B61" s="2">
        <f>Sheet2!I7+contribution!$B$41</f>
        <v>0.21296823618866156</v>
      </c>
      <c r="C61" s="2">
        <f>Sheet2!J7+contribution!$C$41</f>
        <v>0.18877197337611079</v>
      </c>
      <c r="D61" s="2">
        <f>Sheet2!K7+contribution!$D$41</f>
        <v>0.25416450365037463</v>
      </c>
      <c r="J61" s="2"/>
      <c r="K61" s="2"/>
      <c r="M61" s="9"/>
    </row>
    <row r="62" spans="1:13">
      <c r="A62">
        <v>2050</v>
      </c>
      <c r="B62" s="2">
        <f>Sheet2!I8+contribution!$B$41</f>
        <v>0.26596823928810309</v>
      </c>
      <c r="C62" s="2">
        <f>Sheet2!J8+contribution!$C$41</f>
        <v>0.23277197313769221</v>
      </c>
      <c r="D62" s="2">
        <f>Sheet2!K8+contribution!$D$41</f>
        <v>0.32516449852437518</v>
      </c>
      <c r="G62" s="13">
        <f>0.07+G58</f>
        <v>0.10007948803000001</v>
      </c>
      <c r="H62" s="13">
        <f>0.05+H58</f>
        <v>6.299946897E-2</v>
      </c>
      <c r="I62" s="13">
        <f>0.03+I58</f>
        <v>3.3716729879999997E-2</v>
      </c>
      <c r="J62" s="13">
        <f>0.03+J58</f>
        <v>3.2141755459999997E-2</v>
      </c>
      <c r="K62" s="2">
        <f>0.01+K58</f>
        <v>1.5269999999999999E-2</v>
      </c>
      <c r="L62" s="3">
        <f>SUM(G62:K62)</f>
        <v>0.24420744234000002</v>
      </c>
      <c r="M62" s="11">
        <f t="shared" si="2"/>
        <v>22.893744234000003</v>
      </c>
    </row>
    <row r="63" spans="1:13">
      <c r="A63">
        <v>2060</v>
      </c>
      <c r="B63" s="2">
        <f>Sheet2!I9+contribution!$B$41</f>
        <v>0.30896823702312659</v>
      </c>
      <c r="C63" s="2">
        <f>Sheet2!J9+contribution!$C$41</f>
        <v>0.26577198040945887</v>
      </c>
      <c r="D63" s="2">
        <f>Sheet2!K9+contribution!$D$41</f>
        <v>0.38916450901479266</v>
      </c>
      <c r="J63" s="2"/>
      <c r="K63" s="2"/>
      <c r="M63" s="9"/>
    </row>
    <row r="64" spans="1:13">
      <c r="A64">
        <v>2070</v>
      </c>
      <c r="B64" s="2">
        <f>Sheet2!I10+contribution!$B$41</f>
        <v>0.36596824822879981</v>
      </c>
      <c r="C64" s="2">
        <f>Sheet2!J10+contribution!$C$41</f>
        <v>0.30877197814448237</v>
      </c>
      <c r="D64" s="2">
        <f>Sheet2!K10+contribution!$D$41</f>
        <v>0.46816450520009539</v>
      </c>
      <c r="J64" s="2"/>
      <c r="K64" s="2"/>
      <c r="M64" s="9"/>
    </row>
    <row r="65" spans="1:13">
      <c r="A65">
        <v>2080</v>
      </c>
      <c r="B65" s="2">
        <f>Sheet2!I11+contribution!$B$41</f>
        <v>0.41496824322200965</v>
      </c>
      <c r="C65" s="2">
        <f>Sheet2!J11+contribution!$C$41</f>
        <v>0.34077198338969111</v>
      </c>
      <c r="D65" s="2">
        <f>Sheet2!K11+contribution!$D$41</f>
        <v>0.54416451020688561</v>
      </c>
      <c r="J65" s="2"/>
      <c r="K65" s="2"/>
      <c r="M65" s="9"/>
    </row>
    <row r="66" spans="1:13">
      <c r="A66">
        <v>2090</v>
      </c>
      <c r="B66" s="2">
        <f>Sheet2!I12+contribution!$B$41</f>
        <v>0.46296825108982276</v>
      </c>
      <c r="C66" s="2">
        <f>Sheet2!J12+contribution!$C$41</f>
        <v>0.37177197170718074</v>
      </c>
      <c r="D66" s="2">
        <f>Sheet2!K12+contribution!$D$41</f>
        <v>0.61616447730512169</v>
      </c>
      <c r="J66" s="2"/>
      <c r="K66" s="2"/>
      <c r="M66" s="9"/>
    </row>
    <row r="67" spans="1:13">
      <c r="A67">
        <v>2100</v>
      </c>
      <c r="B67" s="2">
        <f>Sheet2!I13+contribution!$B$41</f>
        <v>0.51096822915531348</v>
      </c>
      <c r="C67" s="2">
        <f>Sheet2!J13+contribution!$C$41</f>
        <v>0.39877198172076106</v>
      </c>
      <c r="D67" s="2">
        <f>Sheet2!K13+contribution!$D$41</f>
        <v>0.69116452498883751</v>
      </c>
      <c r="G67" s="12">
        <f>G58+0.14</f>
        <v>0.17007948803</v>
      </c>
      <c r="H67" s="12">
        <f>H58+0.09</f>
        <v>0.10299946896999999</v>
      </c>
      <c r="I67" s="12">
        <f>I58+0.06</f>
        <v>6.3716729880000003E-2</v>
      </c>
      <c r="J67" s="12">
        <f>J58+0.11</f>
        <v>0.11214175546000001</v>
      </c>
      <c r="K67" s="7">
        <f>K58+0.03</f>
        <v>3.5269999999999996E-2</v>
      </c>
      <c r="L67" s="2">
        <f>SUM(G67:K67)</f>
        <v>0.48420744234000002</v>
      </c>
      <c r="M67" s="11">
        <f t="shared" si="2"/>
        <v>44.893744233999996</v>
      </c>
    </row>
    <row r="68" spans="1:13">
      <c r="A68">
        <v>2130</v>
      </c>
      <c r="B68" s="2">
        <f>Sheet2!I14+contribution!$B$41</f>
        <v>0.67296822963215064</v>
      </c>
      <c r="C68" s="2">
        <f>Sheet2!J14+contribution!$C$41</f>
        <v>0.4867719812439239</v>
      </c>
      <c r="D68" s="2">
        <f>Sheet2!K14+contribution!$D$41</f>
        <v>0.93216452165097741</v>
      </c>
      <c r="J68" s="2"/>
      <c r="K68" s="2"/>
      <c r="M68" s="9"/>
    </row>
    <row r="69" spans="1:13">
      <c r="A69">
        <v>2140</v>
      </c>
      <c r="B69" s="2">
        <f>Sheet2!I15+contribution!$B$41</f>
        <v>0.7189682334468479</v>
      </c>
      <c r="C69" s="2">
        <f>Sheet2!J15+contribution!$C$41</f>
        <v>0.51277197432978516</v>
      </c>
      <c r="D69" s="2">
        <f>Sheet2!K15+contribution!$D$41</f>
        <v>1.0051644758746101</v>
      </c>
      <c r="J69" s="2"/>
      <c r="K69" s="2"/>
      <c r="M69" s="9"/>
    </row>
    <row r="70" spans="1:13">
      <c r="A70">
        <v>2150</v>
      </c>
      <c r="B70" s="2">
        <f>Sheet2!I16+contribution!$B$41</f>
        <v>0.76196821628071021</v>
      </c>
      <c r="C70" s="2">
        <f>Sheet2!J16+contribution!$C$41</f>
        <v>0.53677196336253052</v>
      </c>
      <c r="D70" s="2">
        <f>Sheet2!K16+contribution!$D$41</f>
        <v>1.0761645154520942</v>
      </c>
      <c r="G70" s="7">
        <f>G58+0.18</f>
        <v>0.21007948802999998</v>
      </c>
      <c r="H70" s="7">
        <f>H58+0.13</f>
        <v>0.14299946897000002</v>
      </c>
      <c r="I70" s="7">
        <f>I58+0.13</f>
        <v>0.13371672988</v>
      </c>
      <c r="J70" s="2">
        <f>J58+0.18</f>
        <v>0.18214175546</v>
      </c>
      <c r="K70" s="7">
        <f>K58+0.05</f>
        <v>5.527E-2</v>
      </c>
      <c r="L70" s="2">
        <f>SUM(G70:K70)</f>
        <v>0.72420744234000012</v>
      </c>
      <c r="M70" s="11">
        <f t="shared" si="2"/>
        <v>66.89374423400001</v>
      </c>
    </row>
    <row r="71" spans="1:13">
      <c r="A71" s="1"/>
      <c r="B71" s="3" t="s">
        <v>6</v>
      </c>
      <c r="C71" s="3"/>
      <c r="D71" s="3"/>
      <c r="F71" s="3" t="s">
        <v>7</v>
      </c>
      <c r="G71" s="3" t="s">
        <v>8</v>
      </c>
      <c r="H71" s="4" t="s">
        <v>9</v>
      </c>
      <c r="I71" s="3" t="s">
        <v>10</v>
      </c>
      <c r="J71" s="3" t="s">
        <v>11</v>
      </c>
      <c r="K71" s="3" t="s">
        <v>12</v>
      </c>
      <c r="M71" s="9"/>
    </row>
    <row r="72" spans="1:13">
      <c r="A72">
        <v>2005</v>
      </c>
      <c r="B72" s="2">
        <f>Sheet2!M4+contribution!$B$41</f>
        <v>7.4968239645730975E-2</v>
      </c>
      <c r="C72" s="2">
        <f>Sheet2!N4+contribution!$C$41</f>
        <v>7.2771976713970912E-2</v>
      </c>
      <c r="D72" s="2">
        <f>Sheet2!O4+contribution!$D$41</f>
        <v>7.7164502577491037E-2</v>
      </c>
      <c r="G72" s="2">
        <f>(1.68+6.44638233+21.9531057)/1000</f>
        <v>3.007948803E-2</v>
      </c>
      <c r="H72" s="2">
        <f>12.99946897/1000</f>
        <v>1.2999468970000001E-2</v>
      </c>
      <c r="I72" s="2">
        <f>3.71672988/1000</f>
        <v>3.7167298799999997E-3</v>
      </c>
      <c r="J72" s="2">
        <f>2.14175546/1000</f>
        <v>2.1417554600000003E-3</v>
      </c>
      <c r="K72" s="2">
        <f>5.27/1000</f>
        <v>5.2699999999999995E-3</v>
      </c>
      <c r="L72" s="2">
        <f>SUM(G72:K72)</f>
        <v>5.4207442339999995E-2</v>
      </c>
      <c r="M72" s="11">
        <f t="shared" si="2"/>
        <v>4.8937442339999997</v>
      </c>
    </row>
    <row r="73" spans="1:13">
      <c r="A73">
        <v>2020</v>
      </c>
      <c r="B73" s="2">
        <f>Sheet2!M5+contribution!$B$41</f>
        <v>0.12696824071861457</v>
      </c>
      <c r="C73" s="2">
        <f>Sheet2!N5+contribution!$C$41</f>
        <v>0.11777197850211026</v>
      </c>
      <c r="D73" s="2">
        <f>Sheet2!O5+contribution!$D$41</f>
        <v>0.14116450561732791</v>
      </c>
      <c r="J73" s="2"/>
      <c r="K73" s="2"/>
      <c r="M73" s="9"/>
    </row>
    <row r="74" spans="1:13">
      <c r="A74">
        <v>2030</v>
      </c>
      <c r="B74" s="2">
        <f>Sheet2!M6+contribution!$B$41</f>
        <v>0.17496824113584708</v>
      </c>
      <c r="C74" s="2">
        <f>Sheet2!N6+contribution!$C$41</f>
        <v>0.15977197421057582</v>
      </c>
      <c r="D74" s="2">
        <f>Sheet2!O6+contribution!$D$41</f>
        <v>0.2011645005509331</v>
      </c>
      <c r="J74" s="2"/>
      <c r="K74" s="2"/>
      <c r="M74" s="9"/>
    </row>
    <row r="75" spans="1:13">
      <c r="A75">
        <v>2040</v>
      </c>
      <c r="B75" s="2">
        <f>Sheet2!M7+contribution!$B$41</f>
        <v>0.23296824691749762</v>
      </c>
      <c r="C75" s="2">
        <f>Sheet2!N7+contribution!$C$41</f>
        <v>0.20877198410494685</v>
      </c>
      <c r="D75" s="2">
        <f>Sheet2!O7+contribution!$D$41</f>
        <v>0.27616450353116534</v>
      </c>
      <c r="J75" s="2"/>
      <c r="K75" s="2"/>
      <c r="L75" s="2"/>
      <c r="M75" s="9"/>
    </row>
    <row r="76" spans="1:13">
      <c r="A76">
        <v>2050</v>
      </c>
      <c r="B76" s="2">
        <f>Sheet2!M8+contribution!$B$41</f>
        <v>0.30896823702312659</v>
      </c>
      <c r="C76" s="2">
        <f>Sheet2!N8+contribution!$C$41</f>
        <v>0.27377198172076106</v>
      </c>
      <c r="D76" s="2">
        <f>Sheet2!O8+contribution!$D$41</f>
        <v>0.37316450639218829</v>
      </c>
      <c r="G76" s="8">
        <f>G58+0.09</f>
        <v>0.12007948803</v>
      </c>
      <c r="H76" s="8">
        <f>H58+0.07</f>
        <v>8.2999468970000004E-2</v>
      </c>
      <c r="I76" s="8">
        <f>I58+0.03</f>
        <v>3.3716729879999997E-2</v>
      </c>
      <c r="J76" s="8">
        <f>J58+0.03</f>
        <v>3.2141755459999997E-2</v>
      </c>
      <c r="K76" s="2">
        <f>K58+0.01</f>
        <v>1.5269999999999999E-2</v>
      </c>
      <c r="L76" s="2">
        <f>SUM(G76:K76)</f>
        <v>0.28420744234</v>
      </c>
      <c r="M76" s="11">
        <f t="shared" si="2"/>
        <v>26.893744234</v>
      </c>
    </row>
    <row r="77" spans="1:13">
      <c r="A77">
        <v>2060</v>
      </c>
      <c r="B77" s="2">
        <f>Sheet2!M9+contribution!$B$41</f>
        <v>0.3869682460830326</v>
      </c>
      <c r="C77" s="2">
        <f>Sheet2!N9+contribution!$C$41</f>
        <v>0.33777196240885615</v>
      </c>
      <c r="D77" s="2">
        <f>Sheet2!O9+contribution!$D$41</f>
        <v>0.47616449161023638</v>
      </c>
      <c r="J77" s="2"/>
      <c r="K77" s="2"/>
      <c r="M77" s="9"/>
    </row>
    <row r="78" spans="1:13">
      <c r="A78">
        <v>2070</v>
      </c>
      <c r="B78" s="2">
        <f>Sheet2!M10+contribution!$B$41</f>
        <v>0.48096822796322058</v>
      </c>
      <c r="C78" s="2">
        <f>Sheet2!N10+contribution!$C$41</f>
        <v>0.41377196741564631</v>
      </c>
      <c r="D78" s="2">
        <f>Sheet2!O10+contribution!$D$41</f>
        <v>0.60216447873563317</v>
      </c>
      <c r="J78" s="2"/>
      <c r="K78" s="2"/>
      <c r="M78" s="9"/>
    </row>
    <row r="79" spans="1:13">
      <c r="A79">
        <v>2080</v>
      </c>
      <c r="B79" s="2">
        <f>Sheet2!M11+contribution!$B$41</f>
        <v>0.58596821723438453</v>
      </c>
      <c r="C79" s="2">
        <f>Sheet2!N11+contribution!$C$41</f>
        <v>0.49677197170718074</v>
      </c>
      <c r="D79" s="2">
        <f>Sheet2!O11+contribution!$D$41</f>
        <v>0.74516448541135338</v>
      </c>
      <c r="J79" s="2"/>
      <c r="K79" s="2"/>
      <c r="M79" s="9"/>
    </row>
    <row r="80" spans="1:13">
      <c r="A80">
        <v>2090</v>
      </c>
      <c r="B80" s="2">
        <f>Sheet2!M12+contribution!$B$41</f>
        <v>0.7099682301089878</v>
      </c>
      <c r="C80" s="2">
        <f>Sheet2!N12+contribution!$C$41</f>
        <v>0.59777195287211304</v>
      </c>
      <c r="D80" s="2">
        <f>Sheet2!O12+contribution!$D$41</f>
        <v>0.91216448111981896</v>
      </c>
      <c r="J80" s="2"/>
      <c r="K80" s="2"/>
      <c r="M80" s="9"/>
    </row>
    <row r="81" spans="1:13">
      <c r="A81">
        <v>2100</v>
      </c>
      <c r="B81" s="2">
        <f>Sheet2!M13+contribution!$B$41</f>
        <v>0.84296824632145118</v>
      </c>
      <c r="C81" s="2">
        <f>Sheet2!N13+contribution!$C$41</f>
        <v>0.7037719590709961</v>
      </c>
      <c r="D81" s="2">
        <f>Sheet2!O13+contribution!$D$41</f>
        <v>1.0941644625231697</v>
      </c>
      <c r="G81" s="8">
        <f>G58+0.3</f>
        <v>0.33007948802999998</v>
      </c>
      <c r="H81" s="8">
        <f>H58+0.18</f>
        <v>0.19299946897</v>
      </c>
      <c r="I81" s="8">
        <f>I58+0.13</f>
        <v>0.13371672988</v>
      </c>
      <c r="J81" s="8">
        <f>J58+0.12</f>
        <v>0.12214175546</v>
      </c>
      <c r="K81" s="7">
        <f>K58+0.03</f>
        <v>3.5269999999999996E-2</v>
      </c>
      <c r="L81" s="2">
        <f>SUM(G81:K81)</f>
        <v>0.81420744233999998</v>
      </c>
      <c r="M81" s="11">
        <f t="shared" si="2"/>
        <v>77.893744233999996</v>
      </c>
    </row>
    <row r="82" spans="1:13">
      <c r="A82">
        <v>2130</v>
      </c>
      <c r="B82" s="2">
        <f>Sheet2!M14+contribution!$B$41</f>
        <v>1.1949682444141025</v>
      </c>
      <c r="C82" s="2">
        <f>Sheet2!N14+contribution!$C$41</f>
        <v>0.91777200532420045</v>
      </c>
      <c r="D82" s="2">
        <f>Sheet2!O14+contribution!$D$41</f>
        <v>1.6351644711062385</v>
      </c>
      <c r="J82" s="2"/>
      <c r="K82" s="2"/>
      <c r="M82" s="9"/>
    </row>
    <row r="83" spans="1:13">
      <c r="A83">
        <v>2140</v>
      </c>
      <c r="B83" s="2">
        <f>Sheet2!M15+contribution!$B$41</f>
        <v>1.3119682282016392</v>
      </c>
      <c r="C83" s="2">
        <f>Sheet2!N15+contribution!$C$41</f>
        <v>1.00677199197276</v>
      </c>
      <c r="D83" s="2">
        <f>Sheet2!O15+contribution!$D$41</f>
        <v>1.8041645006701423</v>
      </c>
      <c r="J83" s="2"/>
      <c r="K83" s="2"/>
      <c r="M83" s="9"/>
    </row>
    <row r="84" spans="1:13">
      <c r="A84">
        <v>2150</v>
      </c>
      <c r="B84" s="2">
        <f>Sheet2!M16+contribution!$B$41</f>
        <v>1.4259681910083408</v>
      </c>
      <c r="C84" s="2">
        <f>Sheet2!N16+contribution!$C$41</f>
        <v>1.0887720091388977</v>
      </c>
      <c r="D84" s="2">
        <f>Sheet2!O16+contribution!$D$41</f>
        <v>1.9701645092532112</v>
      </c>
      <c r="G84" s="7">
        <f>G58+0.55</f>
        <v>0.58007948803000009</v>
      </c>
      <c r="H84" s="7">
        <f>H58+0.31</f>
        <v>0.32299946896999998</v>
      </c>
      <c r="I84" s="7">
        <f>I58+0.27</f>
        <v>0.27371672988000001</v>
      </c>
      <c r="J84" s="7">
        <f>J58+0.17</f>
        <v>0.17214175546000002</v>
      </c>
      <c r="K84" s="7">
        <f>K58+0.05</f>
        <v>5.527E-2</v>
      </c>
      <c r="L84" s="2">
        <f>SUM(G84:K84)</f>
        <v>1.4042074423399999</v>
      </c>
      <c r="M84" s="11">
        <f t="shared" si="2"/>
        <v>134.893744234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3E1A-3AF3-9043-A00E-05598BAFB1B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7224-314E-3348-BB0C-711E12C76381}">
  <dimension ref="A1:O80"/>
  <sheetViews>
    <sheetView workbookViewId="0">
      <selection activeCell="E3" sqref="E3"/>
    </sheetView>
  </sheetViews>
  <sheetFormatPr baseColWidth="10" defaultRowHeight="16"/>
  <sheetData>
    <row r="1" spans="1:15">
      <c r="A1" t="s">
        <v>15</v>
      </c>
    </row>
    <row r="3" spans="1:15">
      <c r="F3" t="s">
        <v>21</v>
      </c>
      <c r="H3" t="s">
        <v>22</v>
      </c>
      <c r="I3" t="s">
        <v>5</v>
      </c>
      <c r="L3" t="s">
        <v>22</v>
      </c>
      <c r="M3" t="s">
        <v>6</v>
      </c>
    </row>
    <row r="4" spans="1:15">
      <c r="C4">
        <v>-9.8361540094541594E-2</v>
      </c>
      <c r="D4">
        <v>-4.5513327476641594E-2</v>
      </c>
      <c r="F4" s="6">
        <v>-69.987592255348105</v>
      </c>
      <c r="G4" s="6">
        <v>16.063286506356398</v>
      </c>
      <c r="H4">
        <v>2005</v>
      </c>
      <c r="I4">
        <v>0</v>
      </c>
      <c r="J4">
        <v>0</v>
      </c>
      <c r="K4">
        <v>0</v>
      </c>
      <c r="L4">
        <v>2005</v>
      </c>
      <c r="M4">
        <v>0</v>
      </c>
      <c r="N4">
        <v>0</v>
      </c>
      <c r="O4">
        <v>0</v>
      </c>
    </row>
    <row r="5" spans="1:15">
      <c r="C5">
        <v>-9.2216812974941595E-2</v>
      </c>
      <c r="D5">
        <v>-3.9834959436241588E-2</v>
      </c>
      <c r="F5" s="6">
        <v>-64.076044676971307</v>
      </c>
      <c r="G5" s="6">
        <v>15.9215360275827</v>
      </c>
      <c r="H5">
        <v>2020</v>
      </c>
      <c r="I5">
        <v>5.0999999046325684E-2</v>
      </c>
      <c r="J5">
        <v>4.5000001788139343E-2</v>
      </c>
      <c r="K5">
        <v>6.3000001013278961E-2</v>
      </c>
      <c r="L5">
        <v>2020</v>
      </c>
      <c r="M5">
        <v>5.2000001072883606E-2</v>
      </c>
      <c r="N5">
        <v>4.5000001788139343E-2</v>
      </c>
      <c r="O5">
        <v>6.4000003039836884E-2</v>
      </c>
    </row>
    <row r="6" spans="1:15">
      <c r="C6">
        <v>-8.8592367494641611E-2</v>
      </c>
      <c r="D6">
        <v>-3.9904927796541596E-2</v>
      </c>
      <c r="F6" s="6">
        <v>-62.298806118473003</v>
      </c>
      <c r="G6" s="6">
        <v>14.798613893704299</v>
      </c>
      <c r="H6">
        <v>2030</v>
      </c>
      <c r="I6">
        <v>9.3999996781349182E-2</v>
      </c>
      <c r="J6">
        <v>8.2000002264976501E-2</v>
      </c>
      <c r="K6">
        <v>0.11800000071525574</v>
      </c>
      <c r="L6">
        <v>2030</v>
      </c>
      <c r="M6">
        <v>0.10000000149011612</v>
      </c>
      <c r="N6">
        <v>8.6999997496604919E-2</v>
      </c>
      <c r="O6">
        <v>0.12399999797344208</v>
      </c>
    </row>
    <row r="7" spans="1:15">
      <c r="C7">
        <v>-9.2408825355191598E-2</v>
      </c>
      <c r="D7">
        <v>-4.3137816675991585E-2</v>
      </c>
      <c r="F7" s="6">
        <v>-65.823479492704493</v>
      </c>
      <c r="G7" s="6">
        <v>14.975990477623199</v>
      </c>
      <c r="H7">
        <v>2040</v>
      </c>
      <c r="I7">
        <v>0.1379999965429306</v>
      </c>
      <c r="J7">
        <v>0.11599999666213989</v>
      </c>
      <c r="K7">
        <v>0.17700000107288361</v>
      </c>
      <c r="L7">
        <v>2040</v>
      </c>
      <c r="M7">
        <v>0.15800000727176666</v>
      </c>
      <c r="N7">
        <v>0.13600000739097595</v>
      </c>
      <c r="O7">
        <v>0.19900000095367432</v>
      </c>
    </row>
    <row r="8" spans="1:15">
      <c r="C8">
        <v>-8.6528045736941589E-2</v>
      </c>
      <c r="D8">
        <v>-3.6552065234241593E-2</v>
      </c>
      <c r="F8" s="6">
        <v>-59.590213957017397</v>
      </c>
      <c r="G8" s="6">
        <v>15.1902676294361</v>
      </c>
      <c r="H8">
        <v>2050</v>
      </c>
      <c r="I8">
        <v>0.19099999964237213</v>
      </c>
      <c r="J8">
        <v>0.15999999642372131</v>
      </c>
      <c r="K8">
        <v>0.24799999594688416</v>
      </c>
      <c r="L8">
        <v>2050</v>
      </c>
      <c r="M8">
        <v>0.23399999737739563</v>
      </c>
      <c r="N8">
        <v>0.20100000500679016</v>
      </c>
      <c r="O8">
        <v>0.29600000381469727</v>
      </c>
    </row>
    <row r="9" spans="1:15">
      <c r="C9">
        <v>-8.3205479167841587E-2</v>
      </c>
      <c r="D9">
        <v>-3.4574791443341593E-2</v>
      </c>
      <c r="F9" s="6">
        <v>-56.940293784748398</v>
      </c>
      <c r="G9" s="6">
        <v>14.7813640482722</v>
      </c>
      <c r="H9">
        <v>2060</v>
      </c>
      <c r="I9">
        <v>0.23399999737739563</v>
      </c>
      <c r="J9">
        <v>0.19300000369548798</v>
      </c>
      <c r="K9">
        <v>0.31200000643730164</v>
      </c>
      <c r="L9">
        <v>2060</v>
      </c>
      <c r="M9">
        <v>0.31200000643730164</v>
      </c>
      <c r="N9">
        <v>0.26499998569488525</v>
      </c>
      <c r="O9">
        <v>0.39899998903274536</v>
      </c>
    </row>
    <row r="10" spans="1:15">
      <c r="C10">
        <v>-8.5631599880941586E-2</v>
      </c>
      <c r="D10">
        <v>-3.7832016230241593E-2</v>
      </c>
      <c r="F10" s="6">
        <v>-59.7819665272877</v>
      </c>
      <c r="G10" s="6">
        <v>14.528748834700201</v>
      </c>
      <c r="H10">
        <v>2070</v>
      </c>
      <c r="I10">
        <v>0.29100000858306885</v>
      </c>
      <c r="J10">
        <v>0.23600000143051147</v>
      </c>
      <c r="K10">
        <v>0.39100000262260437</v>
      </c>
      <c r="L10">
        <v>2070</v>
      </c>
      <c r="M10">
        <v>0.40599998831748962</v>
      </c>
      <c r="N10">
        <v>0.34099999070167542</v>
      </c>
      <c r="O10">
        <v>0.52499997615814209</v>
      </c>
    </row>
    <row r="11" spans="1:15">
      <c r="C11">
        <v>-8.5329675630391594E-2</v>
      </c>
      <c r="D11">
        <v>-3.5099665640791602E-2</v>
      </c>
      <c r="F11" s="6">
        <v>-58.264829111129202</v>
      </c>
      <c r="G11" s="6">
        <v>15.267480238375599</v>
      </c>
      <c r="H11">
        <v>2080</v>
      </c>
      <c r="I11">
        <v>0.34000000357627869</v>
      </c>
      <c r="J11">
        <v>0.26800000667572021</v>
      </c>
      <c r="K11">
        <v>0.46700000762939453</v>
      </c>
      <c r="L11">
        <v>2080</v>
      </c>
      <c r="M11">
        <v>0.51099997758865356</v>
      </c>
      <c r="N11">
        <v>0.42399999499320984</v>
      </c>
      <c r="O11">
        <v>0.6679999828338623</v>
      </c>
    </row>
    <row r="12" spans="1:15">
      <c r="C12">
        <v>-8.2559830291941597E-2</v>
      </c>
      <c r="D12">
        <v>-3.5536858379241594E-2</v>
      </c>
      <c r="F12" s="6">
        <v>-57.098502809017603</v>
      </c>
      <c r="G12" s="6">
        <v>14.292696629812699</v>
      </c>
      <c r="H12">
        <v>2090</v>
      </c>
      <c r="I12">
        <v>0.3880000114440918</v>
      </c>
      <c r="J12">
        <v>0.29899999499320984</v>
      </c>
      <c r="K12">
        <v>0.53899997472763062</v>
      </c>
      <c r="L12">
        <v>2090</v>
      </c>
      <c r="M12">
        <v>0.63499999046325684</v>
      </c>
      <c r="N12">
        <v>0.52499997615814209</v>
      </c>
      <c r="O12">
        <v>0.83499997854232788</v>
      </c>
    </row>
    <row r="13" spans="1:15">
      <c r="C13">
        <v>-8.1470728589491601E-2</v>
      </c>
      <c r="D13">
        <v>-3.2481806681691594E-2</v>
      </c>
      <c r="F13" s="6">
        <v>-55.026426112975997</v>
      </c>
      <c r="G13" s="6">
        <v>14.890249822712599</v>
      </c>
      <c r="H13">
        <v>2100</v>
      </c>
      <c r="I13">
        <v>0.43599998950958252</v>
      </c>
      <c r="J13">
        <v>0.32600000500679016</v>
      </c>
      <c r="K13">
        <v>0.61400002241134644</v>
      </c>
      <c r="L13">
        <v>2100</v>
      </c>
      <c r="M13">
        <v>0.76800000667572021</v>
      </c>
      <c r="N13">
        <v>0.63099998235702515</v>
      </c>
      <c r="O13">
        <v>1.0169999599456787</v>
      </c>
    </row>
    <row r="14" spans="1:15">
      <c r="C14">
        <v>-7.8220654620491589E-2</v>
      </c>
      <c r="D14">
        <v>-3.1388499450691588E-2</v>
      </c>
      <c r="F14" s="6">
        <v>-52.854735506322598</v>
      </c>
      <c r="G14" s="6">
        <v>14.234697616947599</v>
      </c>
      <c r="H14">
        <v>2130</v>
      </c>
      <c r="I14">
        <v>0.59799998998641968</v>
      </c>
      <c r="J14">
        <v>0.414000004529953</v>
      </c>
      <c r="K14">
        <v>0.85500001907348633</v>
      </c>
      <c r="L14">
        <v>2130</v>
      </c>
      <c r="M14">
        <v>1.1200000047683716</v>
      </c>
      <c r="N14">
        <v>0.84500002861022949</v>
      </c>
      <c r="O14">
        <v>1.5579999685287476</v>
      </c>
    </row>
    <row r="15" spans="1:15">
      <c r="C15">
        <v>-7.0214117641691581E-2</v>
      </c>
      <c r="D15">
        <v>-1.9952260649491599E-2</v>
      </c>
      <c r="F15" s="6">
        <v>-43.133347620707099</v>
      </c>
      <c r="G15" s="6">
        <v>15.2771601758951</v>
      </c>
      <c r="H15">
        <v>2140</v>
      </c>
      <c r="I15">
        <v>0.64399999380111694</v>
      </c>
      <c r="J15">
        <v>0.43999999761581421</v>
      </c>
      <c r="K15">
        <v>0.92799997329711914</v>
      </c>
      <c r="L15">
        <v>2140</v>
      </c>
      <c r="M15">
        <v>1.2369999885559082</v>
      </c>
      <c r="N15">
        <v>0.93400001525878906</v>
      </c>
      <c r="O15">
        <v>1.7269999980926514</v>
      </c>
    </row>
    <row r="16" spans="1:15">
      <c r="C16">
        <v>-7.3150880644741595E-2</v>
      </c>
      <c r="D16">
        <v>-2.4654960466441594E-2</v>
      </c>
      <c r="F16" s="6">
        <v>-46.953079029907201</v>
      </c>
      <c r="G16" s="6">
        <v>14.7404012700267</v>
      </c>
      <c r="H16">
        <v>2150</v>
      </c>
      <c r="I16">
        <v>0.68699997663497925</v>
      </c>
      <c r="J16">
        <v>0.46399998664855957</v>
      </c>
      <c r="K16">
        <v>0.99900001287460327</v>
      </c>
      <c r="L16">
        <v>2150</v>
      </c>
      <c r="M16">
        <v>1.3509999513626099</v>
      </c>
      <c r="N16">
        <v>1.0160000324249268</v>
      </c>
      <c r="O16">
        <v>1.8930000066757202</v>
      </c>
    </row>
    <row r="17" spans="3:7">
      <c r="C17">
        <v>-6.8593780421041597E-2</v>
      </c>
      <c r="D17">
        <v>-2.1527046310141594E-2</v>
      </c>
      <c r="F17" s="6">
        <v>-43.110571844097002</v>
      </c>
      <c r="G17" s="6">
        <v>14.305998211575499</v>
      </c>
    </row>
    <row r="18" spans="3:7">
      <c r="C18">
        <v>-6.7930767158691591E-2</v>
      </c>
      <c r="D18">
        <v>-2.0553665732491594E-2</v>
      </c>
      <c r="F18" s="6">
        <v>-42.292374915069999</v>
      </c>
      <c r="G18" s="6">
        <v>14.4003347780046</v>
      </c>
    </row>
    <row r="19" spans="3:7">
      <c r="C19">
        <v>-7.2896136515691601E-2</v>
      </c>
      <c r="D19">
        <v>-2.5288535715491594E-2</v>
      </c>
      <c r="F19" s="6">
        <v>-47.1424945883033</v>
      </c>
      <c r="G19" s="6">
        <v>14.4703953814019</v>
      </c>
    </row>
    <row r="20" spans="3:7">
      <c r="C20">
        <v>-7.1128519872091595E-2</v>
      </c>
      <c r="D20">
        <v>-2.0810945019091597E-2</v>
      </c>
      <c r="F20" s="6">
        <v>-44.019890920446102</v>
      </c>
      <c r="G20" s="6">
        <v>15.2940957003763</v>
      </c>
    </row>
    <row r="21" spans="3:7">
      <c r="C21">
        <v>-7.625942151389159E-2</v>
      </c>
      <c r="D21">
        <v>-1.5864093557291594E-2</v>
      </c>
      <c r="F21" s="6">
        <v>-44.111916009430303</v>
      </c>
      <c r="G21" s="6">
        <v>18.357242541705698</v>
      </c>
    </row>
    <row r="22" spans="3:7">
      <c r="C22">
        <v>-7.0910939607741599E-2</v>
      </c>
      <c r="D22">
        <v>-2.0527765543441594E-2</v>
      </c>
      <c r="F22" s="6">
        <v>-43.769511047771502</v>
      </c>
      <c r="G22" s="6">
        <v>15.3140346675834</v>
      </c>
    </row>
    <row r="23" spans="3:7">
      <c r="C23">
        <v>-6.5665231325641601E-2</v>
      </c>
      <c r="D23">
        <v>-1.7788421965541593E-2</v>
      </c>
      <c r="F23" s="6">
        <v>-39.776985121376399</v>
      </c>
      <c r="G23" s="6">
        <v>14.5522216870646</v>
      </c>
    </row>
    <row r="24" spans="3:7">
      <c r="C24">
        <v>-6.22409483881416E-2</v>
      </c>
      <c r="D24">
        <v>-1.414327968304159E-2</v>
      </c>
      <c r="F24" s="6">
        <v>-36.242272510460197</v>
      </c>
      <c r="G24" s="6">
        <v>14.6193521944551</v>
      </c>
    </row>
    <row r="25" spans="3:7">
      <c r="C25">
        <v>-6.3182897690391593E-2</v>
      </c>
      <c r="D25">
        <v>-1.3899216720791592E-2</v>
      </c>
      <c r="F25" s="6">
        <v>-36.591215678614297</v>
      </c>
      <c r="G25" s="6">
        <v>14.9798422424689</v>
      </c>
    </row>
    <row r="26" spans="3:7">
      <c r="C26">
        <v>-6.2491004517341596E-2</v>
      </c>
      <c r="D26">
        <v>-1.3713223853841598E-2</v>
      </c>
      <c r="F26" s="6">
        <v>-36.152272662375303</v>
      </c>
      <c r="G26" s="6">
        <v>14.8260731487965</v>
      </c>
    </row>
    <row r="27" spans="3:7">
      <c r="C27">
        <v>-3.9758350981373362E-2</v>
      </c>
      <c r="D27">
        <v>-2.3923494193858291E-2</v>
      </c>
      <c r="F27" s="6">
        <v>-32.266081062024298</v>
      </c>
      <c r="G27" s="6">
        <v>4.8130263791839099</v>
      </c>
    </row>
    <row r="28" spans="3:7">
      <c r="C28">
        <v>-3.6955328504259359E-2</v>
      </c>
      <c r="D28">
        <v>-2.2880737169150931E-2</v>
      </c>
      <c r="F28" s="6">
        <v>-29.693191311113601</v>
      </c>
      <c r="G28" s="6">
        <v>4.2779912872669996</v>
      </c>
    </row>
    <row r="29" spans="3:7">
      <c r="C29">
        <v>-3.3660472470338626E-2</v>
      </c>
      <c r="D29">
        <v>-2.1200156810024257E-2</v>
      </c>
      <c r="F29" s="6">
        <v>-26.555473114589802</v>
      </c>
      <c r="G29" s="6">
        <v>3.7873299879375</v>
      </c>
    </row>
    <row r="30" spans="3:7">
      <c r="C30">
        <v>-3.0947211093611326E-2</v>
      </c>
      <c r="D30">
        <v>-1.9743205084003561E-2</v>
      </c>
      <c r="F30" s="6">
        <v>-23.820366563215899</v>
      </c>
      <c r="G30" s="6">
        <v>3.40547295124856</v>
      </c>
    </row>
    <row r="31" spans="3:7">
      <c r="C31">
        <v>-2.7786773932594714E-2</v>
      </c>
      <c r="D31">
        <v>-1.7497896827403714E-2</v>
      </c>
      <c r="F31" s="6">
        <v>-20.4674938544076</v>
      </c>
      <c r="G31" s="6">
        <v>3.1273182690550101</v>
      </c>
    </row>
    <row r="32" spans="3:7">
      <c r="C32">
        <v>-2.6921068439790679E-2</v>
      </c>
      <c r="D32">
        <v>-1.7019352625511488E-2</v>
      </c>
      <c r="F32" s="6">
        <v>-19.1453690070595</v>
      </c>
      <c r="G32" s="6">
        <v>3.0096400651304598</v>
      </c>
    </row>
    <row r="33" spans="3:7">
      <c r="C33">
        <v>-2.5171207348145232E-2</v>
      </c>
      <c r="D33">
        <v>-1.6429141439416619E-2</v>
      </c>
      <c r="F33" s="6">
        <v>-18.0753328681893</v>
      </c>
      <c r="G33" s="6">
        <v>2.6571628901910702</v>
      </c>
    </row>
    <row r="34" spans="3:7">
      <c r="C34">
        <v>-2.1737983093352373E-2</v>
      </c>
      <c r="D34">
        <v>-1.3342778607780534E-2</v>
      </c>
      <c r="F34" s="6">
        <v>-14.9155393249748</v>
      </c>
      <c r="G34" s="6">
        <v>2.55173388619205</v>
      </c>
    </row>
    <row r="35" spans="3:7">
      <c r="C35">
        <v>-1.6558984353453231E-2</v>
      </c>
      <c r="D35">
        <v>-8.4347206778926306E-3</v>
      </c>
      <c r="F35" s="6">
        <v>-9.9720109900813192</v>
      </c>
      <c r="G35" s="6">
        <v>2.4693810564013998</v>
      </c>
    </row>
    <row r="36" spans="3:7">
      <c r="C36">
        <v>-1.2983554533270913E-2</v>
      </c>
      <c r="D36">
        <v>-5.4007789314790087E-3</v>
      </c>
      <c r="F36" s="6">
        <v>-6.7673252067833403</v>
      </c>
      <c r="G36" s="6">
        <v>2.3047950157422199</v>
      </c>
    </row>
    <row r="37" spans="3:7">
      <c r="C37">
        <v>-9.9385299696512341E-3</v>
      </c>
      <c r="D37">
        <v>-2.5007586834570922E-3</v>
      </c>
      <c r="F37" s="6">
        <v>-3.8948028009625402</v>
      </c>
      <c r="G37" s="6">
        <v>2.2607207556821098</v>
      </c>
    </row>
    <row r="38" spans="3:7">
      <c r="C38">
        <v>-7.4895476441097647E-3</v>
      </c>
      <c r="D38">
        <v>-1.4939965995978843E-4</v>
      </c>
      <c r="F38" s="6">
        <v>-1.59463212644314</v>
      </c>
      <c r="G38" s="6">
        <v>2.2310480194984699</v>
      </c>
    </row>
    <row r="39" spans="3:7">
      <c r="C39">
        <v>-3.1632175066614076E-3</v>
      </c>
      <c r="D39">
        <v>4.1229036748556243E-3</v>
      </c>
      <c r="F39" s="6">
        <v>2.60468460968869</v>
      </c>
      <c r="G39" s="6">
        <v>2.21462649894135</v>
      </c>
    </row>
    <row r="40" spans="3:7">
      <c r="C40">
        <v>-1.0259811311671449E-3</v>
      </c>
      <c r="D40">
        <v>6.2094248832521631E-3</v>
      </c>
      <c r="F40" s="6">
        <v>4.6165634016341199</v>
      </c>
      <c r="G40" s="6">
        <v>2.1992115545347399</v>
      </c>
    </row>
    <row r="41" spans="3:7">
      <c r="C41">
        <v>-5.5704665795398476E-4</v>
      </c>
      <c r="D41">
        <v>6.6686583875365975E-3</v>
      </c>
      <c r="F41" s="6">
        <v>4.9806473903828703</v>
      </c>
      <c r="G41" s="6">
        <v>2.1962629317600602</v>
      </c>
    </row>
    <row r="42" spans="3:7">
      <c r="C42">
        <v>3.5414179241964982E-3</v>
      </c>
      <c r="D42">
        <v>1.0604300939063937E-2</v>
      </c>
      <c r="F42" s="6">
        <v>8.8977009572218204</v>
      </c>
      <c r="G42" s="6">
        <v>2.1467729528472499</v>
      </c>
    </row>
    <row r="43" spans="3:7">
      <c r="C43">
        <v>8.0458227108970819E-3</v>
      </c>
      <c r="D43">
        <v>1.4878004523828193E-2</v>
      </c>
      <c r="F43" s="6">
        <v>13.186755142954199</v>
      </c>
      <c r="G43" s="6">
        <v>2.0766510069699402</v>
      </c>
    </row>
    <row r="44" spans="3:7">
      <c r="C44">
        <v>9.7269417239370676E-3</v>
      </c>
      <c r="D44">
        <v>1.6687024393791206E-2</v>
      </c>
      <c r="F44" s="6">
        <v>14.831824584455701</v>
      </c>
      <c r="G44" s="6">
        <v>2.11552664737208</v>
      </c>
    </row>
    <row r="45" spans="3:7">
      <c r="C45">
        <v>8.9861814146103454E-3</v>
      </c>
      <c r="D45">
        <v>1.6073458643157141E-2</v>
      </c>
      <c r="F45" s="6">
        <v>14.0546615544754</v>
      </c>
      <c r="G45" s="6">
        <v>2.1541876074610302</v>
      </c>
    </row>
    <row r="46" spans="3:7">
      <c r="C46">
        <v>1.9485215995803933E-2</v>
      </c>
      <c r="D46">
        <v>2.675375642637556E-2</v>
      </c>
      <c r="F46" s="6">
        <v>24.544327736681399</v>
      </c>
      <c r="G46" s="6">
        <v>2.2092828056448699</v>
      </c>
    </row>
    <row r="47" spans="3:7">
      <c r="C47">
        <v>2.2121777074558403E-2</v>
      </c>
      <c r="D47">
        <v>2.9557374103398516E-2</v>
      </c>
      <c r="F47" s="6">
        <v>27.16441711457</v>
      </c>
      <c r="G47" s="6">
        <v>2.2600598871854398</v>
      </c>
    </row>
    <row r="48" spans="3:7">
      <c r="C48">
        <v>2.5237741461564975E-2</v>
      </c>
      <c r="D48">
        <v>3.2966102216538617E-2</v>
      </c>
      <c r="F48" s="6">
        <v>30.326763364643401</v>
      </c>
      <c r="G48" s="6">
        <v>2.34904582218044</v>
      </c>
    </row>
    <row r="49" spans="3:7">
      <c r="C49">
        <v>3.4980109293037701E-2</v>
      </c>
      <c r="D49">
        <v>4.3013551730625765E-2</v>
      </c>
      <c r="F49" s="6">
        <v>40.121672037423302</v>
      </c>
      <c r="G49" s="6">
        <v>2.4417758168960702</v>
      </c>
    </row>
    <row r="50" spans="3:7">
      <c r="C50">
        <v>3.8419045805029022E-2</v>
      </c>
      <c r="D50">
        <v>4.6667250088073951E-2</v>
      </c>
      <c r="F50" s="6">
        <v>43.567989472143097</v>
      </c>
      <c r="G50" s="6">
        <v>2.5070529735698899</v>
      </c>
    </row>
    <row r="51" spans="3:7">
      <c r="C51">
        <v>3.9745849819867368E-2</v>
      </c>
      <c r="D51">
        <v>4.8419443073506478E-2</v>
      </c>
      <c r="F51" s="6">
        <v>45.007487972278497</v>
      </c>
      <c r="G51" s="6">
        <v>2.6363505330210102</v>
      </c>
    </row>
    <row r="52" spans="3:7">
      <c r="C52">
        <v>4.4162673328211867E-2</v>
      </c>
      <c r="D52">
        <v>5.3041204706893039E-2</v>
      </c>
      <c r="F52" s="6">
        <v>48.904780543144</v>
      </c>
      <c r="G52" s="6">
        <v>2.6986417564380498</v>
      </c>
    </row>
    <row r="53" spans="3:7">
      <c r="F53" s="6">
        <v>55.646740893522399</v>
      </c>
      <c r="G53" s="6">
        <v>2.6986417564380498</v>
      </c>
    </row>
    <row r="55" spans="3:7">
      <c r="C55">
        <v>0</v>
      </c>
      <c r="D55">
        <v>0</v>
      </c>
    </row>
    <row r="56" spans="3:7">
      <c r="C56">
        <v>4.3000001460313797E-2</v>
      </c>
      <c r="D56">
        <v>6.5999999642372131E-2</v>
      </c>
    </row>
    <row r="57" spans="3:7">
      <c r="C57">
        <v>8.1000000238418579E-2</v>
      </c>
      <c r="D57">
        <v>0.12399999797344208</v>
      </c>
    </row>
    <row r="58" spans="3:7">
      <c r="C58">
        <v>0.11599999666213989</v>
      </c>
      <c r="D58">
        <v>0.18400000035762787</v>
      </c>
    </row>
    <row r="59" spans="3:7">
      <c r="C59">
        <v>0.16300000250339508</v>
      </c>
      <c r="D59">
        <v>0.25900000333786011</v>
      </c>
    </row>
    <row r="60" spans="3:7">
      <c r="C60">
        <v>0.19499999284744263</v>
      </c>
      <c r="D60">
        <v>0.32199999690055847</v>
      </c>
    </row>
    <row r="61" spans="3:7">
      <c r="C61">
        <v>0.23800000548362732</v>
      </c>
      <c r="D61">
        <v>0.40200001001358032</v>
      </c>
    </row>
    <row r="62" spans="3:7">
      <c r="C62">
        <v>0.27000001072883606</v>
      </c>
      <c r="D62">
        <v>0.4779999852180481</v>
      </c>
    </row>
    <row r="63" spans="3:7">
      <c r="C63">
        <v>0.30300000309944153</v>
      </c>
      <c r="D63">
        <v>0.55500000715255737</v>
      </c>
    </row>
    <row r="64" spans="3:7">
      <c r="C64">
        <v>0.32899999618530273</v>
      </c>
      <c r="D64">
        <v>0.62900000810623169</v>
      </c>
    </row>
    <row r="65" spans="3:4">
      <c r="C65">
        <v>0.41800001263618469</v>
      </c>
      <c r="D65">
        <v>0.86900001764297485</v>
      </c>
    </row>
    <row r="66" spans="3:4">
      <c r="C66">
        <v>0.44200000166893005</v>
      </c>
      <c r="D66">
        <v>0.94099998474121094</v>
      </c>
    </row>
    <row r="67" spans="3:4">
      <c r="C67">
        <v>0.46500000357627869</v>
      </c>
      <c r="D67">
        <v>1.0089999437332153</v>
      </c>
    </row>
    <row r="68" spans="3:4">
      <c r="C68">
        <v>0</v>
      </c>
      <c r="D68">
        <v>0</v>
      </c>
    </row>
    <row r="69" spans="3:4">
      <c r="C69">
        <v>4.3999999761581421E-2</v>
      </c>
      <c r="D69">
        <v>6.5999999642372131E-2</v>
      </c>
    </row>
    <row r="70" spans="3:4">
      <c r="C70">
        <v>8.6000002920627594E-2</v>
      </c>
      <c r="D70">
        <v>0.1289999932050705</v>
      </c>
    </row>
    <row r="71" spans="3:4">
      <c r="C71">
        <v>0.13600000739097595</v>
      </c>
      <c r="D71">
        <v>0.20600000023841858</v>
      </c>
    </row>
    <row r="72" spans="3:4">
      <c r="C72">
        <v>0.20100000500679016</v>
      </c>
      <c r="D72">
        <v>0.3059999942779541</v>
      </c>
    </row>
    <row r="73" spans="3:4">
      <c r="C73">
        <v>0.26600000262260437</v>
      </c>
      <c r="D73">
        <v>0.41299998760223389</v>
      </c>
    </row>
    <row r="74" spans="3:4">
      <c r="C74">
        <v>0.3449999988079071</v>
      </c>
      <c r="D74">
        <v>0.54199999570846558</v>
      </c>
    </row>
    <row r="75" spans="3:4">
      <c r="C75">
        <v>0.4309999942779541</v>
      </c>
      <c r="D75">
        <v>0.69499999284744263</v>
      </c>
    </row>
    <row r="76" spans="3:4">
      <c r="C76">
        <v>0.53799998760223389</v>
      </c>
      <c r="D76">
        <v>0.87099999189376831</v>
      </c>
    </row>
    <row r="77" spans="3:4">
      <c r="C77">
        <v>0.6470000147819519</v>
      </c>
      <c r="D77">
        <v>1.0659999847412109</v>
      </c>
    </row>
    <row r="78" spans="3:4">
      <c r="C78">
        <v>0.87599998712539673</v>
      </c>
      <c r="D78">
        <v>1.6440000534057617</v>
      </c>
    </row>
    <row r="79" spans="3:4">
      <c r="C79">
        <v>0.96399998664855957</v>
      </c>
      <c r="D79">
        <v>1.8250000476837158</v>
      </c>
    </row>
    <row r="80" spans="3:4">
      <c r="C80">
        <v>1.0460000038146973</v>
      </c>
      <c r="D80">
        <v>2.000999927520752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save_from_Baylor</vt:lpstr>
      <vt:lpstr>time_series</vt:lpstr>
      <vt:lpstr>contribution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Sophie Berger</cp:lastModifiedBy>
  <dcterms:created xsi:type="dcterms:W3CDTF">2021-02-15T22:11:48Z</dcterms:created>
  <dcterms:modified xsi:type="dcterms:W3CDTF">2021-03-10T20:43:53Z</dcterms:modified>
</cp:coreProperties>
</file>