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mc:AlternateContent xmlns:mc="http://schemas.openxmlformats.org/markup-compatibility/2006">
    <mc:Choice Requires="x15">
      <x15ac:absPath xmlns:x15ac="http://schemas.microsoft.com/office/spreadsheetml/2010/11/ac" url="https://lehighedu-my.sharepoint.com/personal/ath224_lehigh_edu/Documents/"/>
    </mc:Choice>
  </mc:AlternateContent>
  <xr:revisionPtr revIDLastSave="0" documentId="8_{433CE764-CAB1-41E6-BD1F-E13EA238240A}" xr6:coauthVersionLast="47" xr6:coauthVersionMax="47" xr10:uidLastSave="{00000000-0000-0000-0000-000000000000}"/>
  <bookViews>
    <workbookView xWindow="0" yWindow="0" windowWidth="28800" windowHeight="18000" firstSheet="6" activeTab="1" xr2:uid="{4FF1C236-C420-3547-95C1-60EBC467C779}"/>
  </bookViews>
  <sheets>
    <sheet name="Starting Info" sheetId="1" r:id="rId1"/>
    <sheet name="Question 1 " sheetId="2" r:id="rId2"/>
    <sheet name="Question 2" sheetId="3" r:id="rId3"/>
    <sheet name="Question 3" sheetId="4" r:id="rId4"/>
    <sheet name="Question 4" sheetId="7" r:id="rId5"/>
    <sheet name="Question 5" sheetId="6" r:id="rId6"/>
    <sheet name="Question 6"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3" l="1"/>
  <c r="I20" i="3"/>
  <c r="I21" i="3"/>
  <c r="I22" i="3"/>
  <c r="I23" i="3"/>
  <c r="I24" i="3"/>
  <c r="J21" i="3"/>
  <c r="J20" i="3"/>
  <c r="J22" i="3"/>
  <c r="J23" i="3"/>
  <c r="J24" i="3"/>
  <c r="J19" i="3"/>
  <c r="L20" i="3"/>
  <c r="L21" i="3"/>
  <c r="L22" i="3"/>
  <c r="L23" i="3"/>
  <c r="L24" i="3"/>
  <c r="L19" i="3"/>
  <c r="L25" i="3" s="1"/>
  <c r="K20" i="3"/>
  <c r="K21" i="3"/>
  <c r="K22" i="3"/>
  <c r="K23" i="3"/>
  <c r="K24" i="3"/>
  <c r="K19" i="3"/>
  <c r="G26" i="3"/>
  <c r="G20" i="3"/>
  <c r="G21" i="3"/>
  <c r="G22" i="3"/>
  <c r="G23" i="3"/>
  <c r="G24" i="3"/>
  <c r="G19" i="3"/>
  <c r="F5" i="3"/>
  <c r="F19" i="3" s="1"/>
  <c r="F16" i="2"/>
  <c r="F6" i="3"/>
  <c r="F20" i="3" s="1"/>
  <c r="F7" i="3"/>
  <c r="F21" i="3" s="1"/>
  <c r="F8" i="3"/>
  <c r="F22" i="3" s="1"/>
  <c r="F9" i="3"/>
  <c r="F23" i="3" s="1"/>
  <c r="F10" i="3"/>
  <c r="F24" i="3" s="1"/>
  <c r="G5" i="3"/>
  <c r="G6" i="3"/>
  <c r="G10" i="3"/>
  <c r="I10" i="3" s="1"/>
  <c r="J10" i="3" s="1"/>
  <c r="G9" i="3"/>
  <c r="I9" i="3" s="1"/>
  <c r="J9" i="3" s="1"/>
  <c r="G8" i="3"/>
  <c r="I8" i="3" s="1"/>
  <c r="J8" i="3" s="1"/>
  <c r="G7" i="3"/>
  <c r="I7" i="3" s="1"/>
  <c r="J7" i="3" s="1"/>
  <c r="I6" i="3"/>
  <c r="J6" i="3" s="1"/>
  <c r="I5" i="3"/>
  <c r="J5" i="3" s="1"/>
  <c r="B27" i="3"/>
  <c r="L10" i="2"/>
  <c r="L5" i="2"/>
  <c r="L6" i="2"/>
  <c r="L7" i="2"/>
  <c r="L8" i="2"/>
  <c r="L9" i="2"/>
  <c r="L4" i="2"/>
  <c r="G16" i="2"/>
  <c r="C33" i="2"/>
  <c r="B33" i="2"/>
  <c r="B32" i="2"/>
  <c r="B31" i="2"/>
  <c r="G15" i="2"/>
  <c r="F15" i="2"/>
  <c r="K5" i="2"/>
  <c r="K6" i="2"/>
  <c r="K7" i="2"/>
  <c r="K8" i="2"/>
  <c r="K9" i="2"/>
  <c r="K4" i="2"/>
  <c r="I4" i="2"/>
  <c r="H5" i="2"/>
  <c r="H6" i="2"/>
  <c r="H7" i="2"/>
  <c r="H8" i="2"/>
  <c r="H9" i="2"/>
  <c r="H4" i="2"/>
  <c r="B28" i="2"/>
  <c r="G4" i="2"/>
  <c r="I5" i="2"/>
  <c r="J5" i="2" s="1"/>
  <c r="I6" i="2"/>
  <c r="J6" i="2" s="1"/>
  <c r="I7" i="2"/>
  <c r="J7" i="2" s="1"/>
  <c r="I8" i="2"/>
  <c r="J8" i="2" s="1"/>
  <c r="I9" i="2"/>
  <c r="J9" i="2" s="1"/>
  <c r="J4" i="2"/>
  <c r="G5" i="2"/>
  <c r="G6" i="2"/>
  <c r="G7" i="2"/>
  <c r="G8" i="2"/>
  <c r="G9" i="2"/>
  <c r="H24" i="3" l="1"/>
  <c r="H23" i="3"/>
  <c r="H22" i="3"/>
  <c r="H21" i="3"/>
  <c r="H20" i="3"/>
  <c r="H19" i="3"/>
  <c r="F14" i="3"/>
  <c r="G14" i="3" s="1"/>
  <c r="B29" i="3"/>
  <c r="C27" i="3"/>
  <c r="C29" i="3" s="1"/>
  <c r="L5" i="3"/>
  <c r="K5" i="3"/>
  <c r="L6" i="3"/>
  <c r="K6" i="3"/>
  <c r="L7" i="3"/>
  <c r="K7" i="3"/>
  <c r="L8" i="3"/>
  <c r="K8" i="3"/>
  <c r="L9" i="3"/>
  <c r="K9" i="3"/>
  <c r="L10" i="3"/>
  <c r="K10" i="3"/>
  <c r="F15" i="3" l="1"/>
  <c r="G15" i="3" s="1"/>
  <c r="L11" i="3"/>
</calcChain>
</file>

<file path=xl/sharedStrings.xml><?xml version="1.0" encoding="utf-8"?>
<sst xmlns="http://schemas.openxmlformats.org/spreadsheetml/2006/main" count="169" uniqueCount="95">
  <si>
    <t>GROUP 19: Mostafa Helal, Andrew Held, Ryan Thomas, Brooks Walsh</t>
  </si>
  <si>
    <t>Blades Inc.</t>
  </si>
  <si>
    <t>Thailand</t>
  </si>
  <si>
    <t>U.K.</t>
  </si>
  <si>
    <t>U.S.</t>
  </si>
  <si>
    <t>Current spot rate</t>
  </si>
  <si>
    <t>90-day forward rate</t>
  </si>
  <si>
    <t>Put option premium</t>
  </si>
  <si>
    <t>Not available</t>
  </si>
  <si>
    <t>$0.020 per unit</t>
  </si>
  <si>
    <t>Put option exercise price</t>
  </si>
  <si>
    <t>Call option premium</t>
  </si>
  <si>
    <t>$0.015 per unit</t>
  </si>
  <si>
    <t>Call option exercise price</t>
  </si>
  <si>
    <t>90-day borrowing rate (nonannualized)</t>
  </si>
  <si>
    <t>90-day lending rate (nonannualized)</t>
  </si>
  <si>
    <t>Probability</t>
  </si>
  <si>
    <t>Spot rate for British pound in 90 days</t>
  </si>
  <si>
    <t>Spot rate for Thai baht in 90 days</t>
  </si>
  <si>
    <t>Additional Info:</t>
  </si>
  <si>
    <t>Deal with Etertainment Products (3 years):</t>
  </si>
  <si>
    <t>EP committed to purchase annually:</t>
  </si>
  <si>
    <t>"Speedos" pairs</t>
  </si>
  <si>
    <t>Fixed price per pair</t>
  </si>
  <si>
    <t>Thai baht</t>
  </si>
  <si>
    <t>Sales per quarter</t>
  </si>
  <si>
    <t>pairs</t>
  </si>
  <si>
    <t>Import materials</t>
  </si>
  <si>
    <t>Pairs of Speedos worth (in Thai baht)</t>
  </si>
  <si>
    <t>Deal with Jogs, Ltd. (2 years)</t>
  </si>
  <si>
    <t>Jogs committed to purchase annually:</t>
  </si>
  <si>
    <t>price per pair</t>
  </si>
  <si>
    <t>pounds</t>
  </si>
  <si>
    <t>Thai Baht Information</t>
  </si>
  <si>
    <t>No Hedge Profit</t>
  </si>
  <si>
    <t>Exchange rate</t>
  </si>
  <si>
    <t>Thai Bhat rev</t>
  </si>
  <si>
    <t xml:space="preserve">Thai bhat cost </t>
  </si>
  <si>
    <t>Rev -cost</t>
  </si>
  <si>
    <t>Profit in $ (annual)</t>
  </si>
  <si>
    <t>Quarterly</t>
  </si>
  <si>
    <t>Annual pro *probability</t>
  </si>
  <si>
    <t xml:space="preserve">S1(90d) for Thai baht </t>
  </si>
  <si>
    <t xml:space="preserve">Hedged </t>
  </si>
  <si>
    <t>Annual</t>
  </si>
  <si>
    <t>Forward</t>
  </si>
  <si>
    <t>Money market</t>
  </si>
  <si>
    <t>Options</t>
  </si>
  <si>
    <t>Not Available</t>
  </si>
  <si>
    <t>Discussion:</t>
  </si>
  <si>
    <r>
      <rPr>
        <sz val="12"/>
        <color rgb="FF000000"/>
        <rFont val="Calibri"/>
        <family val="2"/>
        <scheme val="minor"/>
      </rPr>
      <t xml:space="preserve">Using the probability-weighted average of the unhedged positions, we find that the average expected proceeds from being </t>
    </r>
    <r>
      <rPr>
        <b/>
        <sz val="12"/>
        <color rgb="FF000000"/>
        <rFont val="Calibri"/>
        <family val="2"/>
        <scheme val="minor"/>
      </rPr>
      <t>unhedged is $14,888,600</t>
    </r>
    <r>
      <rPr>
        <sz val="12"/>
        <color rgb="FF000000"/>
        <rFont val="Calibri"/>
        <family val="2"/>
        <scheme val="minor"/>
      </rPr>
      <t>.</t>
    </r>
  </si>
  <si>
    <r>
      <rPr>
        <b/>
        <sz val="12"/>
        <color rgb="FF000000"/>
        <rFont val="Calibri"/>
        <family val="2"/>
      </rPr>
      <t>A forward hedge</t>
    </r>
    <r>
      <rPr>
        <sz val="12"/>
        <color rgb="FF000000"/>
        <rFont val="Calibri"/>
        <family val="2"/>
      </rPr>
      <t xml:space="preserve">, given the forward rate, gives a </t>
    </r>
    <r>
      <rPr>
        <b/>
        <sz val="12"/>
        <color rgb="FF000000"/>
        <rFont val="Calibri"/>
        <family val="2"/>
      </rPr>
      <t>worse</t>
    </r>
    <r>
      <rPr>
        <sz val="12"/>
        <color rgb="FF000000"/>
        <rFont val="Calibri"/>
        <family val="2"/>
      </rPr>
      <t xml:space="preserve"> position than remaining unhedged by $268,600.00 on average (or about -1.8%).</t>
    </r>
  </si>
  <si>
    <r>
      <rPr>
        <b/>
        <sz val="12"/>
        <color rgb="FF000000"/>
        <rFont val="Calibri"/>
        <family val="2"/>
      </rPr>
      <t>The</t>
    </r>
    <r>
      <rPr>
        <sz val="12"/>
        <color rgb="FF000000"/>
        <rFont val="Calibri"/>
        <family val="2"/>
      </rPr>
      <t xml:space="preserve"> </t>
    </r>
    <r>
      <rPr>
        <b/>
        <sz val="12"/>
        <color rgb="FF000000"/>
        <rFont val="Calibri"/>
        <family val="2"/>
      </rPr>
      <t>money market hedge</t>
    </r>
    <r>
      <rPr>
        <sz val="12"/>
        <color rgb="FF000000"/>
        <rFont val="Calibri"/>
        <family val="2"/>
      </rPr>
      <t xml:space="preserve"> gives a </t>
    </r>
    <r>
      <rPr>
        <b/>
        <sz val="12"/>
        <color rgb="FF000000"/>
        <rFont val="Calibri"/>
        <family val="2"/>
      </rPr>
      <t xml:space="preserve">better </t>
    </r>
    <r>
      <rPr>
        <sz val="12"/>
        <color rgb="FF000000"/>
        <rFont val="Calibri"/>
        <family val="2"/>
      </rPr>
      <t>position than remaining unhedged by $480,707.69 on average (or about 3.2%).</t>
    </r>
  </si>
  <si>
    <t>Conclusion:</t>
  </si>
  <si>
    <r>
      <rPr>
        <sz val="12"/>
        <color rgb="FF000000"/>
        <rFont val="Calibri"/>
        <family val="2"/>
      </rPr>
      <t xml:space="preserve">Blades should hedge their position with the Thai Baht. </t>
    </r>
    <r>
      <rPr>
        <b/>
        <sz val="12"/>
        <color rgb="FF000000"/>
        <rFont val="Calibri"/>
        <family val="2"/>
      </rPr>
      <t>A Money-Market Hedge would be most appropriate as it sees the highest dollar value</t>
    </r>
    <r>
      <rPr>
        <sz val="12"/>
        <color rgb="FF000000"/>
        <rFont val="Calibri"/>
        <family val="2"/>
      </rPr>
      <t>.</t>
    </r>
  </si>
  <si>
    <t>Import materials cost per pair</t>
  </si>
  <si>
    <t>Thai Baht</t>
  </si>
  <si>
    <t>Imported per quarter (Thailand)</t>
  </si>
  <si>
    <t>Imported per year (Thailand)</t>
  </si>
  <si>
    <t>yearly</t>
  </si>
  <si>
    <t xml:space="preserve">Rev </t>
  </si>
  <si>
    <t>Costs</t>
  </si>
  <si>
    <t>Amount to be hedged (annual)</t>
  </si>
  <si>
    <t>UK Pound Information</t>
  </si>
  <si>
    <t>UK Pound rev</t>
  </si>
  <si>
    <t xml:space="preserve">UK Pound cost </t>
  </si>
  <si>
    <t>Proceeds $ (annual)</t>
  </si>
  <si>
    <t>Proceeds (Quarterly)</t>
  </si>
  <si>
    <t>Proceeds * Probability</t>
  </si>
  <si>
    <t>S1(90d) for UK Pound</t>
  </si>
  <si>
    <t>Hedge</t>
  </si>
  <si>
    <t>Option Hedge (Put; Exercise Price = 1.47; Right to sell 19.2M GBP)</t>
  </si>
  <si>
    <t>Premium</t>
  </si>
  <si>
    <t>Option Exercised</t>
  </si>
  <si>
    <t>Rate less Premium</t>
  </si>
  <si>
    <t>Prem. after 90-Days</t>
  </si>
  <si>
    <t>&lt;- Could calculate with this number, but leads to messier table and effect is the same</t>
  </si>
  <si>
    <t>N/A</t>
  </si>
  <si>
    <r>
      <rPr>
        <sz val="12"/>
        <color rgb="FF000000"/>
        <rFont val="Calibri"/>
        <family val="2"/>
        <scheme val="minor"/>
      </rPr>
      <t xml:space="preserve">Using the probability-weighted average of the unhedged positions, we find that the average expected proceeds from being </t>
    </r>
    <r>
      <rPr>
        <b/>
        <sz val="12"/>
        <color rgb="FF000000"/>
        <rFont val="Calibri"/>
        <family val="2"/>
        <scheme val="minor"/>
      </rPr>
      <t>unhedged is $28,492,800</t>
    </r>
    <r>
      <rPr>
        <sz val="12"/>
        <color rgb="FF000000"/>
        <rFont val="Calibri"/>
        <family val="2"/>
        <scheme val="minor"/>
      </rPr>
      <t>.</t>
    </r>
  </si>
  <si>
    <r>
      <rPr>
        <b/>
        <sz val="12"/>
        <color rgb="FF000000"/>
        <rFont val="Calibri"/>
        <family val="2"/>
      </rPr>
      <t>A forward hedge</t>
    </r>
    <r>
      <rPr>
        <sz val="12"/>
        <color rgb="FF000000"/>
        <rFont val="Calibri"/>
        <family val="2"/>
      </rPr>
      <t xml:space="preserve">, given the forward rate, gives a </t>
    </r>
    <r>
      <rPr>
        <b/>
        <sz val="12"/>
        <color rgb="FF000000"/>
        <rFont val="Calibri"/>
        <family val="2"/>
      </rPr>
      <t xml:space="preserve">better </t>
    </r>
    <r>
      <rPr>
        <sz val="12"/>
        <color rgb="FF000000"/>
        <rFont val="Calibri"/>
        <family val="2"/>
      </rPr>
      <t>position than remaining unhedged by $115,200 on average (or about .4%).</t>
    </r>
  </si>
  <si>
    <r>
      <rPr>
        <b/>
        <sz val="12"/>
        <color rgb="FF000000"/>
        <rFont val="Calibri"/>
        <family val="2"/>
      </rPr>
      <t>The money market hedge</t>
    </r>
    <r>
      <rPr>
        <sz val="12"/>
        <color rgb="FF000000"/>
        <rFont val="Calibri"/>
        <family val="2"/>
      </rPr>
      <t xml:space="preserve"> gives a </t>
    </r>
    <r>
      <rPr>
        <b/>
        <sz val="12"/>
        <color rgb="FF000000"/>
        <rFont val="Calibri"/>
        <family val="2"/>
      </rPr>
      <t xml:space="preserve">better </t>
    </r>
    <r>
      <rPr>
        <sz val="12"/>
        <color rgb="FF000000"/>
        <rFont val="Calibri"/>
        <family val="2"/>
      </rPr>
      <t>position than remaining unhedged by $363,670.59 on average (or about 1.26%).</t>
    </r>
  </si>
  <si>
    <r>
      <rPr>
        <b/>
        <sz val="12"/>
        <color rgb="FF000000"/>
        <rFont val="Calibri"/>
        <family val="2"/>
      </rPr>
      <t>An option hedge</t>
    </r>
    <r>
      <rPr>
        <sz val="12"/>
        <color rgb="FF000000"/>
        <rFont val="Calibri"/>
        <family val="2"/>
      </rPr>
      <t xml:space="preserve"> (using put option) gives a </t>
    </r>
    <r>
      <rPr>
        <b/>
        <sz val="12"/>
        <color rgb="FF000000"/>
        <rFont val="Calibri"/>
        <family val="2"/>
      </rPr>
      <t xml:space="preserve">worse </t>
    </r>
    <r>
      <rPr>
        <sz val="12"/>
        <color rgb="FF000000"/>
        <rFont val="Calibri"/>
        <family val="2"/>
      </rPr>
      <t>position than remaining unhedged by $364,800 on average (or about -1.3%)</t>
    </r>
  </si>
  <si>
    <r>
      <rPr>
        <sz val="12"/>
        <color rgb="FF000000"/>
        <rFont val="Calibri"/>
        <family val="2"/>
        <scheme val="minor"/>
      </rPr>
      <t xml:space="preserve">Blades should hedge their position with the UK pound.  </t>
    </r>
    <r>
      <rPr>
        <b/>
        <sz val="12"/>
        <color rgb="FF000000"/>
        <rFont val="Calibri"/>
        <family val="2"/>
        <scheme val="minor"/>
      </rPr>
      <t>A Money-Market Hedge would be most appropriate as it sees the highest dollar value.</t>
    </r>
  </si>
  <si>
    <t>Question: 3</t>
  </si>
  <si>
    <t>In general, do you think it is easier for Blades to hedge its inflows or its outflows denominated in foreign currencies? Why?</t>
  </si>
  <si>
    <t>Answer:</t>
  </si>
  <si>
    <t xml:space="preserve">In the given scenario, it will be generally easier for Blades to hedge its foreign currency inflows because the majority of these inflows come from the UK. In comparison with Thailand, the UK has a much more stable and liquid market that allows for a wider variety of hedging strategies given that it has more financial instruments available. In a more generalized case, where inflows and outflows come from comparably liquid markets, the ease of hedging will be more likely determined by other factors such as political risk, uncertainty in future cashflows, and market fluxuation predictions. </t>
  </si>
  <si>
    <r>
      <rPr>
        <sz val="12"/>
        <color rgb="FF000000"/>
        <rFont val="Calibri"/>
        <scheme val="minor"/>
      </rPr>
      <t xml:space="preserve">Question: 4.	</t>
    </r>
    <r>
      <rPr>
        <b/>
        <sz val="12"/>
        <color rgb="FF000000"/>
        <rFont val="Calibri"/>
        <scheme val="minor"/>
      </rPr>
      <t>Could Blades modify the timing of the Thai imports to reduce its transaction exposure? What is the trade-off of such a modification?</t>
    </r>
  </si>
  <si>
    <t xml:space="preserve">Blades could modify the timing of their Thai imports to reduce its transaction exposure. Currently, Blades pays Thai suppliers on the first day  of the quarter when they receive the materials. However, if they changed this structure a possible tradeoff would be possible supply chain issues which would disrupt production. If Blades were to change the current delivery structure they may see a disruption in cash flow if they need to delay payments. Additionally, delaying imports may casue inventory issues which could impact storage costs as well as future sales. </t>
  </si>
  <si>
    <t>Question: 5</t>
  </si>
  <si>
    <t>Could Blades modify its payment practices for the Thai imports to reduce its transaction exposure? What is the trade-off of such a modification?</t>
  </si>
  <si>
    <t>Yes, to minimize transaction exposure, the company should adjust its payment practices. Currently, it pays 60 days earlier than competitors, contributing to potential loss if the Thai currency depreciates. Delaying payments can mitigate this risk by reducing the dollar-denominated payment in case of currency depreciation. Accelerating purchases from Thailand to decrease transaction exposure in the current quarter, however, comes with tradeoffs. It may lead to higher transaction exposure in future quarters, and the company's elevated inventory position might result in additional expenses to accommodate the increased inventory.</t>
  </si>
  <si>
    <t>Question 6:</t>
  </si>
  <si>
    <t>Holt is also considering importing components from Japan as the prices are low enough, and more importantly, he thinks it would reduce Blades’ baht exposure by taking advantage of the recently high correlation between the baht and the Japanese yen. Do you think his plan will reduce Blades net transaction exposure? Why or why not? (Discuss the effect in short run vs in the long run)</t>
  </si>
  <si>
    <t>In the Short run it will reduce Blade's Bahts exposure since it will counteract the exposure from inflows of baht, however in the long run this will increase the net transaction exposure because it will be adding it another factor that they will have to hedge against and take into consideration.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</si>
</sst>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00_);[Red]\(&quot;$&quot;#,##0.0000\)"/>
    <numFmt numFmtId="165" formatCode="&quot;$&quot;#,##0.000_);[Red]\(&quot;$&quot;#,##0.000\)"/>
    <numFmt numFmtId="166" formatCode="&quot;$&quot;#,##0.00000_);[Red]\(&quot;$&quot;#,##0.00000\)"/>
  </numFmts>
  <fonts count="23">
    <font>
      <sz val="12"/>
      <color theme="1"/>
      <name val="Calibri"/>
      <family val="2"/>
      <scheme val="minor"/>
    </font>
    <font>
      <sz val="10"/>
      <color theme="1"/>
      <name val="Arial"/>
      <family val="2"/>
    </font>
    <font>
      <b/>
      <sz val="12"/>
      <color rgb="FF3F3F3F"/>
      <name val="Times New Roman"/>
      <family val="1"/>
    </font>
    <font>
      <sz val="12"/>
      <color rgb="FF3F3F3F"/>
      <name val="Times New Roman"/>
      <family val="1"/>
    </font>
    <font>
      <b/>
      <sz val="12"/>
      <color theme="1"/>
      <name val="Times New Roman"/>
      <family val="1"/>
    </font>
    <font>
      <b/>
      <u/>
      <sz val="10"/>
      <color theme="1"/>
      <name val="Arial"/>
      <family val="2"/>
    </font>
    <font>
      <u/>
      <sz val="10"/>
      <color theme="1"/>
      <name val="Arial"/>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u/>
      <sz val="12"/>
      <color theme="1"/>
      <name val="Calibri"/>
      <family val="2"/>
      <scheme val="minor"/>
    </font>
    <font>
      <b/>
      <sz val="12"/>
      <color rgb="FF000000"/>
      <name val="Calibri"/>
      <family val="2"/>
    </font>
    <font>
      <b/>
      <sz val="12"/>
      <color rgb="FF3F3F3F"/>
      <name val="Times New Roman"/>
      <family val="1"/>
      <charset val="1"/>
    </font>
    <font>
      <u/>
      <sz val="12"/>
      <color theme="1"/>
      <name val="Calibri"/>
      <family val="2"/>
      <scheme val="minor"/>
    </font>
    <font>
      <sz val="12"/>
      <color rgb="FF3F3F3F"/>
      <name val="Times New Roman"/>
      <family val="1"/>
      <charset val="1"/>
    </font>
    <font>
      <b/>
      <sz val="12"/>
      <color rgb="FF3F3F3F"/>
      <name val="Calibri"/>
      <family val="2"/>
      <scheme val="minor"/>
    </font>
    <font>
      <sz val="12"/>
      <color rgb="FF000000"/>
      <name val="Söhne"/>
      <charset val="1"/>
    </font>
    <font>
      <b/>
      <sz val="12"/>
      <color rgb="FF3F3F3F"/>
      <name val="Calibri"/>
      <scheme val="minor"/>
    </font>
    <font>
      <i/>
      <sz val="12"/>
      <color theme="1"/>
      <name val="Calibri"/>
      <family val="2"/>
      <scheme val="minor"/>
    </font>
    <font>
      <b/>
      <i/>
      <sz val="10"/>
      <color theme="1"/>
      <name val="Arial"/>
      <family val="2"/>
    </font>
    <font>
      <sz val="12"/>
      <color rgb="FF000000"/>
      <name val="Calibri"/>
      <scheme val="minor"/>
    </font>
    <font>
      <b/>
      <sz val="12"/>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xf numFmtId="8" fontId="0" fillId="0" borderId="0" xfId="0" applyNumberFormat="1"/>
    <xf numFmtId="8" fontId="3" fillId="0" borderId="0" xfId="0" applyNumberFormat="1" applyFont="1"/>
    <xf numFmtId="9" fontId="3" fillId="0" borderId="0" xfId="0" applyNumberFormat="1" applyFont="1"/>
    <xf numFmtId="10" fontId="3" fillId="0" borderId="0" xfId="0" applyNumberFormat="1" applyFont="1"/>
    <xf numFmtId="0" fontId="4" fillId="0" borderId="0" xfId="0" applyFont="1"/>
    <xf numFmtId="0" fontId="5" fillId="0" borderId="0" xfId="0" applyFont="1"/>
    <xf numFmtId="0" fontId="6" fillId="0" borderId="0" xfId="0" applyFont="1"/>
    <xf numFmtId="3" fontId="1" fillId="0" borderId="0" xfId="0" applyNumberFormat="1" applyFont="1"/>
    <xf numFmtId="0" fontId="7" fillId="0" borderId="0" xfId="0" applyFont="1" applyAlignment="1">
      <alignment horizontal="center"/>
    </xf>
    <xf numFmtId="0" fontId="7" fillId="0" borderId="0" xfId="0" applyFont="1"/>
    <xf numFmtId="8" fontId="0" fillId="2" borderId="0" xfId="0" applyNumberFormat="1" applyFill="1"/>
    <xf numFmtId="164" fontId="3" fillId="0" borderId="0" xfId="0" applyNumberFormat="1" applyFont="1"/>
    <xf numFmtId="0" fontId="0" fillId="0" borderId="0" xfId="0" applyAlignment="1">
      <alignment horizontal="center"/>
    </xf>
    <xf numFmtId="0" fontId="0" fillId="2" borderId="0" xfId="0" applyFill="1"/>
    <xf numFmtId="0" fontId="8" fillId="0" borderId="0" xfId="0" applyFont="1"/>
    <xf numFmtId="0" fontId="10" fillId="0" borderId="0" xfId="0" applyFont="1"/>
    <xf numFmtId="0" fontId="11" fillId="0" borderId="0" xfId="0" applyFont="1"/>
    <xf numFmtId="165" fontId="3" fillId="0" borderId="0" xfId="0" applyNumberFormat="1" applyFont="1"/>
    <xf numFmtId="166" fontId="0" fillId="0" borderId="0" xfId="0" applyNumberForma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7" fillId="0" borderId="0" xfId="0" applyFont="1" applyAlignment="1">
      <alignment horizontal="left" vertical="top" wrapText="1"/>
    </xf>
    <xf numFmtId="0" fontId="14" fillId="0" borderId="0" xfId="0" applyFont="1" applyAlignment="1">
      <alignment horizontal="left" vertical="top"/>
    </xf>
    <xf numFmtId="0" fontId="0" fillId="0" borderId="0" xfId="0" applyAlignment="1">
      <alignment vertical="top"/>
    </xf>
    <xf numFmtId="0" fontId="18" fillId="0" borderId="0" xfId="0" applyFont="1" applyAlignment="1">
      <alignment vertical="top" wrapText="1"/>
    </xf>
    <xf numFmtId="0" fontId="7"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19" fillId="0" borderId="0" xfId="0" applyFont="1"/>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5FDA-9981-A94F-822F-1182D53680B9}">
  <dimension ref="A1:D50"/>
  <sheetViews>
    <sheetView workbookViewId="0">
      <selection activeCell="B29" sqref="B29"/>
    </sheetView>
  </sheetViews>
  <sheetFormatPr defaultColWidth="11" defaultRowHeight="15.95"/>
  <cols>
    <col min="1" max="4" width="35.125" customWidth="1"/>
  </cols>
  <sheetData>
    <row r="1" spans="1:4" ht="15.75">
      <c r="A1" s="36" t="s">
        <v>0</v>
      </c>
    </row>
    <row r="2" spans="1:4" ht="15.75">
      <c r="A2" s="1" t="s">
        <v>1</v>
      </c>
      <c r="C2" s="1"/>
      <c r="D2" s="1"/>
    </row>
    <row r="3" spans="1:4">
      <c r="A3" s="1"/>
      <c r="B3" s="2" t="s">
        <v>2</v>
      </c>
      <c r="C3" s="2" t="s">
        <v>3</v>
      </c>
      <c r="D3" s="2" t="s">
        <v>4</v>
      </c>
    </row>
    <row r="4" spans="1:4">
      <c r="A4" s="3" t="s">
        <v>5</v>
      </c>
      <c r="B4" s="15">
        <v>2.3E-2</v>
      </c>
      <c r="C4" s="5">
        <v>1.5</v>
      </c>
      <c r="D4" s="1"/>
    </row>
    <row r="5" spans="1:4">
      <c r="A5" s="3" t="s">
        <v>6</v>
      </c>
      <c r="B5" s="15">
        <v>2.1499999999999998E-2</v>
      </c>
      <c r="C5" s="5">
        <v>1.49</v>
      </c>
      <c r="D5" s="1"/>
    </row>
    <row r="6" spans="1:4">
      <c r="A6" s="3" t="s">
        <v>7</v>
      </c>
      <c r="B6" s="3" t="s">
        <v>8</v>
      </c>
      <c r="C6" s="3" t="s">
        <v>9</v>
      </c>
      <c r="D6" s="1"/>
    </row>
    <row r="7" spans="1:4">
      <c r="A7" s="3" t="s">
        <v>10</v>
      </c>
      <c r="B7" s="3" t="s">
        <v>8</v>
      </c>
      <c r="C7" s="5">
        <v>1.47</v>
      </c>
      <c r="D7" s="1"/>
    </row>
    <row r="8" spans="1:4">
      <c r="A8" s="3" t="s">
        <v>11</v>
      </c>
      <c r="B8" s="3" t="s">
        <v>8</v>
      </c>
      <c r="C8" s="3" t="s">
        <v>12</v>
      </c>
      <c r="D8" s="1"/>
    </row>
    <row r="9" spans="1:4">
      <c r="A9" s="3" t="s">
        <v>13</v>
      </c>
      <c r="B9" s="3" t="s">
        <v>8</v>
      </c>
      <c r="C9" s="5">
        <v>1.48</v>
      </c>
      <c r="D9" s="1"/>
    </row>
    <row r="10" spans="1:4">
      <c r="A10" s="3" t="s">
        <v>14</v>
      </c>
      <c r="B10" s="6">
        <v>0.04</v>
      </c>
      <c r="C10" s="6">
        <v>0.02</v>
      </c>
      <c r="D10" s="7">
        <v>2.4E-2</v>
      </c>
    </row>
    <row r="11" spans="1:4">
      <c r="A11" s="3" t="s">
        <v>15</v>
      </c>
      <c r="B11" s="7">
        <v>3.5000000000000003E-2</v>
      </c>
      <c r="C11" s="7">
        <v>1.7999999999999999E-2</v>
      </c>
      <c r="D11" s="7">
        <v>2.1999999999999999E-2</v>
      </c>
    </row>
    <row r="12" spans="1:4">
      <c r="A12" s="1"/>
      <c r="B12" s="1"/>
      <c r="C12" s="1"/>
      <c r="D12" s="1"/>
    </row>
    <row r="13" spans="1:4">
      <c r="A13" s="1"/>
      <c r="B13" s="1"/>
      <c r="C13" s="1"/>
      <c r="D13" s="1"/>
    </row>
    <row r="14" spans="1:4">
      <c r="A14" s="1"/>
      <c r="B14" s="1"/>
      <c r="C14" s="1"/>
      <c r="D14" s="1"/>
    </row>
    <row r="15" spans="1:4">
      <c r="A15" s="8" t="s">
        <v>16</v>
      </c>
      <c r="B15" s="8" t="s">
        <v>17</v>
      </c>
      <c r="C15" s="8" t="s">
        <v>18</v>
      </c>
      <c r="D15" s="1"/>
    </row>
    <row r="16" spans="1:4">
      <c r="A16" s="6">
        <v>0.05</v>
      </c>
      <c r="B16" s="5">
        <v>1.45</v>
      </c>
      <c r="C16" s="15">
        <v>0.02</v>
      </c>
      <c r="D16" s="1"/>
    </row>
    <row r="17" spans="1:4">
      <c r="A17" s="6">
        <v>0.2</v>
      </c>
      <c r="B17" s="5">
        <v>1.47</v>
      </c>
      <c r="C17" s="15">
        <v>2.1299999999999999E-2</v>
      </c>
      <c r="D17" s="1"/>
    </row>
    <row r="18" spans="1:4">
      <c r="A18" s="6">
        <v>0.3</v>
      </c>
      <c r="B18" s="5">
        <v>1.48</v>
      </c>
      <c r="C18" s="15">
        <v>2.1700000000000001E-2</v>
      </c>
      <c r="D18" s="1"/>
    </row>
    <row r="19" spans="1:4">
      <c r="A19" s="6">
        <v>0.25</v>
      </c>
      <c r="B19" s="5">
        <v>1.49</v>
      </c>
      <c r="C19" s="15">
        <v>2.1999999999999999E-2</v>
      </c>
      <c r="D19" s="1"/>
    </row>
    <row r="20" spans="1:4">
      <c r="A20" s="6">
        <v>0.15</v>
      </c>
      <c r="B20" s="5">
        <v>1.5</v>
      </c>
      <c r="C20" s="15">
        <v>2.3E-2</v>
      </c>
      <c r="D20" s="1"/>
    </row>
    <row r="21" spans="1:4">
      <c r="A21" s="6">
        <v>0.05</v>
      </c>
      <c r="B21" s="5">
        <v>1.52</v>
      </c>
      <c r="C21" s="15">
        <v>2.35E-2</v>
      </c>
      <c r="D21" s="1"/>
    </row>
    <row r="22" spans="1:4">
      <c r="A22" s="1"/>
      <c r="B22" s="1"/>
      <c r="C22" s="1"/>
      <c r="D22" s="1"/>
    </row>
    <row r="23" spans="1:4">
      <c r="A23" s="1"/>
      <c r="B23" s="1"/>
      <c r="C23" s="1"/>
      <c r="D23" s="1"/>
    </row>
    <row r="24" spans="1:4">
      <c r="A24" s="1"/>
      <c r="B24" s="1"/>
      <c r="C24" s="1"/>
      <c r="D24" s="1"/>
    </row>
    <row r="25" spans="1:4">
      <c r="A25" s="9" t="s">
        <v>19</v>
      </c>
      <c r="B25" s="1"/>
      <c r="C25" s="1"/>
      <c r="D25" s="1"/>
    </row>
    <row r="26" spans="1:4">
      <c r="A26" s="10" t="s">
        <v>20</v>
      </c>
      <c r="B26" s="1"/>
      <c r="C26" s="1"/>
      <c r="D26" s="1"/>
    </row>
    <row r="27" spans="1:4">
      <c r="A27" s="1" t="s">
        <v>21</v>
      </c>
      <c r="B27" s="11">
        <v>200000</v>
      </c>
      <c r="C27" s="1" t="s">
        <v>22</v>
      </c>
      <c r="D27" s="1"/>
    </row>
    <row r="28" spans="1:4">
      <c r="A28" s="1" t="s">
        <v>23</v>
      </c>
      <c r="B28" s="1">
        <v>4600</v>
      </c>
      <c r="C28" s="1" t="s">
        <v>24</v>
      </c>
      <c r="D28" s="1"/>
    </row>
    <row r="29" spans="1:4">
      <c r="A29" s="1" t="s">
        <v>25</v>
      </c>
      <c r="B29" s="1">
        <v>50000</v>
      </c>
      <c r="C29" s="1" t="s">
        <v>26</v>
      </c>
      <c r="D29" s="1"/>
    </row>
    <row r="30" spans="1:4">
      <c r="A30" s="1"/>
      <c r="B30" s="1"/>
      <c r="C30" s="1"/>
      <c r="D30" s="1"/>
    </row>
    <row r="31" spans="1:4">
      <c r="A31" s="1" t="s">
        <v>27</v>
      </c>
      <c r="B31" s="1">
        <v>80000</v>
      </c>
      <c r="C31" s="1" t="s">
        <v>28</v>
      </c>
      <c r="D31" s="1"/>
    </row>
    <row r="32" spans="1:4">
      <c r="A32" s="1"/>
      <c r="B32" s="1"/>
      <c r="C32" s="1"/>
      <c r="D32" s="1"/>
    </row>
    <row r="33" spans="1:4">
      <c r="A33" s="10" t="s">
        <v>29</v>
      </c>
      <c r="B33" s="1"/>
      <c r="C33" s="1"/>
      <c r="D33" s="1"/>
    </row>
    <row r="34" spans="1:4">
      <c r="A34" s="1" t="s">
        <v>30</v>
      </c>
      <c r="B34" s="1">
        <v>240000</v>
      </c>
      <c r="C34" s="1" t="s">
        <v>26</v>
      </c>
      <c r="D34" s="1"/>
    </row>
    <row r="35" spans="1:4">
      <c r="A35" s="1" t="s">
        <v>31</v>
      </c>
      <c r="B35" s="1">
        <v>80</v>
      </c>
      <c r="C35" s="1" t="s">
        <v>32</v>
      </c>
      <c r="D35" s="1"/>
    </row>
    <row r="36" spans="1:4">
      <c r="A36" s="1" t="s">
        <v>25</v>
      </c>
      <c r="B36" s="1">
        <v>60000</v>
      </c>
      <c r="C36" s="1" t="s">
        <v>26</v>
      </c>
      <c r="D36" s="1"/>
    </row>
    <row r="37" spans="1:4">
      <c r="A37" s="1"/>
      <c r="B37" s="1"/>
      <c r="C37" s="1"/>
      <c r="D37" s="1"/>
    </row>
    <row r="38" spans="1:4">
      <c r="A38" s="1"/>
      <c r="B38" s="1"/>
      <c r="C38" s="1"/>
      <c r="D38" s="1"/>
    </row>
    <row r="39" spans="1:4">
      <c r="A39" s="1"/>
      <c r="B39" s="1"/>
      <c r="C39" s="1"/>
      <c r="D39" s="1"/>
    </row>
    <row r="40" spans="1:4">
      <c r="A40" s="1"/>
      <c r="B40" s="1"/>
      <c r="C40" s="1"/>
      <c r="D40" s="1"/>
    </row>
    <row r="41" spans="1:4">
      <c r="A41" s="1"/>
      <c r="B41" s="1"/>
      <c r="C41" s="1"/>
      <c r="D41" s="1"/>
    </row>
    <row r="42" spans="1:4">
      <c r="A42" s="1"/>
      <c r="B42" s="1"/>
      <c r="C42" s="1"/>
      <c r="D42" s="1"/>
    </row>
    <row r="43" spans="1:4">
      <c r="A43" s="1"/>
      <c r="B43" s="1"/>
      <c r="C43" s="1"/>
      <c r="D43" s="1"/>
    </row>
    <row r="44" spans="1:4">
      <c r="A44" s="1"/>
      <c r="B44" s="1"/>
      <c r="C44" s="1"/>
      <c r="D44" s="1"/>
    </row>
    <row r="45" spans="1:4">
      <c r="A45" s="1"/>
      <c r="B45" s="1"/>
      <c r="C45" s="1"/>
      <c r="D45" s="1"/>
    </row>
    <row r="46" spans="1:4">
      <c r="A46" s="1"/>
      <c r="B46" s="1"/>
      <c r="C46" s="1"/>
      <c r="D46" s="1"/>
    </row>
    <row r="47" spans="1:4">
      <c r="A47" s="1"/>
      <c r="B47" s="1"/>
      <c r="C47" s="1"/>
      <c r="D47" s="1"/>
    </row>
    <row r="48" spans="1:4">
      <c r="A48" s="1"/>
      <c r="B48" s="1"/>
      <c r="C48" s="1"/>
      <c r="D48" s="1"/>
    </row>
    <row r="49" spans="1:4">
      <c r="A49" s="1"/>
      <c r="B49" s="1"/>
      <c r="C49" s="1"/>
      <c r="D49" s="1"/>
    </row>
    <row r="50" spans="1:4">
      <c r="A50" s="1"/>
      <c r="B50" s="1"/>
      <c r="C50" s="1"/>
      <c r="D5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8F999-7016-6340-B26E-4830D871BACA}">
  <dimension ref="A1:L33"/>
  <sheetViews>
    <sheetView tabSelected="1" workbookViewId="0">
      <selection activeCell="E11" sqref="E11"/>
    </sheetView>
  </sheetViews>
  <sheetFormatPr defaultColWidth="8.875" defaultRowHeight="15.95"/>
  <cols>
    <col min="1" max="1" width="33" bestFit="1" customWidth="1"/>
    <col min="2" max="2" width="18.375" customWidth="1"/>
    <col min="3" max="3" width="10.125" bestFit="1" customWidth="1"/>
    <col min="5" max="5" width="13.125" bestFit="1" customWidth="1"/>
    <col min="6" max="6" width="19.875" bestFit="1" customWidth="1"/>
    <col min="7" max="7" width="18.875" bestFit="1" customWidth="1"/>
    <col min="8" max="8" width="12.875" bestFit="1" customWidth="1"/>
    <col min="9" max="9" width="10.125" bestFit="1" customWidth="1"/>
    <col min="10" max="10" width="16.375" customWidth="1"/>
    <col min="11" max="11" width="15.5" customWidth="1"/>
    <col min="12" max="12" width="19.375" customWidth="1"/>
  </cols>
  <sheetData>
    <row r="1" spans="1:12">
      <c r="A1" s="31" t="s">
        <v>33</v>
      </c>
      <c r="B1" s="31"/>
    </row>
    <row r="2" spans="1:12">
      <c r="E2" s="31" t="s">
        <v>34</v>
      </c>
      <c r="F2" s="31"/>
    </row>
    <row r="3" spans="1:12">
      <c r="A3" s="1"/>
      <c r="B3" s="2" t="s">
        <v>2</v>
      </c>
      <c r="E3" s="16" t="s">
        <v>16</v>
      </c>
      <c r="F3" s="16" t="s">
        <v>35</v>
      </c>
      <c r="G3" t="s">
        <v>36</v>
      </c>
      <c r="H3" t="s">
        <v>37</v>
      </c>
      <c r="I3" t="s">
        <v>38</v>
      </c>
      <c r="J3" s="13" t="s">
        <v>39</v>
      </c>
      <c r="K3" s="13" t="s">
        <v>40</v>
      </c>
      <c r="L3" s="13" t="s">
        <v>41</v>
      </c>
    </row>
    <row r="4" spans="1:12">
      <c r="A4" s="3" t="s">
        <v>5</v>
      </c>
      <c r="B4" s="15">
        <v>2.3E-2</v>
      </c>
      <c r="E4" s="6">
        <v>0.05</v>
      </c>
      <c r="F4" s="15">
        <v>0.02</v>
      </c>
      <c r="G4">
        <f t="shared" ref="G4:G9" si="0">$B$22*$B$23</f>
        <v>920000000</v>
      </c>
      <c r="H4">
        <f t="shared" ref="H4:H9" si="1">$B$26*$B$28</f>
        <v>240000000</v>
      </c>
      <c r="I4">
        <f t="shared" ref="I4:I9" si="2">G4-H4</f>
        <v>680000000</v>
      </c>
      <c r="J4" s="14">
        <f t="shared" ref="J4:J9" si="3">I4*F4</f>
        <v>13600000</v>
      </c>
      <c r="K4" s="14">
        <f t="shared" ref="K4:K9" si="4">J4/4</f>
        <v>3400000</v>
      </c>
      <c r="L4" s="4">
        <f t="shared" ref="L4:L9" si="5">J4*E4</f>
        <v>680000</v>
      </c>
    </row>
    <row r="5" spans="1:12">
      <c r="A5" s="3" t="s">
        <v>6</v>
      </c>
      <c r="B5" s="15">
        <v>2.1499999999999998E-2</v>
      </c>
      <c r="E5" s="6">
        <v>0.2</v>
      </c>
      <c r="F5" s="15">
        <v>2.1299999999999999E-2</v>
      </c>
      <c r="G5">
        <f t="shared" si="0"/>
        <v>920000000</v>
      </c>
      <c r="H5">
        <f t="shared" si="1"/>
        <v>240000000</v>
      </c>
      <c r="I5">
        <f t="shared" si="2"/>
        <v>680000000</v>
      </c>
      <c r="J5" s="14">
        <f t="shared" si="3"/>
        <v>14484000</v>
      </c>
      <c r="K5" s="14">
        <f t="shared" si="4"/>
        <v>3621000</v>
      </c>
      <c r="L5" s="4">
        <f t="shared" si="5"/>
        <v>2896800</v>
      </c>
    </row>
    <row r="6" spans="1:12">
      <c r="A6" s="3" t="s">
        <v>7</v>
      </c>
      <c r="B6" s="3" t="s">
        <v>8</v>
      </c>
      <c r="E6" s="6">
        <v>0.3</v>
      </c>
      <c r="F6" s="15">
        <v>2.1700000000000001E-2</v>
      </c>
      <c r="G6">
        <f t="shared" si="0"/>
        <v>920000000</v>
      </c>
      <c r="H6">
        <f t="shared" si="1"/>
        <v>240000000</v>
      </c>
      <c r="I6">
        <f t="shared" si="2"/>
        <v>680000000</v>
      </c>
      <c r="J6" s="14">
        <f t="shared" si="3"/>
        <v>14756000</v>
      </c>
      <c r="K6" s="14">
        <f t="shared" si="4"/>
        <v>3689000</v>
      </c>
      <c r="L6" s="4">
        <f t="shared" si="5"/>
        <v>4426800</v>
      </c>
    </row>
    <row r="7" spans="1:12">
      <c r="A7" s="3" t="s">
        <v>10</v>
      </c>
      <c r="B7" s="3" t="s">
        <v>8</v>
      </c>
      <c r="E7" s="6">
        <v>0.25</v>
      </c>
      <c r="F7" s="15">
        <v>2.1999999999999999E-2</v>
      </c>
      <c r="G7">
        <f t="shared" si="0"/>
        <v>920000000</v>
      </c>
      <c r="H7">
        <f t="shared" si="1"/>
        <v>240000000</v>
      </c>
      <c r="I7">
        <f t="shared" si="2"/>
        <v>680000000</v>
      </c>
      <c r="J7" s="14">
        <f t="shared" si="3"/>
        <v>14960000</v>
      </c>
      <c r="K7" s="14">
        <f t="shared" si="4"/>
        <v>3740000</v>
      </c>
      <c r="L7" s="4">
        <f t="shared" si="5"/>
        <v>3740000</v>
      </c>
    </row>
    <row r="8" spans="1:12">
      <c r="A8" s="3" t="s">
        <v>11</v>
      </c>
      <c r="B8" s="3" t="s">
        <v>8</v>
      </c>
      <c r="E8" s="6">
        <v>0.15</v>
      </c>
      <c r="F8" s="15">
        <v>2.3E-2</v>
      </c>
      <c r="G8">
        <f t="shared" si="0"/>
        <v>920000000</v>
      </c>
      <c r="H8">
        <f t="shared" si="1"/>
        <v>240000000</v>
      </c>
      <c r="I8">
        <f t="shared" si="2"/>
        <v>680000000</v>
      </c>
      <c r="J8" s="14">
        <f t="shared" si="3"/>
        <v>15640000</v>
      </c>
      <c r="K8" s="14">
        <f t="shared" si="4"/>
        <v>3910000</v>
      </c>
      <c r="L8" s="4">
        <f t="shared" si="5"/>
        <v>2346000</v>
      </c>
    </row>
    <row r="9" spans="1:12">
      <c r="A9" s="3" t="s">
        <v>13</v>
      </c>
      <c r="B9" s="3" t="s">
        <v>8</v>
      </c>
      <c r="E9" s="6">
        <v>0.05</v>
      </c>
      <c r="F9" s="15">
        <v>2.35E-2</v>
      </c>
      <c r="G9">
        <f t="shared" si="0"/>
        <v>920000000</v>
      </c>
      <c r="H9">
        <f t="shared" si="1"/>
        <v>240000000</v>
      </c>
      <c r="I9">
        <f t="shared" si="2"/>
        <v>680000000</v>
      </c>
      <c r="J9" s="14">
        <f t="shared" si="3"/>
        <v>15980000</v>
      </c>
      <c r="K9" s="14">
        <f t="shared" si="4"/>
        <v>3995000</v>
      </c>
      <c r="L9" s="4">
        <f t="shared" si="5"/>
        <v>799000</v>
      </c>
    </row>
    <row r="10" spans="1:12">
      <c r="A10" s="3" t="s">
        <v>14</v>
      </c>
      <c r="B10" s="6">
        <v>0.04</v>
      </c>
      <c r="L10" s="14">
        <f>SUM(L4:L9)</f>
        <v>14888600</v>
      </c>
    </row>
    <row r="11" spans="1:12">
      <c r="A11" s="3" t="s">
        <v>15</v>
      </c>
      <c r="B11" s="7">
        <v>3.5000000000000003E-2</v>
      </c>
    </row>
    <row r="13" spans="1:12">
      <c r="A13" s="8" t="s">
        <v>16</v>
      </c>
      <c r="B13" s="8" t="s">
        <v>42</v>
      </c>
    </row>
    <row r="14" spans="1:12">
      <c r="A14" s="6">
        <v>0.05</v>
      </c>
      <c r="B14" s="15">
        <v>0.02</v>
      </c>
      <c r="E14" s="13" t="s">
        <v>43</v>
      </c>
      <c r="F14" s="13" t="s">
        <v>44</v>
      </c>
      <c r="G14" s="13" t="s">
        <v>40</v>
      </c>
    </row>
    <row r="15" spans="1:12">
      <c r="A15" s="6">
        <v>0.2</v>
      </c>
      <c r="B15" s="15">
        <v>2.1299999999999999E-2</v>
      </c>
      <c r="E15" t="s">
        <v>45</v>
      </c>
      <c r="F15" s="14">
        <f>(B23*B22-(B26*B28))*B5</f>
        <v>14619999.999999998</v>
      </c>
      <c r="G15" s="14">
        <f>F15/4</f>
        <v>3654999.9999999995</v>
      </c>
    </row>
    <row r="16" spans="1:12">
      <c r="A16" s="6">
        <v>0.3</v>
      </c>
      <c r="B16" s="15">
        <v>2.1700000000000001E-2</v>
      </c>
      <c r="E16" t="s">
        <v>46</v>
      </c>
      <c r="F16" s="14">
        <f>((B33/(1+B10))*B4)*(1+'Starting Info'!D11)</f>
        <v>15369307.692307692</v>
      </c>
      <c r="G16" s="14">
        <f>F16/4</f>
        <v>3842326.923076923</v>
      </c>
    </row>
    <row r="17" spans="1:7">
      <c r="A17" s="6">
        <v>0.25</v>
      </c>
      <c r="B17" s="15">
        <v>2.1999999999999999E-2</v>
      </c>
      <c r="E17" t="s">
        <v>47</v>
      </c>
      <c r="F17" s="17" t="s">
        <v>48</v>
      </c>
      <c r="G17" s="17" t="s">
        <v>48</v>
      </c>
    </row>
    <row r="18" spans="1:7">
      <c r="A18" s="6">
        <v>0.15</v>
      </c>
      <c r="B18" s="15">
        <v>2.3E-2</v>
      </c>
    </row>
    <row r="19" spans="1:7">
      <c r="A19" s="6">
        <v>0.05</v>
      </c>
      <c r="B19" s="15">
        <v>2.35E-2</v>
      </c>
    </row>
    <row r="20" spans="1:7">
      <c r="E20" s="13" t="s">
        <v>49</v>
      </c>
    </row>
    <row r="21" spans="1:7">
      <c r="A21" s="10" t="s">
        <v>20</v>
      </c>
      <c r="B21" s="1"/>
      <c r="C21" s="1"/>
      <c r="E21" s="18" t="s">
        <v>50</v>
      </c>
    </row>
    <row r="22" spans="1:7">
      <c r="A22" s="1" t="s">
        <v>21</v>
      </c>
      <c r="B22" s="11">
        <v>200000</v>
      </c>
      <c r="C22" s="1" t="s">
        <v>26</v>
      </c>
      <c r="E22" s="19" t="s">
        <v>51</v>
      </c>
    </row>
    <row r="23" spans="1:7">
      <c r="A23" s="1" t="s">
        <v>23</v>
      </c>
      <c r="B23" s="1">
        <v>4600</v>
      </c>
      <c r="C23" s="1" t="s">
        <v>24</v>
      </c>
      <c r="E23" s="19" t="s">
        <v>52</v>
      </c>
    </row>
    <row r="24" spans="1:7">
      <c r="A24" s="1" t="s">
        <v>25</v>
      </c>
      <c r="B24" s="1">
        <v>50000</v>
      </c>
      <c r="C24" s="1" t="s">
        <v>26</v>
      </c>
      <c r="E24" s="13" t="s">
        <v>53</v>
      </c>
      <c r="F24" s="19" t="s">
        <v>54</v>
      </c>
    </row>
    <row r="25" spans="1:7">
      <c r="A25" s="1"/>
      <c r="B25" s="1"/>
      <c r="C25" s="1"/>
    </row>
    <row r="26" spans="1:7">
      <c r="A26" s="1" t="s">
        <v>55</v>
      </c>
      <c r="B26" s="1">
        <v>3000</v>
      </c>
      <c r="C26" s="1" t="s">
        <v>56</v>
      </c>
    </row>
    <row r="27" spans="1:7">
      <c r="A27" t="s">
        <v>57</v>
      </c>
      <c r="B27">
        <v>20000</v>
      </c>
      <c r="C27" t="s">
        <v>26</v>
      </c>
    </row>
    <row r="28" spans="1:7">
      <c r="A28" t="s">
        <v>58</v>
      </c>
      <c r="B28">
        <f>B27*4</f>
        <v>80000</v>
      </c>
      <c r="C28" t="s">
        <v>26</v>
      </c>
    </row>
    <row r="30" spans="1:7">
      <c r="B30" t="s">
        <v>59</v>
      </c>
      <c r="C30" t="s">
        <v>40</v>
      </c>
    </row>
    <row r="31" spans="1:7">
      <c r="A31" t="s">
        <v>60</v>
      </c>
      <c r="B31">
        <f>B22*B23</f>
        <v>920000000</v>
      </c>
    </row>
    <row r="32" spans="1:7">
      <c r="A32" t="s">
        <v>61</v>
      </c>
      <c r="B32">
        <f>B26*B28</f>
        <v>240000000</v>
      </c>
    </row>
    <row r="33" spans="1:3">
      <c r="A33" t="s">
        <v>62</v>
      </c>
      <c r="B33">
        <f>B31-B32</f>
        <v>680000000</v>
      </c>
      <c r="C33">
        <f>B33/4</f>
        <v>170000000</v>
      </c>
    </row>
  </sheetData>
  <mergeCells count="2">
    <mergeCell ref="A1:B1"/>
    <mergeCell ref="E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D73DD-E6A7-C047-ACC4-C314583423F8}">
  <dimension ref="A1:L33"/>
  <sheetViews>
    <sheetView workbookViewId="0">
      <selection activeCell="K37" sqref="K37"/>
    </sheetView>
  </sheetViews>
  <sheetFormatPr defaultColWidth="8.875" defaultRowHeight="15.95"/>
  <cols>
    <col min="1" max="1" width="33" bestFit="1" customWidth="1"/>
    <col min="2" max="2" width="20.375" bestFit="1" customWidth="1"/>
    <col min="3" max="3" width="10.125" bestFit="1" customWidth="1"/>
    <col min="5" max="5" width="13.125" bestFit="1" customWidth="1"/>
    <col min="6" max="6" width="16.125" bestFit="1" customWidth="1"/>
    <col min="7" max="7" width="17.375" bestFit="1" customWidth="1"/>
    <col min="8" max="8" width="14.875" bestFit="1" customWidth="1"/>
    <col min="9" max="9" width="16.125" bestFit="1" customWidth="1"/>
    <col min="10" max="10" width="17.625" bestFit="1" customWidth="1"/>
    <col min="11" max="11" width="18.125" bestFit="1" customWidth="1"/>
    <col min="12" max="12" width="21" bestFit="1" customWidth="1"/>
    <col min="13" max="13" width="20.5" bestFit="1" customWidth="1"/>
  </cols>
  <sheetData>
    <row r="1" spans="1:12">
      <c r="A1" s="31" t="s">
        <v>63</v>
      </c>
      <c r="B1" s="31"/>
    </row>
    <row r="3" spans="1:12">
      <c r="A3" s="1"/>
      <c r="B3" s="2" t="s">
        <v>3</v>
      </c>
      <c r="E3" s="31" t="s">
        <v>34</v>
      </c>
      <c r="F3" s="31"/>
      <c r="G3" s="12"/>
    </row>
    <row r="4" spans="1:12">
      <c r="A4" s="3" t="s">
        <v>5</v>
      </c>
      <c r="B4" s="5">
        <v>1.5</v>
      </c>
      <c r="E4" s="16" t="s">
        <v>16</v>
      </c>
      <c r="F4" s="16" t="s">
        <v>35</v>
      </c>
      <c r="G4" t="s">
        <v>64</v>
      </c>
      <c r="H4" t="s">
        <v>65</v>
      </c>
      <c r="I4" t="s">
        <v>38</v>
      </c>
      <c r="J4" s="13" t="s">
        <v>66</v>
      </c>
      <c r="K4" s="13" t="s">
        <v>67</v>
      </c>
      <c r="L4" s="13" t="s">
        <v>68</v>
      </c>
    </row>
    <row r="5" spans="1:12">
      <c r="A5" s="3" t="s">
        <v>6</v>
      </c>
      <c r="B5" s="5">
        <v>1.49</v>
      </c>
      <c r="E5" s="6">
        <v>0.05</v>
      </c>
      <c r="F5" s="15">
        <f>$B$14</f>
        <v>1.45</v>
      </c>
      <c r="G5">
        <f t="shared" ref="G5:G10" si="0">$B$22*$B$23</f>
        <v>19200000</v>
      </c>
      <c r="H5">
        <v>0</v>
      </c>
      <c r="I5">
        <f t="shared" ref="I5:I10" si="1">G5-H5</f>
        <v>19200000</v>
      </c>
      <c r="J5" s="14">
        <f t="shared" ref="J5:J10" si="2">I5*F5</f>
        <v>27840000</v>
      </c>
      <c r="K5" s="14">
        <f t="shared" ref="K5:K10" si="3">J5/4</f>
        <v>6960000</v>
      </c>
      <c r="L5" s="4">
        <f t="shared" ref="L5:L10" si="4">J5*E5</f>
        <v>1392000</v>
      </c>
    </row>
    <row r="6" spans="1:12">
      <c r="A6" s="3" t="s">
        <v>7</v>
      </c>
      <c r="B6" s="21">
        <v>0.02</v>
      </c>
      <c r="E6" s="6">
        <v>0.2</v>
      </c>
      <c r="F6" s="15">
        <f t="shared" ref="F6:F10" si="5">B15</f>
        <v>1.47</v>
      </c>
      <c r="G6">
        <f t="shared" si="0"/>
        <v>19200000</v>
      </c>
      <c r="H6">
        <v>0</v>
      </c>
      <c r="I6">
        <f t="shared" si="1"/>
        <v>19200000</v>
      </c>
      <c r="J6" s="14">
        <f t="shared" si="2"/>
        <v>28224000</v>
      </c>
      <c r="K6" s="14">
        <f t="shared" si="3"/>
        <v>7056000</v>
      </c>
      <c r="L6" s="4">
        <f t="shared" si="4"/>
        <v>5644800</v>
      </c>
    </row>
    <row r="7" spans="1:12">
      <c r="A7" s="3" t="s">
        <v>10</v>
      </c>
      <c r="B7" s="5">
        <v>1.47</v>
      </c>
      <c r="E7" s="6">
        <v>0.3</v>
      </c>
      <c r="F7" s="15">
        <f t="shared" si="5"/>
        <v>1.48</v>
      </c>
      <c r="G7">
        <f t="shared" si="0"/>
        <v>19200000</v>
      </c>
      <c r="H7">
        <v>0</v>
      </c>
      <c r="I7">
        <f t="shared" si="1"/>
        <v>19200000</v>
      </c>
      <c r="J7" s="14">
        <f t="shared" si="2"/>
        <v>28416000</v>
      </c>
      <c r="K7" s="14">
        <f t="shared" si="3"/>
        <v>7104000</v>
      </c>
      <c r="L7" s="4">
        <f t="shared" si="4"/>
        <v>8524800</v>
      </c>
    </row>
    <row r="8" spans="1:12">
      <c r="A8" s="3" t="s">
        <v>11</v>
      </c>
      <c r="B8" s="21">
        <v>1.4999999999999999E-2</v>
      </c>
      <c r="E8" s="6">
        <v>0.25</v>
      </c>
      <c r="F8" s="15">
        <f t="shared" si="5"/>
        <v>1.49</v>
      </c>
      <c r="G8">
        <f t="shared" si="0"/>
        <v>19200000</v>
      </c>
      <c r="H8">
        <v>0</v>
      </c>
      <c r="I8">
        <f t="shared" si="1"/>
        <v>19200000</v>
      </c>
      <c r="J8" s="14">
        <f t="shared" si="2"/>
        <v>28608000</v>
      </c>
      <c r="K8" s="14">
        <f t="shared" si="3"/>
        <v>7152000</v>
      </c>
      <c r="L8" s="4">
        <f t="shared" si="4"/>
        <v>7152000</v>
      </c>
    </row>
    <row r="9" spans="1:12">
      <c r="A9" s="3" t="s">
        <v>13</v>
      </c>
      <c r="B9" s="5">
        <v>1.48</v>
      </c>
      <c r="E9" s="6">
        <v>0.15</v>
      </c>
      <c r="F9" s="15">
        <f t="shared" si="5"/>
        <v>1.5</v>
      </c>
      <c r="G9">
        <f t="shared" si="0"/>
        <v>19200000</v>
      </c>
      <c r="H9">
        <v>0</v>
      </c>
      <c r="I9">
        <f t="shared" si="1"/>
        <v>19200000</v>
      </c>
      <c r="J9" s="14">
        <f t="shared" si="2"/>
        <v>28800000</v>
      </c>
      <c r="K9" s="14">
        <f t="shared" si="3"/>
        <v>7200000</v>
      </c>
      <c r="L9" s="4">
        <f t="shared" si="4"/>
        <v>4320000</v>
      </c>
    </row>
    <row r="10" spans="1:12">
      <c r="A10" s="3" t="s">
        <v>14</v>
      </c>
      <c r="B10" s="6">
        <v>0.02</v>
      </c>
      <c r="E10" s="6">
        <v>0.05</v>
      </c>
      <c r="F10" s="15">
        <f t="shared" si="5"/>
        <v>1.52</v>
      </c>
      <c r="G10">
        <f t="shared" si="0"/>
        <v>19200000</v>
      </c>
      <c r="H10">
        <v>0</v>
      </c>
      <c r="I10">
        <f t="shared" si="1"/>
        <v>19200000</v>
      </c>
      <c r="J10" s="14">
        <f t="shared" si="2"/>
        <v>29184000</v>
      </c>
      <c r="K10" s="14">
        <f t="shared" si="3"/>
        <v>7296000</v>
      </c>
      <c r="L10" s="4">
        <f t="shared" si="4"/>
        <v>1459200</v>
      </c>
    </row>
    <row r="11" spans="1:12">
      <c r="A11" s="3" t="s">
        <v>15</v>
      </c>
      <c r="B11" s="7">
        <v>1.7999999999999999E-2</v>
      </c>
      <c r="L11" s="14">
        <f>SUM(L5:L10)</f>
        <v>28492800</v>
      </c>
    </row>
    <row r="13" spans="1:12">
      <c r="A13" s="8" t="s">
        <v>16</v>
      </c>
      <c r="B13" s="8" t="s">
        <v>69</v>
      </c>
      <c r="E13" s="20" t="s">
        <v>70</v>
      </c>
      <c r="F13" s="13" t="s">
        <v>44</v>
      </c>
      <c r="G13" s="13" t="s">
        <v>40</v>
      </c>
    </row>
    <row r="14" spans="1:12">
      <c r="A14" s="6">
        <v>0.05</v>
      </c>
      <c r="B14" s="5">
        <v>1.45</v>
      </c>
      <c r="E14" s="13" t="s">
        <v>45</v>
      </c>
      <c r="F14" s="14">
        <f>B27*B5</f>
        <v>28608000</v>
      </c>
      <c r="G14" s="14">
        <f>F14/4</f>
        <v>7152000</v>
      </c>
    </row>
    <row r="15" spans="1:12">
      <c r="A15" s="6">
        <v>0.2</v>
      </c>
      <c r="B15" s="5">
        <v>1.47</v>
      </c>
      <c r="E15" s="13" t="s">
        <v>46</v>
      </c>
      <c r="F15" s="14">
        <f>((B29/(1+B10))*B4)*(1+'Starting Info'!D11)</f>
        <v>28856470.588235293</v>
      </c>
      <c r="G15" s="14">
        <f>F15/4</f>
        <v>7214117.6470588231</v>
      </c>
    </row>
    <row r="16" spans="1:12">
      <c r="A16" s="6">
        <v>0.3</v>
      </c>
      <c r="B16" s="5">
        <v>1.48</v>
      </c>
    </row>
    <row r="17" spans="1:12">
      <c r="A17" s="6">
        <v>0.25</v>
      </c>
      <c r="B17" s="5">
        <v>1.49</v>
      </c>
      <c r="E17" s="32" t="s">
        <v>71</v>
      </c>
      <c r="F17" s="32"/>
      <c r="G17" s="32"/>
      <c r="H17" s="32"/>
      <c r="I17" s="32"/>
      <c r="J17" s="32"/>
      <c r="K17" s="32"/>
    </row>
    <row r="18" spans="1:12">
      <c r="A18" s="6">
        <v>0.15</v>
      </c>
      <c r="B18" s="5">
        <v>1.5</v>
      </c>
      <c r="E18" s="16" t="s">
        <v>16</v>
      </c>
      <c r="F18" s="16" t="s">
        <v>35</v>
      </c>
      <c r="G18" s="16" t="s">
        <v>72</v>
      </c>
      <c r="H18" t="s">
        <v>73</v>
      </c>
      <c r="I18" t="s">
        <v>74</v>
      </c>
      <c r="J18" s="13" t="s">
        <v>66</v>
      </c>
      <c r="K18" s="13" t="s">
        <v>67</v>
      </c>
      <c r="L18" s="13" t="s">
        <v>68</v>
      </c>
    </row>
    <row r="19" spans="1:12">
      <c r="A19" s="6">
        <v>0.05</v>
      </c>
      <c r="B19" s="5">
        <v>1.52</v>
      </c>
      <c r="E19" s="6">
        <v>0.05</v>
      </c>
      <c r="F19" s="5">
        <f>F5</f>
        <v>1.45</v>
      </c>
      <c r="G19" s="5">
        <f>$B$6</f>
        <v>0.02</v>
      </c>
      <c r="H19" s="4" t="b">
        <f>IF(F19&lt;$B$7, TRUE, FALSE)</f>
        <v>1</v>
      </c>
      <c r="I19" s="4">
        <f>MAX(F19, $B$7) - G19</f>
        <v>1.45</v>
      </c>
      <c r="J19" s="14">
        <f>$B$29*I19</f>
        <v>27840000</v>
      </c>
      <c r="K19" s="14">
        <f>J19/4</f>
        <v>6960000</v>
      </c>
      <c r="L19" s="4">
        <f>E19*J19</f>
        <v>1392000</v>
      </c>
    </row>
    <row r="20" spans="1:12">
      <c r="E20" s="6">
        <v>0.2</v>
      </c>
      <c r="F20" s="5">
        <f t="shared" ref="F20:F24" si="6">F6</f>
        <v>1.47</v>
      </c>
      <c r="G20" s="5">
        <f t="shared" ref="G20:G24" si="7">$B$6</f>
        <v>0.02</v>
      </c>
      <c r="H20" s="4" t="b">
        <f>IF(F20&lt;$B$7, TRUE, FALSE)</f>
        <v>0</v>
      </c>
      <c r="I20" s="4">
        <f t="shared" ref="I20:I24" si="8">MAX(F20, $B$7) - G20</f>
        <v>1.45</v>
      </c>
      <c r="J20" s="14">
        <f t="shared" ref="J20:J24" si="9">$B$29*I20</f>
        <v>27840000</v>
      </c>
      <c r="K20" s="14">
        <f t="shared" ref="K20:K24" si="10">J20/4</f>
        <v>6960000</v>
      </c>
      <c r="L20" s="4">
        <f t="shared" ref="L20:L24" si="11">E20*J20</f>
        <v>5568000</v>
      </c>
    </row>
    <row r="21" spans="1:12">
      <c r="A21" s="10" t="s">
        <v>29</v>
      </c>
      <c r="B21" s="1"/>
      <c r="C21" s="1"/>
      <c r="E21" s="6">
        <v>0.3</v>
      </c>
      <c r="F21" s="5">
        <f t="shared" si="6"/>
        <v>1.48</v>
      </c>
      <c r="G21" s="5">
        <f t="shared" si="7"/>
        <v>0.02</v>
      </c>
      <c r="H21" s="4" t="b">
        <f t="shared" ref="H21:H24" si="12">IF(F21&lt;$B$7, TRUE, FALSE)</f>
        <v>0</v>
      </c>
      <c r="I21" s="4">
        <f t="shared" si="8"/>
        <v>1.46</v>
      </c>
      <c r="J21" s="14">
        <f>$B$29*I21</f>
        <v>28032000</v>
      </c>
      <c r="K21" s="14">
        <f t="shared" si="10"/>
        <v>7008000</v>
      </c>
      <c r="L21" s="4">
        <f t="shared" si="11"/>
        <v>8409600</v>
      </c>
    </row>
    <row r="22" spans="1:12">
      <c r="A22" s="1" t="s">
        <v>30</v>
      </c>
      <c r="B22" s="1">
        <v>240000</v>
      </c>
      <c r="C22" s="1" t="s">
        <v>26</v>
      </c>
      <c r="E22" s="6">
        <v>0.25</v>
      </c>
      <c r="F22" s="5">
        <f t="shared" si="6"/>
        <v>1.49</v>
      </c>
      <c r="G22" s="5">
        <f t="shared" si="7"/>
        <v>0.02</v>
      </c>
      <c r="H22" s="4" t="b">
        <f t="shared" si="12"/>
        <v>0</v>
      </c>
      <c r="I22" s="4">
        <f t="shared" si="8"/>
        <v>1.47</v>
      </c>
      <c r="J22" s="14">
        <f t="shared" si="9"/>
        <v>28224000</v>
      </c>
      <c r="K22" s="14">
        <f t="shared" si="10"/>
        <v>7056000</v>
      </c>
      <c r="L22" s="4">
        <f t="shared" si="11"/>
        <v>7056000</v>
      </c>
    </row>
    <row r="23" spans="1:12">
      <c r="A23" s="1" t="s">
        <v>31</v>
      </c>
      <c r="B23" s="1">
        <v>80</v>
      </c>
      <c r="C23" s="1" t="s">
        <v>32</v>
      </c>
      <c r="E23" s="6">
        <v>0.15</v>
      </c>
      <c r="F23" s="5">
        <f t="shared" si="6"/>
        <v>1.5</v>
      </c>
      <c r="G23" s="5">
        <f t="shared" si="7"/>
        <v>0.02</v>
      </c>
      <c r="H23" s="4" t="b">
        <f t="shared" si="12"/>
        <v>0</v>
      </c>
      <c r="I23" s="4">
        <f t="shared" si="8"/>
        <v>1.48</v>
      </c>
      <c r="J23" s="14">
        <f t="shared" si="9"/>
        <v>28416000</v>
      </c>
      <c r="K23" s="14">
        <f t="shared" si="10"/>
        <v>7104000</v>
      </c>
      <c r="L23" s="4">
        <f t="shared" si="11"/>
        <v>4262400</v>
      </c>
    </row>
    <row r="24" spans="1:12">
      <c r="A24" s="1" t="s">
        <v>25</v>
      </c>
      <c r="B24" s="1">
        <v>60000</v>
      </c>
      <c r="C24" s="1" t="s">
        <v>26</v>
      </c>
      <c r="E24" s="6">
        <v>0.05</v>
      </c>
      <c r="F24" s="5">
        <f t="shared" si="6"/>
        <v>1.52</v>
      </c>
      <c r="G24" s="5">
        <f t="shared" si="7"/>
        <v>0.02</v>
      </c>
      <c r="H24" s="4" t="b">
        <f t="shared" si="12"/>
        <v>0</v>
      </c>
      <c r="I24" s="4">
        <f t="shared" si="8"/>
        <v>1.5</v>
      </c>
      <c r="J24" s="14">
        <f t="shared" si="9"/>
        <v>28800000</v>
      </c>
      <c r="K24" s="14">
        <f t="shared" si="10"/>
        <v>7200000</v>
      </c>
      <c r="L24" s="4">
        <f t="shared" si="11"/>
        <v>1440000</v>
      </c>
    </row>
    <row r="25" spans="1:12">
      <c r="A25" s="1"/>
      <c r="B25" s="1"/>
      <c r="C25" s="1"/>
      <c r="F25" s="4"/>
      <c r="G25" s="4" t="s">
        <v>75</v>
      </c>
      <c r="H25" s="4"/>
      <c r="I25" s="4"/>
      <c r="J25" s="4"/>
      <c r="K25" s="4"/>
      <c r="L25" s="14">
        <f>SUM(L19:L24)</f>
        <v>28128000</v>
      </c>
    </row>
    <row r="26" spans="1:12" ht="15.75">
      <c r="B26" t="s">
        <v>59</v>
      </c>
      <c r="C26" t="s">
        <v>40</v>
      </c>
      <c r="G26" s="22">
        <f>G19 * (1 + ('Starting Info'!D11 / 4))</f>
        <v>2.0110000000000003E-2</v>
      </c>
      <c r="H26" s="35" t="s">
        <v>76</v>
      </c>
    </row>
    <row r="27" spans="1:12">
      <c r="A27" t="s">
        <v>60</v>
      </c>
      <c r="B27">
        <f>B22*B23</f>
        <v>19200000</v>
      </c>
      <c r="C27">
        <f>B27/4</f>
        <v>4800000</v>
      </c>
    </row>
    <row r="28" spans="1:12">
      <c r="A28" t="s">
        <v>61</v>
      </c>
      <c r="B28" t="s">
        <v>77</v>
      </c>
      <c r="C28" t="s">
        <v>77</v>
      </c>
      <c r="E28" s="13" t="s">
        <v>49</v>
      </c>
    </row>
    <row r="29" spans="1:12">
      <c r="A29" t="s">
        <v>62</v>
      </c>
      <c r="B29">
        <f>B27</f>
        <v>19200000</v>
      </c>
      <c r="C29">
        <f>C27</f>
        <v>4800000</v>
      </c>
      <c r="E29" s="18" t="s">
        <v>78</v>
      </c>
    </row>
    <row r="30" spans="1:12">
      <c r="E30" s="19" t="s">
        <v>79</v>
      </c>
    </row>
    <row r="31" spans="1:12">
      <c r="E31" s="19" t="s">
        <v>80</v>
      </c>
    </row>
    <row r="32" spans="1:12">
      <c r="E32" s="19" t="s">
        <v>81</v>
      </c>
    </row>
    <row r="33" spans="5:6">
      <c r="E33" s="13" t="s">
        <v>53</v>
      </c>
      <c r="F33" s="18" t="s">
        <v>82</v>
      </c>
    </row>
  </sheetData>
  <mergeCells count="3">
    <mergeCell ref="A1:B1"/>
    <mergeCell ref="E3:F3"/>
    <mergeCell ref="E17:K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818F8-91CE-4824-9276-CEC081677EC7}">
  <dimension ref="A1:L3"/>
  <sheetViews>
    <sheetView workbookViewId="0"/>
  </sheetViews>
  <sheetFormatPr defaultColWidth="8.875" defaultRowHeight="15.95"/>
  <cols>
    <col min="1" max="1" width="10.375" customWidth="1"/>
  </cols>
  <sheetData>
    <row r="1" spans="1:12" ht="15.75">
      <c r="A1" t="s">
        <v>83</v>
      </c>
      <c r="B1" s="23" t="s">
        <v>84</v>
      </c>
    </row>
    <row r="3" spans="1:12" ht="98.25" customHeight="1">
      <c r="A3" s="24" t="s">
        <v>85</v>
      </c>
      <c r="B3" s="33" t="s">
        <v>86</v>
      </c>
      <c r="C3" s="33"/>
      <c r="D3" s="33"/>
      <c r="E3" s="33"/>
      <c r="F3" s="33"/>
      <c r="G3" s="33"/>
      <c r="H3" s="33"/>
      <c r="I3" s="33"/>
      <c r="J3" s="33"/>
      <c r="K3" s="33"/>
      <c r="L3" s="33"/>
    </row>
  </sheetData>
  <mergeCells count="1">
    <mergeCell ref="B3: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82972-3BE0-4944-A737-541CA269F4D3}">
  <dimension ref="A1:L3"/>
  <sheetViews>
    <sheetView workbookViewId="0">
      <selection activeCell="E10" sqref="E10"/>
    </sheetView>
  </sheetViews>
  <sheetFormatPr defaultColWidth="8.875" defaultRowHeight="15.95"/>
  <sheetData>
    <row r="1" spans="1:12" ht="15.75">
      <c r="A1" s="18" t="s">
        <v>87</v>
      </c>
    </row>
    <row r="3" spans="1:12" ht="111.75" customHeight="1">
      <c r="A3" s="24" t="s">
        <v>85</v>
      </c>
      <c r="B3" s="33" t="s">
        <v>88</v>
      </c>
      <c r="C3" s="33"/>
      <c r="D3" s="33"/>
      <c r="E3" s="33"/>
      <c r="F3" s="33"/>
      <c r="G3" s="33"/>
      <c r="H3" s="33"/>
      <c r="I3" s="33"/>
      <c r="J3" s="33"/>
      <c r="K3" s="33"/>
      <c r="L3" s="33"/>
    </row>
  </sheetData>
  <mergeCells count="1">
    <mergeCell ref="B3: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7830-2D2E-40EA-85E2-2239F208D8A3}">
  <dimension ref="A1:C7"/>
  <sheetViews>
    <sheetView workbookViewId="0">
      <selection activeCell="A3" sqref="A3"/>
    </sheetView>
  </sheetViews>
  <sheetFormatPr defaultColWidth="8.875" defaultRowHeight="15.95"/>
  <cols>
    <col min="1" max="1" width="10.375" bestFit="1" customWidth="1"/>
    <col min="2" max="2" width="117.75" customWidth="1"/>
  </cols>
  <sheetData>
    <row r="1" spans="1:3" ht="15.75">
      <c r="A1" t="s">
        <v>89</v>
      </c>
      <c r="B1" s="26" t="s">
        <v>90</v>
      </c>
      <c r="C1" s="25"/>
    </row>
    <row r="2" spans="1:3" ht="15.75">
      <c r="B2" s="26"/>
      <c r="C2" s="25"/>
    </row>
    <row r="3" spans="1:3" ht="84" customHeight="1">
      <c r="A3" s="28" t="s">
        <v>85</v>
      </c>
      <c r="B3" s="27" t="s">
        <v>91</v>
      </c>
    </row>
    <row r="4" spans="1:3" ht="15.75"/>
    <row r="5" spans="1:3" ht="15.75"/>
    <row r="6" spans="1:3" ht="15.75"/>
    <row r="7" spans="1:3" ht="15.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1967-AE0E-43C3-B738-754767AE22A0}">
  <dimension ref="A1:B2"/>
  <sheetViews>
    <sheetView workbookViewId="0">
      <selection activeCell="B7" sqref="B7"/>
    </sheetView>
  </sheetViews>
  <sheetFormatPr defaultColWidth="8.875" defaultRowHeight="15.95"/>
  <cols>
    <col min="1" max="1" width="10" bestFit="1" customWidth="1"/>
    <col min="2" max="2" width="107.75" customWidth="1"/>
  </cols>
  <sheetData>
    <row r="1" spans="1:2" ht="64.5">
      <c r="A1" s="29" t="s">
        <v>92</v>
      </c>
      <c r="B1" s="30" t="s">
        <v>93</v>
      </c>
    </row>
    <row r="2" spans="1:2" ht="89.25" customHeight="1">
      <c r="A2" s="24" t="s">
        <v>85</v>
      </c>
      <c r="B2" s="34"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Held</dc:creator>
  <cp:keywords/>
  <dc:description/>
  <cp:lastModifiedBy/>
  <cp:revision/>
  <dcterms:created xsi:type="dcterms:W3CDTF">2023-12-03T21:27:43Z</dcterms:created>
  <dcterms:modified xsi:type="dcterms:W3CDTF">2023-12-05T01:10:27Z</dcterms:modified>
  <cp:category/>
  <cp:contentStatus/>
</cp:coreProperties>
</file>