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bw/Documents/GitHub/fall_2023/ACCT_152/"/>
    </mc:Choice>
  </mc:AlternateContent>
  <xr:revisionPtr revIDLastSave="0" documentId="13_ncr:1_{E4C4817E-184C-6246-B1D4-B55280C335C8}" xr6:coauthVersionLast="47" xr6:coauthVersionMax="47" xr10:uidLastSave="{00000000-0000-0000-0000-000000000000}"/>
  <bookViews>
    <workbookView xWindow="0" yWindow="760" windowWidth="17280" windowHeight="21580" tabRatio="500" xr2:uid="{00000000-000D-0000-FFFF-FFFF00000000}"/>
  </bookViews>
  <sheets>
    <sheet name="Budget w.o Data" sheetId="3" r:id="rId1"/>
    <sheet name="Sheet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6" i="3" l="1"/>
  <c r="D148" i="3"/>
  <c r="C141" i="3"/>
  <c r="C143" i="3"/>
  <c r="C144" i="3" s="1"/>
  <c r="B103" i="3"/>
  <c r="E105" i="3"/>
  <c r="B29" i="3"/>
  <c r="D105" i="3"/>
  <c r="D63" i="3"/>
  <c r="D64" i="3"/>
  <c r="D117" i="3" s="1"/>
  <c r="D72" i="3"/>
  <c r="D74" i="3"/>
  <c r="E74" i="3" s="1"/>
  <c r="B173" i="3" s="1"/>
  <c r="D78" i="3"/>
  <c r="B181" i="3"/>
  <c r="E49" i="3"/>
  <c r="E50" i="3"/>
  <c r="B112" i="3"/>
  <c r="C112" i="3"/>
  <c r="B113" i="3"/>
  <c r="C113" i="3"/>
  <c r="B114" i="3"/>
  <c r="B104" i="3"/>
  <c r="C104" i="3"/>
  <c r="E104" i="3" s="1"/>
  <c r="D104" i="3"/>
  <c r="E63" i="3"/>
  <c r="B66" i="3"/>
  <c r="E66" i="3" s="1"/>
  <c r="E92" i="3"/>
  <c r="E102" i="3"/>
  <c r="E123" i="3"/>
  <c r="E124" i="3"/>
  <c r="B126" i="3"/>
  <c r="C126" i="3"/>
  <c r="D126" i="3"/>
  <c r="E126" i="3" s="1"/>
  <c r="B55" i="3"/>
  <c r="B49" i="3"/>
  <c r="B50" i="3"/>
  <c r="B133" i="3"/>
  <c r="E133" i="3" s="1"/>
  <c r="B83" i="3"/>
  <c r="B63" i="3"/>
  <c r="C63" i="3"/>
  <c r="B72" i="3"/>
  <c r="C72" i="3"/>
  <c r="B76" i="3"/>
  <c r="E76" i="3" s="1"/>
  <c r="B78" i="3"/>
  <c r="B92" i="3"/>
  <c r="B94" i="3"/>
  <c r="B96" i="3"/>
  <c r="B102" i="3"/>
  <c r="B106" i="3"/>
  <c r="B123" i="3"/>
  <c r="B124" i="3"/>
  <c r="B128" i="3"/>
  <c r="B142" i="3"/>
  <c r="E142" i="3" s="1"/>
  <c r="C49" i="3"/>
  <c r="C50" i="3"/>
  <c r="D49" i="3"/>
  <c r="D50" i="3"/>
  <c r="E83" i="3"/>
  <c r="C78" i="3"/>
  <c r="C92" i="3"/>
  <c r="C94" i="3"/>
  <c r="D92" i="3"/>
  <c r="D94" i="3"/>
  <c r="E96" i="3"/>
  <c r="C106" i="3"/>
  <c r="D106" i="3"/>
  <c r="C128" i="3"/>
  <c r="D128" i="3"/>
  <c r="D141" i="3"/>
  <c r="C96" i="3"/>
  <c r="C102" i="3"/>
  <c r="C123" i="3"/>
  <c r="C124" i="3"/>
  <c r="D96" i="3"/>
  <c r="D102" i="3"/>
  <c r="D123" i="3"/>
  <c r="D124" i="3"/>
  <c r="B175" i="3"/>
  <c r="E72" i="3"/>
  <c r="E78" i="3"/>
  <c r="E141" i="3" l="1"/>
  <c r="C51" i="3"/>
  <c r="C57" i="3" s="1"/>
  <c r="E106" i="3"/>
  <c r="D125" i="3"/>
  <c r="D127" i="3" s="1"/>
  <c r="D129" i="3" s="1"/>
  <c r="D140" i="3" s="1"/>
  <c r="D113" i="3"/>
  <c r="E64" i="3"/>
  <c r="E65" i="3" s="1"/>
  <c r="D65" i="3"/>
  <c r="E51" i="3"/>
  <c r="B157" i="3" s="1"/>
  <c r="B51" i="3"/>
  <c r="B56" i="3" s="1"/>
  <c r="B59" i="3" s="1"/>
  <c r="B134" i="3" s="1"/>
  <c r="B135" i="3" s="1"/>
  <c r="D51" i="3"/>
  <c r="D58" i="3" s="1"/>
  <c r="E58" i="3" s="1"/>
  <c r="C125" i="3"/>
  <c r="C127" i="3" s="1"/>
  <c r="C129" i="3" s="1"/>
  <c r="C140" i="3" s="1"/>
  <c r="B125" i="3"/>
  <c r="B127" i="3" s="1"/>
  <c r="B129" i="3" s="1"/>
  <c r="B140" i="3" s="1"/>
  <c r="C64" i="3"/>
  <c r="D66" i="3" s="1"/>
  <c r="D112" i="3"/>
  <c r="E128" i="3"/>
  <c r="E125" i="3"/>
  <c r="E127" i="3" s="1"/>
  <c r="E129" i="3" s="1"/>
  <c r="E140" i="3" s="1"/>
  <c r="D57" i="3"/>
  <c r="B64" i="3"/>
  <c r="E55" i="3"/>
  <c r="E67" i="3" l="1"/>
  <c r="E71" i="3" s="1"/>
  <c r="E91" i="3" s="1"/>
  <c r="E93" i="3" s="1"/>
  <c r="E101" i="3" s="1"/>
  <c r="E103" i="3" s="1"/>
  <c r="E107" i="3" s="1"/>
  <c r="E139" i="3" s="1"/>
  <c r="B160" i="3"/>
  <c r="C56" i="3"/>
  <c r="C59" i="3" s="1"/>
  <c r="C134" i="3" s="1"/>
  <c r="C114" i="3"/>
  <c r="D114" i="3" s="1"/>
  <c r="D115" i="3" s="1"/>
  <c r="D118" i="3" s="1"/>
  <c r="D119" i="3" s="1"/>
  <c r="B174" i="3" s="1"/>
  <c r="B172" i="3"/>
  <c r="D67" i="3"/>
  <c r="D71" i="3" s="1"/>
  <c r="D73" i="3" s="1"/>
  <c r="D59" i="3"/>
  <c r="D134" i="3" s="1"/>
  <c r="C65" i="3"/>
  <c r="E56" i="3"/>
  <c r="B65" i="3"/>
  <c r="B67" i="3" s="1"/>
  <c r="B71" i="3" s="1"/>
  <c r="C66" i="3"/>
  <c r="E57" i="3"/>
  <c r="E73" i="3" l="1"/>
  <c r="E75" i="3" s="1"/>
  <c r="E77" i="3" s="1"/>
  <c r="E79" i="3" s="1"/>
  <c r="C67" i="3"/>
  <c r="C71" i="3" s="1"/>
  <c r="D91" i="3"/>
  <c r="D93" i="3" s="1"/>
  <c r="D95" i="3" s="1"/>
  <c r="D97" i="3" s="1"/>
  <c r="D138" i="3" s="1"/>
  <c r="B158" i="3"/>
  <c r="B159" i="3" s="1"/>
  <c r="B161" i="3" s="1"/>
  <c r="E59" i="3"/>
  <c r="E134" i="3" s="1"/>
  <c r="E135" i="3" s="1"/>
  <c r="C91" i="3"/>
  <c r="C93" i="3" s="1"/>
  <c r="C73" i="3"/>
  <c r="C74" i="3"/>
  <c r="D76" i="3" s="1"/>
  <c r="D75" i="3"/>
  <c r="B73" i="3"/>
  <c r="B91" i="3"/>
  <c r="B93" i="3" s="1"/>
  <c r="D101" i="3" l="1"/>
  <c r="D103" i="3" s="1"/>
  <c r="D107" i="3" s="1"/>
  <c r="D139" i="3" s="1"/>
  <c r="D77" i="3"/>
  <c r="D79" i="3" s="1"/>
  <c r="D86" i="3" s="1"/>
  <c r="E86" i="3" s="1"/>
  <c r="B95" i="3"/>
  <c r="B101" i="3"/>
  <c r="B105" i="3" s="1"/>
  <c r="B107" i="3" s="1"/>
  <c r="B139" i="3" s="1"/>
  <c r="B74" i="3"/>
  <c r="C76" i="3" s="1"/>
  <c r="C75" i="3"/>
  <c r="C101" i="3"/>
  <c r="C103" i="3" s="1"/>
  <c r="C105" i="3" s="1"/>
  <c r="C107" i="3" s="1"/>
  <c r="C139" i="3" s="1"/>
  <c r="C95" i="3"/>
  <c r="C97" i="3" s="1"/>
  <c r="C138" i="3" s="1"/>
  <c r="B180" i="3" l="1"/>
  <c r="C77" i="3"/>
  <c r="C79" i="3" s="1"/>
  <c r="C85" i="3" s="1"/>
  <c r="E95" i="3"/>
  <c r="E97" i="3" s="1"/>
  <c r="E138" i="3" s="1"/>
  <c r="B97" i="3"/>
  <c r="B138" i="3" s="1"/>
  <c r="B75" i="3"/>
  <c r="B77" i="3" s="1"/>
  <c r="B79" i="3" s="1"/>
  <c r="D85" i="3" l="1"/>
  <c r="D87" i="3" s="1"/>
  <c r="D137" i="3" s="1"/>
  <c r="D143" i="3" s="1"/>
  <c r="C84" i="3"/>
  <c r="C87" i="3" s="1"/>
  <c r="C137" i="3" s="1"/>
  <c r="B84" i="3"/>
  <c r="E85" i="3" l="1"/>
  <c r="E84" i="3"/>
  <c r="B87" i="3"/>
  <c r="B137" i="3" s="1"/>
  <c r="B143" i="3" s="1"/>
  <c r="B144" i="3" s="1"/>
  <c r="E87" i="3" l="1"/>
  <c r="E137" i="3" s="1"/>
  <c r="E143" i="3" s="1"/>
  <c r="E144" i="3" s="1"/>
  <c r="B146" i="3"/>
  <c r="D147" i="3" l="1"/>
  <c r="B149" i="3"/>
  <c r="B150" i="3" s="1"/>
  <c r="C133" i="3" s="1"/>
  <c r="C135" i="3" s="1"/>
  <c r="E147" i="3" l="1"/>
  <c r="E148" i="3"/>
  <c r="B162" i="3" s="1"/>
  <c r="B163" i="3" s="1"/>
  <c r="B182" i="3" s="1"/>
  <c r="B183" i="3" s="1"/>
  <c r="C146" i="3"/>
  <c r="C149" i="3" l="1"/>
  <c r="C150" i="3" s="1"/>
  <c r="D133" i="3" s="1"/>
  <c r="D135" i="3" s="1"/>
  <c r="D144" i="3" s="1"/>
  <c r="D146" i="3" l="1"/>
  <c r="D149" i="3" l="1"/>
  <c r="D150" i="3" s="1"/>
  <c r="E146" i="3"/>
  <c r="E149" i="3" s="1"/>
  <c r="E150" i="3" s="1"/>
  <c r="B171" i="3" s="1"/>
  <c r="B177" i="3" s="1"/>
</calcChain>
</file>

<file path=xl/sharedStrings.xml><?xml version="1.0" encoding="utf-8"?>
<sst xmlns="http://schemas.openxmlformats.org/spreadsheetml/2006/main" count="228" uniqueCount="169">
  <si>
    <t>Data</t>
  </si>
  <si>
    <t>Second Quarter</t>
  </si>
  <si>
    <t>April</t>
  </si>
  <si>
    <t>May</t>
  </si>
  <si>
    <t>June</t>
  </si>
  <si>
    <t>Quarter</t>
  </si>
  <si>
    <t>Budgeted unit sales</t>
  </si>
  <si>
    <t>• Selling price per unit</t>
  </si>
  <si>
    <t>• Accounts receivable as of 3/31</t>
  </si>
  <si>
    <t>• Sales deemed uncollectible</t>
  </si>
  <si>
    <t>• Desired ending finished goods inventory is</t>
  </si>
  <si>
    <t>of the budgeted unit sales of the next month</t>
  </si>
  <si>
    <t>• Finished goods inventory as of 3/31</t>
  </si>
  <si>
    <t>units</t>
  </si>
  <si>
    <t>• Finished goods inventory as of 6/30</t>
  </si>
  <si>
    <t>• Raw materials required to produce one unit</t>
  </si>
  <si>
    <t>pounds</t>
  </si>
  <si>
    <t>• Desired ending inventory of raw materials is</t>
  </si>
  <si>
    <t>of the next month's production needs</t>
  </si>
  <si>
    <t>• Raw materials inventory as of 3/31</t>
  </si>
  <si>
    <t>• Raw materials inventory as of 6/30</t>
  </si>
  <si>
    <t>• Raw material costs</t>
  </si>
  <si>
    <t>per pound</t>
  </si>
  <si>
    <t>• Raw materials purchases are paid</t>
  </si>
  <si>
    <t>in the month the purchases are made</t>
  </si>
  <si>
    <t>and</t>
  </si>
  <si>
    <t>in the month following purchase</t>
  </si>
  <si>
    <t>• Accounts payable for raw materials as of 3/31</t>
  </si>
  <si>
    <t>• Direct labor required to produce one unit</t>
  </si>
  <si>
    <t>hours</t>
  </si>
  <si>
    <t>• Employee wages per hour</t>
  </si>
  <si>
    <t>• Direct labor hours attributed to each employee per week</t>
  </si>
  <si>
    <t>• Minimum direct labor hours per month required by workforce</t>
  </si>
  <si>
    <t>• Variable manufacturing overhead rate</t>
  </si>
  <si>
    <t>per direct labor hour</t>
  </si>
  <si>
    <t>• Fixed manufacturing overhead</t>
  </si>
  <si>
    <t>cash costs per month</t>
  </si>
  <si>
    <t>noncash costs per month</t>
  </si>
  <si>
    <t>• Manufacturing overhead rate</t>
  </si>
  <si>
    <t>per hour</t>
  </si>
  <si>
    <t>• Variable selling and administrative expense rate</t>
  </si>
  <si>
    <t>per unit sold</t>
  </si>
  <si>
    <t>• Fixed selling and administrative expenses</t>
  </si>
  <si>
    <t>• Minimum cash balance maintained</t>
  </si>
  <si>
    <t>• April cash dividend</t>
  </si>
  <si>
    <t>• Cash balance as of 3/31</t>
  </si>
  <si>
    <t>• May capital expenditures</t>
  </si>
  <si>
    <t>in cash</t>
  </si>
  <si>
    <t>• June capital expenditures</t>
  </si>
  <si>
    <t>• Open line of credit limit</t>
  </si>
  <si>
    <t>and related interest rate</t>
  </si>
  <si>
    <t>• Land balance as of 6/30</t>
  </si>
  <si>
    <t>• Common stock balance as of 6/30</t>
  </si>
  <si>
    <t>• Retained earnings balance as of 3/31</t>
  </si>
  <si>
    <t>• Equipment balance as of 6/30</t>
  </si>
  <si>
    <t>Budget Schedules</t>
  </si>
  <si>
    <t>Construct the sales budget</t>
  </si>
  <si>
    <t>Selling price per unit</t>
  </si>
  <si>
    <t>Total sales</t>
  </si>
  <si>
    <t>Construct the schedule of expected cash collections</t>
  </si>
  <si>
    <t>Accounts receivable, 3/31</t>
  </si>
  <si>
    <t>April sales</t>
  </si>
  <si>
    <t>May sales</t>
  </si>
  <si>
    <t>June sales</t>
  </si>
  <si>
    <t>Total cash collections</t>
  </si>
  <si>
    <t>Construct the production budget</t>
  </si>
  <si>
    <t>Add desired ending finished goods inventory</t>
  </si>
  <si>
    <t>Total needs</t>
  </si>
  <si>
    <t>Less beginning finished goods inventory</t>
  </si>
  <si>
    <t>Required production in units</t>
  </si>
  <si>
    <t>Construct the raw materials purchases budget</t>
  </si>
  <si>
    <t>Required production (units)</t>
  </si>
  <si>
    <t>Raw materials required to produce one unit (pounds)</t>
  </si>
  <si>
    <t>Production needs (pounds)</t>
  </si>
  <si>
    <t>Add desired ending inventory of raw materials (pounds)</t>
  </si>
  <si>
    <t>Total needs (pounds)</t>
  </si>
  <si>
    <t>Less beginning inventory of raw materials (pounds)</t>
  </si>
  <si>
    <t>Raw materials to be purchased (pounds)</t>
  </si>
  <si>
    <t>Cost of raw materials per pound</t>
  </si>
  <si>
    <t>Cost of raw materials to be purchased</t>
  </si>
  <si>
    <t>Construct the schedule of expected cash disbursements</t>
  </si>
  <si>
    <t>Accounts payable, 3/31</t>
  </si>
  <si>
    <t>April purchases</t>
  </si>
  <si>
    <t>May purchases</t>
  </si>
  <si>
    <t>June purchases</t>
  </si>
  <si>
    <t>Total cash disbursements</t>
  </si>
  <si>
    <t>Construct the direct labor budget</t>
  </si>
  <si>
    <t>Units of production</t>
  </si>
  <si>
    <t>Direct labor per unit</t>
  </si>
  <si>
    <t>Labor hours required</t>
  </si>
  <si>
    <t>Guaranteed labor hours</t>
  </si>
  <si>
    <t>Labor hours paid</t>
  </si>
  <si>
    <t>Hourly wage rate</t>
  </si>
  <si>
    <t>Total direct labor costs</t>
  </si>
  <si>
    <t>Construct the manufacturing overhead</t>
  </si>
  <si>
    <t>Budgeted direct labor hours</t>
  </si>
  <si>
    <t>Variable manufacturing overhead rate</t>
  </si>
  <si>
    <t>Variable manufacturing overhead costs</t>
  </si>
  <si>
    <t>Fixed manufacturing overhead costs</t>
  </si>
  <si>
    <t>Total manufacturing overhead costs</t>
  </si>
  <si>
    <t>Less: noncash costs</t>
  </si>
  <si>
    <t>Cash disbursements for manufacturing overhead</t>
  </si>
  <si>
    <t>Construct the ending finished goods inventory budget</t>
  </si>
  <si>
    <t>Production costs per unit</t>
  </si>
  <si>
    <t>Quantity</t>
  </si>
  <si>
    <t>Cost</t>
  </si>
  <si>
    <t>Total</t>
  </si>
  <si>
    <t>Direct materials</t>
  </si>
  <si>
    <t>Direct labor</t>
  </si>
  <si>
    <t>Manufacturing overhead</t>
  </si>
  <si>
    <t>Budgeted finished goods inventory</t>
  </si>
  <si>
    <t>Ending inventory in units</t>
  </si>
  <si>
    <t>Unit product cost</t>
  </si>
  <si>
    <t>Ending finished goods inventory</t>
  </si>
  <si>
    <t>Construct the selling and administrative expense budget</t>
  </si>
  <si>
    <t>Budgeted sales</t>
  </si>
  <si>
    <t>Variable sales and administrative rate</t>
  </si>
  <si>
    <t>Variable expenses</t>
  </si>
  <si>
    <t>Fixed sales and administrative expenses</t>
  </si>
  <si>
    <t>Total sales and administrative expenses</t>
  </si>
  <si>
    <t>Less: Noncash expenses</t>
  </si>
  <si>
    <t>Cash sales and administrative expenses</t>
  </si>
  <si>
    <t>Construct the cash budget</t>
  </si>
  <si>
    <t>Beginning cash balance</t>
  </si>
  <si>
    <t>Add: Cash collections</t>
  </si>
  <si>
    <t>Total cash available</t>
  </si>
  <si>
    <t>Less: Cash disbursements</t>
  </si>
  <si>
    <t>Materials</t>
  </si>
  <si>
    <t>Direct Labor</t>
  </si>
  <si>
    <t>Selling and administrative</t>
  </si>
  <si>
    <t>Equipment purchase</t>
  </si>
  <si>
    <t>Dividend</t>
  </si>
  <si>
    <t>Total Disbursements</t>
  </si>
  <si>
    <t>Excess (deficiency)</t>
  </si>
  <si>
    <t>Financing:</t>
  </si>
  <si>
    <t>Borrowing</t>
  </si>
  <si>
    <t>Repayments</t>
  </si>
  <si>
    <t>Interest</t>
  </si>
  <si>
    <t>Total financing</t>
  </si>
  <si>
    <t>Ending cash balance</t>
  </si>
  <si>
    <t>Construct the budgeted income statement</t>
  </si>
  <si>
    <t>Royal Company</t>
  </si>
  <si>
    <t>Budgeted Income Statement</t>
  </si>
  <si>
    <t>For the Three Months Ended June 30</t>
  </si>
  <si>
    <t>Sales</t>
  </si>
  <si>
    <t>Cost of goods sold</t>
  </si>
  <si>
    <t>Gross margin</t>
  </si>
  <si>
    <t>Selling and administrative expenses</t>
  </si>
  <si>
    <t>Operating profit</t>
  </si>
  <si>
    <t>Interest expense</t>
  </si>
  <si>
    <t>Net income</t>
  </si>
  <si>
    <t>Construct the budgeted balance sheet</t>
  </si>
  <si>
    <t>Budgeted Balance Sheet</t>
  </si>
  <si>
    <t>June 30th</t>
  </si>
  <si>
    <t>Assets:</t>
  </si>
  <si>
    <t>Cash</t>
  </si>
  <si>
    <t>Accounts receivable</t>
  </si>
  <si>
    <t>Raw materials inventory</t>
  </si>
  <si>
    <t>Finished goods inventory</t>
  </si>
  <si>
    <t>Land</t>
  </si>
  <si>
    <t>Equipment</t>
  </si>
  <si>
    <t>Total assets</t>
  </si>
  <si>
    <t>Liabilities and Stockholders' Equity:</t>
  </si>
  <si>
    <t>Accounts payable</t>
  </si>
  <si>
    <t>Common stock</t>
  </si>
  <si>
    <t>Retained earnings</t>
  </si>
  <si>
    <t>Total liabilities and stockholders' equity</t>
  </si>
  <si>
    <t>• Sales collected in the month sales are made</t>
  </si>
  <si>
    <t>• Sales collected in the month after sales are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</si>
</sst>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(* #,##0_);_(* \(#,##0\);_(* &quot;-&quot;??_);_(@_)"/>
    <numFmt numFmtId="167" formatCode="_(&quot;$&quot;* #,##0_);_(&quot;$&quot;* \(#,##0\);_(&quot;$&quot;* &quot;-&quot;??_);_(@_)"/>
    <numFmt numFmtId="168" formatCode="#,##0;[Red]#,##0"/>
    <numFmt numFmtId="169" formatCode="_-&quot;$&quot;* #,##0_-;\-&quot;$&quot;* #,##0_-;_-&quot;$&quot;* &quot;-&quot;??_-;_-@_-"/>
    <numFmt numFmtId="170" formatCode="&quot;$&quot;#,##0;[Red]&quot;$&quot;#,##0"/>
    <numFmt numFmtId="172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0"/>
      <name val="Geneva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8" fontId="3" fillId="0" borderId="0" applyFont="0" applyFill="0" applyBorder="0" applyAlignment="0" applyProtection="0"/>
  </cellStyleXfs>
  <cellXfs count="74">
    <xf numFmtId="0" fontId="0" fillId="0" borderId="0" xfId="0"/>
    <xf numFmtId="0" fontId="4" fillId="0" borderId="0" xfId="4" applyFont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4" applyFont="1" applyAlignment="1">
      <alignment horizontal="right" vertical="center"/>
    </xf>
    <xf numFmtId="0" fontId="4" fillId="0" borderId="0" xfId="4" applyFont="1" applyAlignment="1">
      <alignment vertical="center"/>
    </xf>
    <xf numFmtId="0" fontId="5" fillId="0" borderId="0" xfId="0" applyFont="1" applyAlignment="1">
      <alignment vertical="center"/>
    </xf>
    <xf numFmtId="49" fontId="6" fillId="0" borderId="0" xfId="4" applyNumberFormat="1" applyFont="1" applyAlignment="1">
      <alignment horizontal="center" vertical="center"/>
    </xf>
    <xf numFmtId="166" fontId="4" fillId="0" borderId="0" xfId="1" applyNumberFormat="1" applyFont="1" applyAlignment="1">
      <alignment vertical="center"/>
    </xf>
    <xf numFmtId="166" fontId="4" fillId="0" borderId="0" xfId="1" applyNumberFormat="1" applyFont="1" applyAlignment="1">
      <alignment horizontal="right" vertical="center"/>
    </xf>
    <xf numFmtId="167" fontId="4" fillId="0" borderId="0" xfId="2" applyNumberFormat="1" applyFont="1" applyAlignment="1">
      <alignment vertical="center" wrapText="1"/>
    </xf>
    <xf numFmtId="0" fontId="6" fillId="0" borderId="0" xfId="4" applyFont="1" applyAlignment="1">
      <alignment horizontal="center" vertical="center" wrapText="1"/>
    </xf>
    <xf numFmtId="167" fontId="4" fillId="0" borderId="0" xfId="2" applyNumberFormat="1" applyFont="1" applyAlignment="1">
      <alignment vertical="center"/>
    </xf>
    <xf numFmtId="9" fontId="4" fillId="0" borderId="0" xfId="3" applyFont="1" applyAlignment="1">
      <alignment horizontal="right" vertical="center"/>
    </xf>
    <xf numFmtId="9" fontId="4" fillId="0" borderId="0" xfId="3" applyFont="1" applyAlignment="1">
      <alignment vertical="center"/>
    </xf>
    <xf numFmtId="38" fontId="4" fillId="0" borderId="0" xfId="4" applyNumberFormat="1" applyFont="1" applyAlignment="1">
      <alignment horizontal="right" vertical="center"/>
    </xf>
    <xf numFmtId="9" fontId="4" fillId="0" borderId="0" xfId="4" applyNumberFormat="1" applyFont="1" applyAlignment="1">
      <alignment vertical="center"/>
    </xf>
    <xf numFmtId="38" fontId="4" fillId="0" borderId="0" xfId="4" applyNumberFormat="1" applyFont="1" applyAlignment="1">
      <alignment vertical="center"/>
    </xf>
    <xf numFmtId="164" fontId="4" fillId="0" borderId="0" xfId="2" applyFont="1" applyAlignment="1">
      <alignment vertical="center" wrapText="1"/>
    </xf>
    <xf numFmtId="164" fontId="4" fillId="0" borderId="0" xfId="2" applyFont="1" applyAlignment="1">
      <alignment vertical="center"/>
    </xf>
    <xf numFmtId="0" fontId="4" fillId="0" borderId="0" xfId="4" applyFont="1" applyAlignment="1">
      <alignment horizontal="left" vertical="center" indent="2"/>
    </xf>
    <xf numFmtId="0" fontId="4" fillId="0" borderId="0" xfId="4" applyFont="1" applyAlignment="1">
      <alignment horizontal="center" vertical="center"/>
    </xf>
    <xf numFmtId="2" fontId="4" fillId="0" borderId="0" xfId="4" applyNumberFormat="1" applyFont="1" applyAlignment="1">
      <alignment vertical="center"/>
    </xf>
    <xf numFmtId="38" fontId="4" fillId="0" borderId="0" xfId="5" applyFont="1" applyAlignment="1">
      <alignment vertical="center"/>
    </xf>
    <xf numFmtId="164" fontId="4" fillId="0" borderId="0" xfId="2" applyFont="1" applyAlignment="1">
      <alignment horizontal="right" vertical="center"/>
    </xf>
    <xf numFmtId="167" fontId="4" fillId="0" borderId="0" xfId="2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7" fillId="0" borderId="0" xfId="4" applyFont="1" applyAlignment="1">
      <alignment vertical="center"/>
    </xf>
    <xf numFmtId="168" fontId="4" fillId="0" borderId="0" xfId="1" applyNumberFormat="1" applyFont="1" applyAlignment="1">
      <alignment horizontal="right" vertical="center"/>
    </xf>
    <xf numFmtId="167" fontId="4" fillId="0" borderId="0" xfId="2" applyNumberFormat="1" applyFont="1" applyBorder="1" applyAlignment="1">
      <alignment horizontal="right" vertical="center"/>
    </xf>
    <xf numFmtId="167" fontId="4" fillId="0" borderId="1" xfId="2" applyNumberFormat="1" applyFont="1" applyBorder="1" applyAlignment="1">
      <alignment horizontal="right" vertical="center"/>
    </xf>
    <xf numFmtId="0" fontId="6" fillId="0" borderId="0" xfId="4" applyFont="1" applyAlignment="1">
      <alignment vertical="center"/>
    </xf>
    <xf numFmtId="167" fontId="4" fillId="0" borderId="0" xfId="4" applyNumberFormat="1" applyFont="1" applyAlignment="1">
      <alignment horizontal="right" vertical="center"/>
    </xf>
    <xf numFmtId="41" fontId="4" fillId="0" borderId="0" xfId="4" applyNumberFormat="1" applyFont="1" applyAlignment="1">
      <alignment horizontal="right" vertical="center"/>
    </xf>
    <xf numFmtId="167" fontId="4" fillId="0" borderId="1" xfId="4" applyNumberFormat="1" applyFont="1" applyBorder="1" applyAlignment="1">
      <alignment horizontal="right" vertical="center"/>
    </xf>
    <xf numFmtId="166" fontId="4" fillId="0" borderId="0" xfId="4" applyNumberFormat="1" applyFont="1" applyAlignment="1">
      <alignment horizontal="right" vertical="center"/>
    </xf>
    <xf numFmtId="166" fontId="4" fillId="0" borderId="2" xfId="4" applyNumberFormat="1" applyFont="1" applyBorder="1" applyAlignment="1">
      <alignment horizontal="right" vertical="center"/>
    </xf>
    <xf numFmtId="166" fontId="4" fillId="0" borderId="1" xfId="4" applyNumberFormat="1" applyFont="1" applyBorder="1" applyAlignment="1">
      <alignment horizontal="right" vertical="center"/>
    </xf>
    <xf numFmtId="166" fontId="4" fillId="0" borderId="0" xfId="4" applyNumberFormat="1" applyFont="1" applyAlignment="1">
      <alignment horizontal="center" vertical="center"/>
    </xf>
    <xf numFmtId="166" fontId="4" fillId="0" borderId="3" xfId="4" applyNumberFormat="1" applyFont="1" applyBorder="1" applyAlignment="1">
      <alignment horizontal="right" vertical="center"/>
    </xf>
    <xf numFmtId="164" fontId="4" fillId="0" borderId="0" xfId="2" applyFont="1" applyBorder="1" applyAlignment="1">
      <alignment horizontal="right" vertical="center"/>
    </xf>
    <xf numFmtId="169" fontId="4" fillId="0" borderId="1" xfId="4" applyNumberFormat="1" applyFont="1" applyBorder="1" applyAlignment="1">
      <alignment horizontal="right" vertical="center"/>
    </xf>
    <xf numFmtId="0" fontId="4" fillId="0" borderId="0" xfId="4" applyFont="1" applyAlignment="1">
      <alignment horizontal="left" vertical="center" indent="1"/>
    </xf>
    <xf numFmtId="169" fontId="4" fillId="0" borderId="0" xfId="4" applyNumberFormat="1" applyFont="1" applyAlignment="1">
      <alignment horizontal="right" vertical="center"/>
    </xf>
    <xf numFmtId="167" fontId="4" fillId="0" borderId="0" xfId="4" applyNumberFormat="1" applyFont="1" applyAlignment="1">
      <alignment vertical="center"/>
    </xf>
    <xf numFmtId="2" fontId="4" fillId="0" borderId="2" xfId="4" applyNumberFormat="1" applyFont="1" applyBorder="1" applyAlignment="1">
      <alignment horizontal="right" vertical="center"/>
    </xf>
    <xf numFmtId="166" fontId="4" fillId="0" borderId="4" xfId="1" applyNumberFormat="1" applyFont="1" applyBorder="1" applyAlignment="1">
      <alignment vertical="center"/>
    </xf>
    <xf numFmtId="166" fontId="4" fillId="0" borderId="2" xfId="1" applyNumberFormat="1" applyFont="1" applyBorder="1" applyAlignment="1">
      <alignment horizontal="right" vertical="center"/>
    </xf>
    <xf numFmtId="166" fontId="4" fillId="0" borderId="0" xfId="1" applyNumberFormat="1" applyFont="1" applyBorder="1" applyAlignment="1">
      <alignment vertical="center"/>
    </xf>
    <xf numFmtId="167" fontId="4" fillId="0" borderId="2" xfId="2" applyNumberFormat="1" applyFont="1" applyBorder="1" applyAlignment="1">
      <alignment horizontal="right" vertical="center"/>
    </xf>
    <xf numFmtId="169" fontId="4" fillId="0" borderId="1" xfId="2" applyNumberFormat="1" applyFont="1" applyBorder="1" applyAlignment="1">
      <alignment horizontal="right" vertical="center"/>
    </xf>
    <xf numFmtId="167" fontId="4" fillId="0" borderId="2" xfId="2" applyNumberFormat="1" applyFont="1" applyBorder="1" applyAlignment="1">
      <alignment vertical="center"/>
    </xf>
    <xf numFmtId="0" fontId="6" fillId="0" borderId="0" xfId="4" applyFont="1" applyAlignment="1">
      <alignment horizontal="center" vertical="center"/>
    </xf>
    <xf numFmtId="2" fontId="4" fillId="0" borderId="0" xfId="4" applyNumberFormat="1" applyFont="1" applyAlignment="1">
      <alignment horizontal="right" vertical="center"/>
    </xf>
    <xf numFmtId="164" fontId="4" fillId="0" borderId="2" xfId="2" applyFont="1" applyBorder="1" applyAlignment="1">
      <alignment vertical="center"/>
    </xf>
    <xf numFmtId="44" fontId="4" fillId="0" borderId="1" xfId="2" applyNumberFormat="1" applyFont="1" applyBorder="1" applyAlignment="1">
      <alignment vertical="center"/>
    </xf>
    <xf numFmtId="44" fontId="4" fillId="0" borderId="2" xfId="2" applyNumberFormat="1" applyFont="1" applyBorder="1" applyAlignment="1">
      <alignment vertical="center"/>
    </xf>
    <xf numFmtId="167" fontId="4" fillId="0" borderId="1" xfId="2" applyNumberFormat="1" applyFont="1" applyBorder="1" applyAlignment="1">
      <alignment vertical="center"/>
    </xf>
    <xf numFmtId="44" fontId="4" fillId="0" borderId="2" xfId="2" applyNumberFormat="1" applyFont="1" applyBorder="1" applyAlignment="1">
      <alignment horizontal="right" vertical="center"/>
    </xf>
    <xf numFmtId="167" fontId="4" fillId="0" borderId="3" xfId="2" applyNumberFormat="1" applyFont="1" applyBorder="1" applyAlignment="1">
      <alignment horizontal="right" vertical="center"/>
    </xf>
    <xf numFmtId="6" fontId="4" fillId="0" borderId="0" xfId="4" applyNumberFormat="1" applyFont="1" applyAlignment="1">
      <alignment horizontal="right" vertical="center"/>
    </xf>
    <xf numFmtId="6" fontId="4" fillId="0" borderId="0" xfId="4" applyNumberFormat="1" applyFont="1" applyAlignment="1">
      <alignment vertical="center"/>
    </xf>
    <xf numFmtId="167" fontId="4" fillId="0" borderId="2" xfId="4" applyNumberFormat="1" applyFont="1" applyBorder="1" applyAlignment="1">
      <alignment horizontal="right" vertical="center"/>
    </xf>
    <xf numFmtId="167" fontId="4" fillId="0" borderId="4" xfId="4" applyNumberFormat="1" applyFont="1" applyBorder="1" applyAlignment="1">
      <alignment horizontal="right" vertical="center"/>
    </xf>
    <xf numFmtId="169" fontId="4" fillId="0" borderId="0" xfId="1" applyNumberFormat="1" applyFont="1" applyAlignment="1">
      <alignment horizontal="right" vertical="center"/>
    </xf>
    <xf numFmtId="169" fontId="4" fillId="0" borderId="0" xfId="4" applyNumberFormat="1" applyFont="1" applyAlignment="1">
      <alignment vertical="center"/>
    </xf>
    <xf numFmtId="169" fontId="4" fillId="0" borderId="0" xfId="1" applyNumberFormat="1" applyFont="1" applyAlignment="1">
      <alignment vertical="center"/>
    </xf>
    <xf numFmtId="169" fontId="4" fillId="0" borderId="4" xfId="4" applyNumberFormat="1" applyFont="1" applyBorder="1" applyAlignment="1">
      <alignment horizontal="right" vertical="center"/>
    </xf>
    <xf numFmtId="170" fontId="4" fillId="0" borderId="4" xfId="4" applyNumberFormat="1" applyFont="1" applyBorder="1" applyAlignment="1">
      <alignment horizontal="right" vertical="center"/>
    </xf>
    <xf numFmtId="167" fontId="4" fillId="0" borderId="4" xfId="2" applyNumberFormat="1" applyFont="1" applyBorder="1" applyAlignment="1">
      <alignment horizontal="right" vertical="center"/>
    </xf>
    <xf numFmtId="167" fontId="4" fillId="0" borderId="4" xfId="2" applyNumberFormat="1" applyFont="1" applyBorder="1" applyAlignment="1">
      <alignment vertical="center"/>
    </xf>
    <xf numFmtId="6" fontId="6" fillId="0" borderId="0" xfId="4" applyNumberFormat="1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16" fontId="6" fillId="0" borderId="0" xfId="4" applyNumberFormat="1" applyFont="1" applyAlignment="1">
      <alignment horizontal="center" vertical="center"/>
    </xf>
    <xf numFmtId="172" fontId="4" fillId="0" borderId="0" xfId="1" applyNumberFormat="1" applyFont="1" applyAlignment="1">
      <alignment horizontal="right" vertical="center"/>
    </xf>
  </cellXfs>
  <cellStyles count="6">
    <cellStyle name="Comma" xfId="1" builtinId="3"/>
    <cellStyle name="Comma [0] 2" xfId="5" xr:uid="{00000000-0005-0000-0000-000001000000}"/>
    <cellStyle name="Currency" xfId="2" builtinId="4"/>
    <cellStyle name="Normal" xfId="0" builtinId="0"/>
    <cellStyle name="Normal_Process Costing template" xfId="4" xr:uid="{00000000-0005-0000-0000-000004000000}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7" Type="http://schemas.openxmlformats.org/officeDocument/2006/relationships/image" Target="../media/image3.png"/><Relationship Id="rId1" Type="http://schemas.openxmlformats.org/officeDocument/2006/relationships/customXml" Target="../ink/ink1.xml"/><Relationship Id="rId6" Type="http://schemas.openxmlformats.org/officeDocument/2006/relationships/customXml" Target="../ink/ink3.xml"/><Relationship Id="rId5" Type="http://schemas.openxmlformats.org/officeDocument/2006/relationships/customXml" Target="../ink/ink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2271600</xdr:colOff>
      <xdr:row>117</xdr:row>
      <xdr:rowOff>21076</xdr:rowOff>
    </xdr:from>
    <xdr:to>
      <xdr:col>0</xdr:col>
      <xdr:colOff>2271960</xdr:colOff>
      <xdr:row>117</xdr:row>
      <xdr:rowOff>21436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41E187C-E807-47A4-8F23-1CCFE7AA02CD}"/>
                </a:ext>
              </a:extLst>
            </xdr14:cNvPr>
            <xdr14:cNvContentPartPr/>
          </xdr14:nvContentPartPr>
          <xdr14:nvPr macro=""/>
          <xdr14:xfrm>
            <a:off x="2271600" y="18182076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41E187C-E807-47A4-8F23-1CCFE7AA02C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262960" y="18173076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486351</xdr:colOff>
      <xdr:row>111</xdr:row>
      <xdr:rowOff>13889</xdr:rowOff>
    </xdr:from>
    <xdr:to>
      <xdr:col>2</xdr:col>
      <xdr:colOff>486711</xdr:colOff>
      <xdr:row>111</xdr:row>
      <xdr:rowOff>14249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83A11BDB-CDED-4B2F-A9B6-E9B75A3A30D1}"/>
                </a:ext>
              </a:extLst>
            </xdr14:cNvPr>
            <xdr14:cNvContentPartPr/>
          </xdr14:nvContentPartPr>
          <xdr14:nvPr macro=""/>
          <xdr14:xfrm>
            <a:off x="4917240" y="17243556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83A11BDB-CDED-4B2F-A9B6-E9B75A3A30D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908600" y="17234916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493460</xdr:colOff>
      <xdr:row>112</xdr:row>
      <xdr:rowOff>27867</xdr:rowOff>
    </xdr:from>
    <xdr:to>
      <xdr:col>3</xdr:col>
      <xdr:colOff>493820</xdr:colOff>
      <xdr:row>112</xdr:row>
      <xdr:rowOff>28227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0293B2BC-F0AD-4869-8335-0F69EF52C95D}"/>
                </a:ext>
              </a:extLst>
            </xdr14:cNvPr>
            <xdr14:cNvContentPartPr/>
          </xdr14:nvContentPartPr>
          <xdr14:nvPr macro=""/>
          <xdr14:xfrm>
            <a:off x="5763960" y="17412756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0293B2BC-F0AD-4869-8335-0F69EF52C95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755320" y="17404116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3047760</xdr:colOff>
      <xdr:row>29</xdr:row>
      <xdr:rowOff>63098</xdr:rowOff>
    </xdr:from>
    <xdr:to>
      <xdr:col>0</xdr:col>
      <xdr:colOff>3048120</xdr:colOff>
      <xdr:row>29</xdr:row>
      <xdr:rowOff>63458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A0038EC0-F76B-4554-9789-AA3F8F6FCA31}"/>
                </a:ext>
              </a:extLst>
            </xdr14:cNvPr>
            <xdr14:cNvContentPartPr/>
          </xdr14:nvContentPartPr>
          <xdr14:nvPr macro=""/>
          <xdr14:xfrm>
            <a:off x="3047760" y="4564542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A0038EC0-F76B-4554-9789-AA3F8F6FCA3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038760" y="4555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0T15:26:29.147"/>
    </inkml:context>
    <inkml:brush xml:id="br0">
      <inkml:brushProperty name="width" value="0.05" units="cm"/>
      <inkml:brushProperty name="height" value="0.05" units="cm"/>
      <inkml:brushProperty name="color" value="#FF0066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0T15:26:48.705"/>
    </inkml:context>
    <inkml:brush xml:id="br0">
      <inkml:brushProperty name="width" value="0.05" units="cm"/>
      <inkml:brushProperty name="height" value="0.05" units="cm"/>
      <inkml:brushProperty name="color" value="#FF0066"/>
      <inkml:brushProperty name="ignorePressure" value="1"/>
    </inkml:brush>
  </inkml:definitions>
  <inkml:trace contextRef="#ctx0" brushRef="#br0">1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0T15:27:08.951"/>
    </inkml:context>
    <inkml:brush xml:id="br0">
      <inkml:brushProperty name="width" value="0.05" units="cm"/>
      <inkml:brushProperty name="height" value="0.05" units="cm"/>
      <inkml:brushProperty name="color" value="#FF0066"/>
      <inkml:brushProperty name="ignorePressure" value="1"/>
    </inkml:brush>
  </inkml:definitions>
  <inkml:trace contextRef="#ctx0" brushRef="#br0">1 1,'0'0</inkml:trace>
  <inkml:trace contextRef="#ctx0" brushRef="#br0" timeOffset="870.21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0T15:33:20.001"/>
    </inkml:context>
    <inkml:brush xml:id="br0">
      <inkml:brushProperty name="width" value="0.05" units="cm"/>
      <inkml:brushProperty name="height" value="0.05" units="cm"/>
      <inkml:brushProperty name="color" value="#FF0066"/>
      <inkml:brushProperty name="ignorePressure" value="1"/>
    </inkml:brush>
  </inkml:definitions>
  <inkml:trace contextRef="#ctx0" brushRef="#br0">0 1,'0'0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4"/>
  <sheetViews>
    <sheetView tabSelected="1" topLeftCell="A146" zoomScale="110" zoomScaleNormal="110" workbookViewId="0">
      <selection activeCell="D166" sqref="D166"/>
    </sheetView>
  </sheetViews>
  <sheetFormatPr baseColWidth="10" defaultColWidth="11" defaultRowHeight="16" x14ac:dyDescent="0.2"/>
  <cols>
    <col min="1" max="1" width="47.1640625" bestFit="1" customWidth="1"/>
  </cols>
  <sheetData>
    <row r="1" spans="1:6" ht="12" customHeight="1" x14ac:dyDescent="0.2">
      <c r="A1" s="2"/>
      <c r="B1" s="3"/>
      <c r="C1" s="4"/>
      <c r="D1" s="4"/>
      <c r="E1" s="4"/>
    </row>
    <row r="2" spans="1:6" ht="12" customHeight="1" x14ac:dyDescent="0.2">
      <c r="A2" s="5" t="s">
        <v>0</v>
      </c>
      <c r="B2" s="70" t="s">
        <v>1</v>
      </c>
      <c r="C2" s="70"/>
      <c r="D2" s="70"/>
      <c r="E2" s="70"/>
    </row>
    <row r="3" spans="1:6" ht="12" customHeight="1" x14ac:dyDescent="0.2">
      <c r="A3" s="1"/>
      <c r="B3" s="6" t="s">
        <v>2</v>
      </c>
      <c r="C3" s="6" t="s">
        <v>3</v>
      </c>
      <c r="D3" s="6" t="s">
        <v>4</v>
      </c>
      <c r="E3" s="6" t="s">
        <v>5</v>
      </c>
    </row>
    <row r="4" spans="1:6" ht="12" customHeight="1" x14ac:dyDescent="0.2">
      <c r="A4" s="1" t="s">
        <v>6</v>
      </c>
      <c r="B4" s="7">
        <v>20000</v>
      </c>
      <c r="C4" s="7">
        <v>50000</v>
      </c>
      <c r="D4" s="7">
        <v>30000</v>
      </c>
      <c r="E4" s="7">
        <v>100000</v>
      </c>
      <c r="F4" s="7"/>
    </row>
    <row r="5" spans="1:6" ht="12" customHeight="1" x14ac:dyDescent="0.2">
      <c r="A5" s="1"/>
      <c r="B5" s="8"/>
      <c r="C5" s="8"/>
      <c r="D5" s="8"/>
      <c r="E5" s="8"/>
    </row>
    <row r="6" spans="1:6" ht="12" customHeight="1" x14ac:dyDescent="0.2">
      <c r="A6" s="1" t="s">
        <v>7</v>
      </c>
      <c r="B6" s="9">
        <v>10</v>
      </c>
      <c r="C6" s="1"/>
      <c r="D6" s="10"/>
      <c r="E6" s="10"/>
    </row>
    <row r="7" spans="1:6" ht="12" customHeight="1" x14ac:dyDescent="0.2">
      <c r="A7" s="1" t="s">
        <v>8</v>
      </c>
      <c r="B7" s="11">
        <v>30000</v>
      </c>
      <c r="C7" s="12"/>
      <c r="D7" s="12"/>
      <c r="E7" s="12"/>
    </row>
    <row r="8" spans="1:6" ht="12" customHeight="1" x14ac:dyDescent="0.2">
      <c r="A8" s="1" t="s">
        <v>167</v>
      </c>
      <c r="B8" s="13">
        <v>0.7</v>
      </c>
      <c r="C8" s="12"/>
      <c r="D8" s="12"/>
      <c r="E8" s="12"/>
    </row>
    <row r="9" spans="1:6" ht="12" customHeight="1" x14ac:dyDescent="0.2">
      <c r="A9" s="1" t="s">
        <v>168</v>
      </c>
      <c r="B9" s="13">
        <v>0.3</v>
      </c>
      <c r="C9" s="14"/>
      <c r="D9" s="14"/>
      <c r="E9" s="14"/>
    </row>
    <row r="10" spans="1:6" ht="12" customHeight="1" x14ac:dyDescent="0.2">
      <c r="A10" s="1" t="s">
        <v>9</v>
      </c>
      <c r="B10" s="13">
        <v>0</v>
      </c>
      <c r="C10" s="14"/>
      <c r="D10" s="14"/>
      <c r="E10" s="14"/>
    </row>
    <row r="11" spans="1:6" ht="12" customHeight="1" x14ac:dyDescent="0.2">
      <c r="A11" s="1" t="s">
        <v>10</v>
      </c>
      <c r="B11" s="15">
        <v>0.2</v>
      </c>
      <c r="C11" s="1" t="s">
        <v>11</v>
      </c>
      <c r="D11" s="3"/>
      <c r="E11" s="3"/>
    </row>
    <row r="12" spans="1:6" ht="12" customHeight="1" x14ac:dyDescent="0.2">
      <c r="A12" s="1" t="s">
        <v>12</v>
      </c>
      <c r="B12" s="7">
        <v>4000</v>
      </c>
      <c r="C12" s="4" t="s">
        <v>13</v>
      </c>
      <c r="D12" s="4"/>
      <c r="E12" s="4"/>
    </row>
    <row r="13" spans="1:6" ht="12" customHeight="1" x14ac:dyDescent="0.2">
      <c r="A13" s="1" t="s">
        <v>14</v>
      </c>
      <c r="B13" s="7">
        <v>5000</v>
      </c>
      <c r="C13" s="4" t="s">
        <v>13</v>
      </c>
      <c r="D13" s="4"/>
      <c r="E13" s="4"/>
    </row>
    <row r="14" spans="1:6" ht="12" customHeight="1" x14ac:dyDescent="0.2">
      <c r="A14" s="1" t="s">
        <v>15</v>
      </c>
      <c r="B14" s="7">
        <v>5</v>
      </c>
      <c r="C14" s="4" t="s">
        <v>16</v>
      </c>
      <c r="D14" s="4"/>
      <c r="E14" s="4"/>
    </row>
    <row r="15" spans="1:6" ht="12" customHeight="1" x14ac:dyDescent="0.2">
      <c r="A15" s="1" t="s">
        <v>17</v>
      </c>
      <c r="B15" s="15">
        <v>0.1</v>
      </c>
      <c r="C15" s="4" t="s">
        <v>18</v>
      </c>
      <c r="D15" s="4"/>
      <c r="E15" s="4"/>
    </row>
    <row r="16" spans="1:6" ht="12" customHeight="1" x14ac:dyDescent="0.2">
      <c r="A16" s="1" t="s">
        <v>19</v>
      </c>
      <c r="B16" s="16">
        <v>13000</v>
      </c>
      <c r="C16" s="4" t="s">
        <v>16</v>
      </c>
      <c r="D16" s="4"/>
      <c r="E16" s="4"/>
    </row>
    <row r="17" spans="1:5" ht="12" customHeight="1" x14ac:dyDescent="0.2">
      <c r="A17" s="1" t="s">
        <v>20</v>
      </c>
      <c r="B17" s="16">
        <v>11500</v>
      </c>
      <c r="C17" s="4" t="s">
        <v>16</v>
      </c>
      <c r="D17" s="4"/>
      <c r="E17" s="4"/>
    </row>
    <row r="18" spans="1:5" ht="12" customHeight="1" x14ac:dyDescent="0.2">
      <c r="A18" s="1" t="s">
        <v>21</v>
      </c>
      <c r="B18" s="17">
        <v>0.4</v>
      </c>
      <c r="C18" s="4" t="s">
        <v>22</v>
      </c>
      <c r="D18" s="4"/>
      <c r="E18" s="18"/>
    </row>
    <row r="19" spans="1:5" ht="12" customHeight="1" x14ac:dyDescent="0.2">
      <c r="A19" s="1" t="s">
        <v>23</v>
      </c>
      <c r="B19" s="15">
        <v>0.5</v>
      </c>
      <c r="C19" s="4" t="s">
        <v>24</v>
      </c>
      <c r="D19" s="4"/>
      <c r="E19" s="4"/>
    </row>
    <row r="20" spans="1:5" ht="12" customHeight="1" x14ac:dyDescent="0.2">
      <c r="A20" s="19" t="s">
        <v>25</v>
      </c>
      <c r="B20" s="15">
        <v>0.5</v>
      </c>
      <c r="C20" s="4" t="s">
        <v>26</v>
      </c>
      <c r="D20" s="4"/>
      <c r="E20" s="4"/>
    </row>
    <row r="21" spans="1:5" ht="12" customHeight="1" x14ac:dyDescent="0.2">
      <c r="A21" s="1" t="s">
        <v>27</v>
      </c>
      <c r="B21" s="11">
        <v>12000</v>
      </c>
      <c r="C21" s="20"/>
      <c r="D21" s="4"/>
      <c r="E21" s="4"/>
    </row>
    <row r="22" spans="1:5" ht="12" customHeight="1" x14ac:dyDescent="0.2">
      <c r="A22" s="1" t="s">
        <v>28</v>
      </c>
      <c r="B22" s="21">
        <v>0.05</v>
      </c>
      <c r="C22" s="1" t="s">
        <v>29</v>
      </c>
      <c r="D22" s="4"/>
      <c r="E22" s="4"/>
    </row>
    <row r="23" spans="1:5" ht="12" customHeight="1" x14ac:dyDescent="0.2">
      <c r="A23" s="1" t="s">
        <v>30</v>
      </c>
      <c r="B23" s="11">
        <v>10</v>
      </c>
      <c r="C23" s="20"/>
      <c r="D23" s="4"/>
      <c r="E23" s="4"/>
    </row>
    <row r="24" spans="1:5" ht="12" customHeight="1" x14ac:dyDescent="0.2">
      <c r="A24" s="1" t="s">
        <v>31</v>
      </c>
      <c r="B24" s="22">
        <v>40</v>
      </c>
      <c r="C24" s="1" t="s">
        <v>29</v>
      </c>
      <c r="D24" s="4"/>
      <c r="E24" s="4"/>
    </row>
    <row r="25" spans="1:5" ht="12" customHeight="1" x14ac:dyDescent="0.2">
      <c r="A25" s="1" t="s">
        <v>32</v>
      </c>
      <c r="B25" s="7"/>
      <c r="C25" s="1" t="s">
        <v>29</v>
      </c>
      <c r="D25" s="4"/>
      <c r="E25" s="4"/>
    </row>
    <row r="26" spans="1:5" ht="12" customHeight="1" x14ac:dyDescent="0.2">
      <c r="A26" s="1" t="s">
        <v>33</v>
      </c>
      <c r="B26" s="11">
        <v>20</v>
      </c>
      <c r="C26" s="1" t="s">
        <v>34</v>
      </c>
      <c r="D26" s="4"/>
      <c r="E26" s="4"/>
    </row>
    <row r="27" spans="1:5" ht="12" customHeight="1" x14ac:dyDescent="0.2">
      <c r="A27" s="1" t="s">
        <v>35</v>
      </c>
      <c r="B27" s="11">
        <v>30000</v>
      </c>
      <c r="C27" s="1" t="s">
        <v>36</v>
      </c>
      <c r="D27" s="4"/>
      <c r="E27" s="4"/>
    </row>
    <row r="28" spans="1:5" ht="12" customHeight="1" x14ac:dyDescent="0.2">
      <c r="A28" s="19" t="s">
        <v>25</v>
      </c>
      <c r="B28" s="11">
        <v>20000</v>
      </c>
      <c r="C28" s="4" t="s">
        <v>37</v>
      </c>
      <c r="D28" s="4"/>
      <c r="E28" s="4"/>
    </row>
    <row r="29" spans="1:5" ht="12" customHeight="1" x14ac:dyDescent="0.2">
      <c r="A29" s="1" t="s">
        <v>38</v>
      </c>
      <c r="B29" s="18">
        <f>E105/SUM(B101:D101)</f>
        <v>49.702970297029701</v>
      </c>
      <c r="C29" s="1" t="s">
        <v>39</v>
      </c>
      <c r="D29" s="4"/>
      <c r="E29" s="4"/>
    </row>
    <row r="30" spans="1:5" ht="12" customHeight="1" x14ac:dyDescent="0.2">
      <c r="A30" s="1" t="s">
        <v>40</v>
      </c>
      <c r="B30" s="23">
        <v>0.5</v>
      </c>
      <c r="C30" s="4" t="s">
        <v>41</v>
      </c>
      <c r="D30" s="4"/>
      <c r="E30" s="4"/>
    </row>
    <row r="31" spans="1:5" ht="12" customHeight="1" x14ac:dyDescent="0.2">
      <c r="A31" s="1" t="s">
        <v>42</v>
      </c>
      <c r="B31" s="11">
        <v>60000</v>
      </c>
      <c r="C31" s="1" t="s">
        <v>36</v>
      </c>
      <c r="D31" s="4"/>
      <c r="E31" s="4"/>
    </row>
    <row r="32" spans="1:5" ht="12" customHeight="1" x14ac:dyDescent="0.2">
      <c r="A32" s="19" t="s">
        <v>25</v>
      </c>
      <c r="B32" s="11">
        <v>10000</v>
      </c>
      <c r="C32" s="1" t="s">
        <v>37</v>
      </c>
      <c r="D32" s="4"/>
      <c r="E32" s="4"/>
    </row>
    <row r="33" spans="1:5" ht="12" customHeight="1" x14ac:dyDescent="0.2">
      <c r="A33" s="1" t="s">
        <v>43</v>
      </c>
      <c r="B33" s="11">
        <v>30000</v>
      </c>
      <c r="C33" s="1"/>
      <c r="D33" s="4"/>
      <c r="E33" s="4"/>
    </row>
    <row r="34" spans="1:5" ht="12" customHeight="1" x14ac:dyDescent="0.2">
      <c r="A34" s="1" t="s">
        <v>44</v>
      </c>
      <c r="B34" s="11">
        <v>49000</v>
      </c>
      <c r="C34" s="1"/>
      <c r="D34" s="4"/>
      <c r="E34" s="4"/>
    </row>
    <row r="35" spans="1:5" ht="12" customHeight="1" x14ac:dyDescent="0.2">
      <c r="A35" s="1" t="s">
        <v>45</v>
      </c>
      <c r="B35" s="11">
        <v>40000</v>
      </c>
      <c r="C35" s="1"/>
      <c r="D35" s="4"/>
      <c r="E35" s="4"/>
    </row>
    <row r="36" spans="1:5" ht="12" customHeight="1" x14ac:dyDescent="0.2">
      <c r="A36" s="1" t="s">
        <v>46</v>
      </c>
      <c r="B36" s="11">
        <v>143700</v>
      </c>
      <c r="C36" s="1" t="s">
        <v>47</v>
      </c>
      <c r="D36" s="4"/>
      <c r="E36" s="4"/>
    </row>
    <row r="37" spans="1:5" ht="12" customHeight="1" x14ac:dyDescent="0.2">
      <c r="A37" s="1" t="s">
        <v>48</v>
      </c>
      <c r="B37" s="11">
        <v>48300</v>
      </c>
      <c r="C37" s="1" t="s">
        <v>47</v>
      </c>
      <c r="D37" s="4"/>
      <c r="E37" s="4"/>
    </row>
    <row r="38" spans="1:5" ht="12" customHeight="1" x14ac:dyDescent="0.2">
      <c r="A38" s="1" t="s">
        <v>49</v>
      </c>
      <c r="B38" s="11">
        <v>75000</v>
      </c>
      <c r="C38" s="1"/>
      <c r="D38" s="4"/>
      <c r="E38" s="4"/>
    </row>
    <row r="39" spans="1:5" ht="12" customHeight="1" x14ac:dyDescent="0.2">
      <c r="A39" s="19" t="s">
        <v>50</v>
      </c>
      <c r="B39" s="13">
        <v>0.16</v>
      </c>
      <c r="C39" s="1"/>
      <c r="D39" s="4"/>
      <c r="E39" s="4"/>
    </row>
    <row r="40" spans="1:5" ht="12" customHeight="1" x14ac:dyDescent="0.2">
      <c r="A40" s="1" t="s">
        <v>51</v>
      </c>
      <c r="B40" s="11">
        <v>50000</v>
      </c>
      <c r="C40" s="1"/>
      <c r="D40" s="4"/>
      <c r="E40" s="4"/>
    </row>
    <row r="41" spans="1:5" ht="12" customHeight="1" x14ac:dyDescent="0.2">
      <c r="A41" s="1" t="s">
        <v>52</v>
      </c>
      <c r="B41" s="11">
        <v>150000</v>
      </c>
      <c r="C41" s="1"/>
      <c r="D41" s="4"/>
      <c r="E41" s="4"/>
    </row>
    <row r="42" spans="1:5" ht="12" customHeight="1" x14ac:dyDescent="0.2">
      <c r="A42" s="1" t="s">
        <v>53</v>
      </c>
      <c r="B42" s="11">
        <v>248650</v>
      </c>
      <c r="C42" s="1"/>
      <c r="D42" s="4"/>
      <c r="E42" s="4"/>
    </row>
    <row r="43" spans="1:5" ht="12" customHeight="1" x14ac:dyDescent="0.2">
      <c r="A43" s="1" t="s">
        <v>54</v>
      </c>
      <c r="B43" s="11">
        <v>175000</v>
      </c>
      <c r="C43" s="1"/>
      <c r="D43" s="4"/>
      <c r="E43" s="4"/>
    </row>
    <row r="44" spans="1:5" ht="12" customHeight="1" x14ac:dyDescent="0.2">
      <c r="A44" s="19"/>
      <c r="B44" s="24"/>
      <c r="C44" s="4"/>
      <c r="D44" s="4"/>
      <c r="E44" s="4"/>
    </row>
    <row r="45" spans="1:5" ht="12" customHeight="1" x14ac:dyDescent="0.2">
      <c r="A45" s="25" t="s">
        <v>55</v>
      </c>
      <c r="B45" s="3"/>
      <c r="C45" s="4"/>
      <c r="D45" s="4"/>
      <c r="E45" s="4"/>
    </row>
    <row r="46" spans="1:5" ht="12" customHeight="1" x14ac:dyDescent="0.2">
      <c r="A46" s="25"/>
      <c r="B46" s="3"/>
      <c r="C46" s="4"/>
      <c r="D46" s="4"/>
      <c r="E46" s="4"/>
    </row>
    <row r="47" spans="1:5" ht="12" customHeight="1" x14ac:dyDescent="0.2">
      <c r="A47" s="26" t="s">
        <v>56</v>
      </c>
      <c r="B47" s="70" t="s">
        <v>1</v>
      </c>
      <c r="C47" s="70"/>
      <c r="D47" s="70"/>
      <c r="E47" s="70"/>
    </row>
    <row r="48" spans="1:5" ht="12" customHeight="1" x14ac:dyDescent="0.2">
      <c r="A48" s="1"/>
      <c r="B48" s="6" t="s">
        <v>2</v>
      </c>
      <c r="C48" s="6" t="s">
        <v>3</v>
      </c>
      <c r="D48" s="6" t="s">
        <v>4</v>
      </c>
      <c r="E48" s="6" t="s">
        <v>5</v>
      </c>
    </row>
    <row r="49" spans="1:5" ht="12" customHeight="1" x14ac:dyDescent="0.2">
      <c r="A49" s="1" t="s">
        <v>6</v>
      </c>
      <c r="B49" s="27">
        <f>B4</f>
        <v>20000</v>
      </c>
      <c r="C49" s="27">
        <f>C4</f>
        <v>50000</v>
      </c>
      <c r="D49" s="27">
        <f>D4</f>
        <v>30000</v>
      </c>
      <c r="E49" s="27">
        <f>E4</f>
        <v>100000</v>
      </c>
    </row>
    <row r="50" spans="1:5" ht="12" customHeight="1" x14ac:dyDescent="0.2">
      <c r="A50" s="4" t="s">
        <v>57</v>
      </c>
      <c r="B50" s="28">
        <f>$B$6</f>
        <v>10</v>
      </c>
      <c r="C50" s="28">
        <f>$B$6</f>
        <v>10</v>
      </c>
      <c r="D50" s="28">
        <f>$B$6</f>
        <v>10</v>
      </c>
      <c r="E50" s="28">
        <f>$B$6</f>
        <v>10</v>
      </c>
    </row>
    <row r="51" spans="1:5" ht="12" customHeight="1" thickBot="1" x14ac:dyDescent="0.25">
      <c r="A51" s="4" t="s">
        <v>58</v>
      </c>
      <c r="B51" s="29">
        <f t="shared" ref="B51:E51" si="0">B49*B50</f>
        <v>200000</v>
      </c>
      <c r="C51" s="29">
        <f t="shared" si="0"/>
        <v>500000</v>
      </c>
      <c r="D51" s="29">
        <f t="shared" si="0"/>
        <v>300000</v>
      </c>
      <c r="E51" s="29">
        <f t="shared" si="0"/>
        <v>1000000</v>
      </c>
    </row>
    <row r="52" spans="1:5" ht="12" customHeight="1" thickTop="1" x14ac:dyDescent="0.2">
      <c r="A52" s="4"/>
      <c r="B52" s="3"/>
      <c r="C52" s="4"/>
      <c r="D52" s="4"/>
      <c r="E52" s="4"/>
    </row>
    <row r="53" spans="1:5" ht="12" customHeight="1" x14ac:dyDescent="0.2">
      <c r="A53" s="26" t="s">
        <v>59</v>
      </c>
      <c r="B53" s="70" t="s">
        <v>1</v>
      </c>
      <c r="C53" s="70"/>
      <c r="D53" s="70"/>
      <c r="E53" s="70"/>
    </row>
    <row r="54" spans="1:5" ht="12" customHeight="1" x14ac:dyDescent="0.2">
      <c r="A54" s="30"/>
      <c r="B54" s="6" t="s">
        <v>2</v>
      </c>
      <c r="C54" s="6" t="s">
        <v>3</v>
      </c>
      <c r="D54" s="6" t="s">
        <v>4</v>
      </c>
      <c r="E54" s="6" t="s">
        <v>5</v>
      </c>
    </row>
    <row r="55" spans="1:5" ht="12" customHeight="1" x14ac:dyDescent="0.2">
      <c r="A55" s="4" t="s">
        <v>60</v>
      </c>
      <c r="B55" s="31">
        <f>B7</f>
        <v>30000</v>
      </c>
      <c r="C55" s="31"/>
      <c r="D55" s="31"/>
      <c r="E55" s="31">
        <f>SUM(B55:D55)</f>
        <v>30000</v>
      </c>
    </row>
    <row r="56" spans="1:5" ht="12" customHeight="1" x14ac:dyDescent="0.2">
      <c r="A56" s="4" t="s">
        <v>61</v>
      </c>
      <c r="B56" s="32">
        <f>B8*B51</f>
        <v>140000</v>
      </c>
      <c r="C56" s="31">
        <f>B9*B51</f>
        <v>60000</v>
      </c>
      <c r="D56" s="32"/>
      <c r="E56" s="31">
        <f t="shared" ref="E56:E58" si="1">SUM(B56:D56)</f>
        <v>200000</v>
      </c>
    </row>
    <row r="57" spans="1:5" ht="12" customHeight="1" x14ac:dyDescent="0.2">
      <c r="A57" s="4" t="s">
        <v>62</v>
      </c>
      <c r="B57" s="32"/>
      <c r="C57" s="32">
        <f>C51*B8</f>
        <v>350000</v>
      </c>
      <c r="D57" s="31">
        <f>C51*B9</f>
        <v>150000</v>
      </c>
      <c r="E57" s="31">
        <f t="shared" si="1"/>
        <v>500000</v>
      </c>
    </row>
    <row r="58" spans="1:5" ht="12" customHeight="1" x14ac:dyDescent="0.2">
      <c r="A58" s="4" t="s">
        <v>63</v>
      </c>
      <c r="B58" s="32"/>
      <c r="C58" s="32"/>
      <c r="D58" s="32">
        <f>D51*B8</f>
        <v>210000</v>
      </c>
      <c r="E58" s="31">
        <f t="shared" si="1"/>
        <v>210000</v>
      </c>
    </row>
    <row r="59" spans="1:5" ht="12" customHeight="1" thickBot="1" x14ac:dyDescent="0.25">
      <c r="A59" s="4" t="s">
        <v>64</v>
      </c>
      <c r="B59" s="33">
        <f>SUM(B55:B58)</f>
        <v>170000</v>
      </c>
      <c r="C59" s="33">
        <f>SUM(C55:C58)</f>
        <v>410000</v>
      </c>
      <c r="D59" s="33">
        <f>SUM(D55:D58)</f>
        <v>360000</v>
      </c>
      <c r="E59" s="33">
        <f>SUM(E55:E58)</f>
        <v>940000</v>
      </c>
    </row>
    <row r="60" spans="1:5" ht="12" customHeight="1" thickTop="1" x14ac:dyDescent="0.2">
      <c r="A60" s="4"/>
      <c r="B60" s="14"/>
      <c r="C60" s="14"/>
      <c r="D60" s="4"/>
      <c r="E60" s="4"/>
    </row>
    <row r="61" spans="1:5" ht="12" customHeight="1" x14ac:dyDescent="0.2">
      <c r="A61" s="26" t="s">
        <v>65</v>
      </c>
      <c r="B61" s="70" t="s">
        <v>1</v>
      </c>
      <c r="C61" s="70"/>
      <c r="D61" s="70"/>
      <c r="E61" s="70"/>
    </row>
    <row r="62" spans="1:5" ht="12" customHeight="1" x14ac:dyDescent="0.2">
      <c r="A62" s="30"/>
      <c r="B62" s="6" t="s">
        <v>2</v>
      </c>
      <c r="C62" s="6" t="s">
        <v>3</v>
      </c>
      <c r="D62" s="6" t="s">
        <v>4</v>
      </c>
      <c r="E62" s="6" t="s">
        <v>5</v>
      </c>
    </row>
    <row r="63" spans="1:5" ht="12" customHeight="1" x14ac:dyDescent="0.2">
      <c r="A63" s="4" t="s">
        <v>6</v>
      </c>
      <c r="B63" s="34">
        <f>B4</f>
        <v>20000</v>
      </c>
      <c r="C63" s="34">
        <f>C4</f>
        <v>50000</v>
      </c>
      <c r="D63" s="34">
        <f>D4</f>
        <v>30000</v>
      </c>
      <c r="E63" s="34">
        <f>E4</f>
        <v>100000</v>
      </c>
    </row>
    <row r="64" spans="1:5" ht="12" customHeight="1" x14ac:dyDescent="0.2">
      <c r="A64" s="4" t="s">
        <v>66</v>
      </c>
      <c r="B64" s="35">
        <f>C63*$B$11</f>
        <v>10000</v>
      </c>
      <c r="C64" s="35">
        <f>D63*$B$11</f>
        <v>6000</v>
      </c>
      <c r="D64" s="35">
        <f>B13</f>
        <v>5000</v>
      </c>
      <c r="E64" s="35">
        <f>D64</f>
        <v>5000</v>
      </c>
    </row>
    <row r="65" spans="1:5" ht="12" customHeight="1" x14ac:dyDescent="0.2">
      <c r="A65" s="4" t="s">
        <v>67</v>
      </c>
      <c r="B65" s="34">
        <f t="shared" ref="B65:E65" si="2">B63+B64</f>
        <v>30000</v>
      </c>
      <c r="C65" s="34">
        <f t="shared" si="2"/>
        <v>56000</v>
      </c>
      <c r="D65" s="34">
        <f t="shared" si="2"/>
        <v>35000</v>
      </c>
      <c r="E65" s="34">
        <f t="shared" si="2"/>
        <v>105000</v>
      </c>
    </row>
    <row r="66" spans="1:5" ht="12" customHeight="1" x14ac:dyDescent="0.2">
      <c r="A66" s="4" t="s">
        <v>68</v>
      </c>
      <c r="B66" s="34">
        <f>B12</f>
        <v>4000</v>
      </c>
      <c r="C66" s="34">
        <f>B64</f>
        <v>10000</v>
      </c>
      <c r="D66" s="34">
        <f>C64</f>
        <v>6000</v>
      </c>
      <c r="E66" s="34">
        <f>B66</f>
        <v>4000</v>
      </c>
    </row>
    <row r="67" spans="1:5" ht="12" customHeight="1" thickBot="1" x14ac:dyDescent="0.25">
      <c r="A67" s="4" t="s">
        <v>69</v>
      </c>
      <c r="B67" s="36">
        <f t="shared" ref="B67:D67" si="3">B65-B66</f>
        <v>26000</v>
      </c>
      <c r="C67" s="36">
        <f t="shared" si="3"/>
        <v>46000</v>
      </c>
      <c r="D67" s="36">
        <f t="shared" si="3"/>
        <v>29000</v>
      </c>
      <c r="E67" s="36">
        <f>E65-E66</f>
        <v>101000</v>
      </c>
    </row>
    <row r="68" spans="1:5" ht="12" customHeight="1" thickTop="1" x14ac:dyDescent="0.2">
      <c r="A68" s="4"/>
      <c r="B68" s="37"/>
      <c r="C68" s="37"/>
      <c r="D68" s="37"/>
      <c r="E68" s="37"/>
    </row>
    <row r="69" spans="1:5" ht="12" customHeight="1" x14ac:dyDescent="0.2">
      <c r="A69" s="26" t="s">
        <v>70</v>
      </c>
      <c r="B69" s="70" t="s">
        <v>1</v>
      </c>
      <c r="C69" s="70"/>
      <c r="D69" s="70"/>
      <c r="E69" s="70"/>
    </row>
    <row r="70" spans="1:5" ht="12" customHeight="1" x14ac:dyDescent="0.2">
      <c r="A70" s="4"/>
      <c r="B70" s="6" t="s">
        <v>2</v>
      </c>
      <c r="C70" s="6" t="s">
        <v>3</v>
      </c>
      <c r="D70" s="6" t="s">
        <v>4</v>
      </c>
      <c r="E70" s="6" t="s">
        <v>5</v>
      </c>
    </row>
    <row r="71" spans="1:5" ht="12" customHeight="1" x14ac:dyDescent="0.2">
      <c r="A71" s="4" t="s">
        <v>71</v>
      </c>
      <c r="B71" s="34">
        <f t="shared" ref="B71:D71" si="4">B67</f>
        <v>26000</v>
      </c>
      <c r="C71" s="34">
        <f t="shared" si="4"/>
        <v>46000</v>
      </c>
      <c r="D71" s="34">
        <f t="shared" si="4"/>
        <v>29000</v>
      </c>
      <c r="E71" s="34">
        <f>E67</f>
        <v>101000</v>
      </c>
    </row>
    <row r="72" spans="1:5" ht="12" customHeight="1" x14ac:dyDescent="0.2">
      <c r="A72" s="4" t="s">
        <v>72</v>
      </c>
      <c r="B72" s="35">
        <f>$B$14</f>
        <v>5</v>
      </c>
      <c r="C72" s="35">
        <f>$B$14</f>
        <v>5</v>
      </c>
      <c r="D72" s="35">
        <f>$B$14</f>
        <v>5</v>
      </c>
      <c r="E72" s="35">
        <f>$B$14</f>
        <v>5</v>
      </c>
    </row>
    <row r="73" spans="1:5" ht="12" customHeight="1" x14ac:dyDescent="0.2">
      <c r="A73" s="4" t="s">
        <v>73</v>
      </c>
      <c r="B73" s="34">
        <f t="shared" ref="B73:E73" si="5">B71*B72</f>
        <v>130000</v>
      </c>
      <c r="C73" s="34">
        <f t="shared" si="5"/>
        <v>230000</v>
      </c>
      <c r="D73" s="34">
        <f t="shared" si="5"/>
        <v>145000</v>
      </c>
      <c r="E73" s="34">
        <f t="shared" si="5"/>
        <v>505000</v>
      </c>
    </row>
    <row r="74" spans="1:5" ht="12" customHeight="1" x14ac:dyDescent="0.2">
      <c r="A74" s="4" t="s">
        <v>74</v>
      </c>
      <c r="B74" s="35">
        <f>$B$15*C73</f>
        <v>23000</v>
      </c>
      <c r="C74" s="35">
        <f>$B$15*D73</f>
        <v>14500</v>
      </c>
      <c r="D74" s="35">
        <f>B17</f>
        <v>11500</v>
      </c>
      <c r="E74" s="35">
        <f>D74</f>
        <v>11500</v>
      </c>
    </row>
    <row r="75" spans="1:5" ht="12" customHeight="1" x14ac:dyDescent="0.2">
      <c r="A75" s="4" t="s">
        <v>75</v>
      </c>
      <c r="B75" s="34">
        <f>B73+B74</f>
        <v>153000</v>
      </c>
      <c r="C75" s="34">
        <f>C73+C74</f>
        <v>244500</v>
      </c>
      <c r="D75" s="34">
        <f>D73+D74</f>
        <v>156500</v>
      </c>
      <c r="E75" s="34">
        <f>E73+E74</f>
        <v>516500</v>
      </c>
    </row>
    <row r="76" spans="1:5" ht="12" customHeight="1" x14ac:dyDescent="0.2">
      <c r="A76" s="4" t="s">
        <v>76</v>
      </c>
      <c r="B76" s="35">
        <f>B16</f>
        <v>13000</v>
      </c>
      <c r="C76" s="35">
        <f>B74</f>
        <v>23000</v>
      </c>
      <c r="D76" s="35">
        <f>C74</f>
        <v>14500</v>
      </c>
      <c r="E76" s="35">
        <f>B76</f>
        <v>13000</v>
      </c>
    </row>
    <row r="77" spans="1:5" ht="12" customHeight="1" x14ac:dyDescent="0.2">
      <c r="A77" s="4" t="s">
        <v>77</v>
      </c>
      <c r="B77" s="38">
        <f>B75-B76</f>
        <v>140000</v>
      </c>
      <c r="C77" s="38">
        <f>C75-C76</f>
        <v>221500</v>
      </c>
      <c r="D77" s="38">
        <f>D75-D76</f>
        <v>142000</v>
      </c>
      <c r="E77" s="38">
        <f>E75-E76</f>
        <v>503500</v>
      </c>
    </row>
    <row r="78" spans="1:5" ht="12" customHeight="1" x14ac:dyDescent="0.2">
      <c r="A78" s="4" t="s">
        <v>78</v>
      </c>
      <c r="B78" s="39">
        <f>$B$18</f>
        <v>0.4</v>
      </c>
      <c r="C78" s="39">
        <f>$B$18</f>
        <v>0.4</v>
      </c>
      <c r="D78" s="39">
        <f>$B$18</f>
        <v>0.4</v>
      </c>
      <c r="E78" s="39">
        <f>$B$18</f>
        <v>0.4</v>
      </c>
    </row>
    <row r="79" spans="1:5" ht="12" customHeight="1" thickBot="1" x14ac:dyDescent="0.25">
      <c r="A79" s="4" t="s">
        <v>79</v>
      </c>
      <c r="B79" s="40">
        <f>B77*B78</f>
        <v>56000</v>
      </c>
      <c r="C79" s="40">
        <f>C77*C78</f>
        <v>88600</v>
      </c>
      <c r="D79" s="40">
        <f>D77*D78</f>
        <v>56800</v>
      </c>
      <c r="E79" s="40">
        <f>E77*E78</f>
        <v>201400</v>
      </c>
    </row>
    <row r="80" spans="1:5" ht="12" customHeight="1" thickTop="1" x14ac:dyDescent="0.2">
      <c r="A80" s="41"/>
      <c r="B80" s="3"/>
      <c r="C80" s="4"/>
      <c r="D80" s="4"/>
      <c r="E80" s="4"/>
    </row>
    <row r="81" spans="1:5" ht="12" customHeight="1" x14ac:dyDescent="0.2">
      <c r="A81" s="26" t="s">
        <v>80</v>
      </c>
      <c r="B81" s="70" t="s">
        <v>1</v>
      </c>
      <c r="C81" s="70"/>
      <c r="D81" s="70"/>
      <c r="E81" s="70"/>
    </row>
    <row r="82" spans="1:5" ht="12" customHeight="1" x14ac:dyDescent="0.2">
      <c r="A82" s="4"/>
      <c r="B82" s="6" t="s">
        <v>2</v>
      </c>
      <c r="C82" s="6" t="s">
        <v>3</v>
      </c>
      <c r="D82" s="6" t="s">
        <v>4</v>
      </c>
      <c r="E82" s="6" t="s">
        <v>5</v>
      </c>
    </row>
    <row r="83" spans="1:5" ht="12" customHeight="1" x14ac:dyDescent="0.2">
      <c r="A83" s="4" t="s">
        <v>81</v>
      </c>
      <c r="B83" s="31">
        <f>B21</f>
        <v>12000</v>
      </c>
      <c r="C83" s="31"/>
      <c r="D83" s="31"/>
      <c r="E83" s="42">
        <f>SUM(B83:D83)</f>
        <v>12000</v>
      </c>
    </row>
    <row r="84" spans="1:5" ht="12" customHeight="1" x14ac:dyDescent="0.2">
      <c r="A84" s="4" t="s">
        <v>82</v>
      </c>
      <c r="B84" s="32">
        <f>B79*B19</f>
        <v>28000</v>
      </c>
      <c r="C84" s="31">
        <f>B79*B20</f>
        <v>28000</v>
      </c>
      <c r="D84" s="31"/>
      <c r="E84" s="42">
        <f t="shared" ref="E84:E86" si="6">SUM(B84:D84)</f>
        <v>56000</v>
      </c>
    </row>
    <row r="85" spans="1:5" ht="12" customHeight="1" x14ac:dyDescent="0.2">
      <c r="A85" s="4" t="s">
        <v>83</v>
      </c>
      <c r="B85" s="31"/>
      <c r="C85" s="32">
        <f>C79*B19</f>
        <v>44300</v>
      </c>
      <c r="D85" s="31">
        <f>C79*B20</f>
        <v>44300</v>
      </c>
      <c r="E85" s="42">
        <f t="shared" si="6"/>
        <v>88600</v>
      </c>
    </row>
    <row r="86" spans="1:5" ht="12" customHeight="1" x14ac:dyDescent="0.2">
      <c r="A86" s="4" t="s">
        <v>84</v>
      </c>
      <c r="B86" s="31"/>
      <c r="C86" s="31"/>
      <c r="D86" s="32">
        <f>D79*B19</f>
        <v>28400</v>
      </c>
      <c r="E86" s="42">
        <f t="shared" si="6"/>
        <v>28400</v>
      </c>
    </row>
    <row r="87" spans="1:5" ht="12" customHeight="1" thickBot="1" x14ac:dyDescent="0.25">
      <c r="A87" s="4" t="s">
        <v>85</v>
      </c>
      <c r="B87" s="29">
        <f>SUM(B83:B86)</f>
        <v>40000</v>
      </c>
      <c r="C87" s="29">
        <f>SUM(C83:C86)</f>
        <v>72300</v>
      </c>
      <c r="D87" s="29">
        <f>SUM(D83:D86)</f>
        <v>72700</v>
      </c>
      <c r="E87" s="40">
        <f>SUM(E83:E86)</f>
        <v>185000</v>
      </c>
    </row>
    <row r="88" spans="1:5" ht="12" customHeight="1" thickTop="1" x14ac:dyDescent="0.2">
      <c r="A88" s="41"/>
      <c r="B88" s="31"/>
      <c r="C88" s="31"/>
      <c r="D88" s="43"/>
      <c r="E88" s="43"/>
    </row>
    <row r="89" spans="1:5" ht="12" customHeight="1" x14ac:dyDescent="0.2">
      <c r="A89" s="26" t="s">
        <v>86</v>
      </c>
      <c r="B89" s="70" t="s">
        <v>1</v>
      </c>
      <c r="C89" s="70"/>
      <c r="D89" s="70"/>
      <c r="E89" s="70"/>
    </row>
    <row r="90" spans="1:5" ht="12" customHeight="1" x14ac:dyDescent="0.2">
      <c r="A90" s="1"/>
      <c r="B90" s="6" t="s">
        <v>2</v>
      </c>
      <c r="C90" s="6" t="s">
        <v>3</v>
      </c>
      <c r="D90" s="6" t="s">
        <v>4</v>
      </c>
      <c r="E90" s="6" t="s">
        <v>5</v>
      </c>
    </row>
    <row r="91" spans="1:5" ht="12" customHeight="1" x14ac:dyDescent="0.2">
      <c r="A91" s="4" t="s">
        <v>87</v>
      </c>
      <c r="B91" s="73">
        <f>B71</f>
        <v>26000</v>
      </c>
      <c r="C91" s="73">
        <f t="shared" ref="C91:D91" si="7">C71</f>
        <v>46000</v>
      </c>
      <c r="D91" s="73">
        <f t="shared" si="7"/>
        <v>29000</v>
      </c>
      <c r="E91" s="73">
        <f>E71</f>
        <v>101000</v>
      </c>
    </row>
    <row r="92" spans="1:5" ht="12" customHeight="1" x14ac:dyDescent="0.2">
      <c r="A92" s="4" t="s">
        <v>88</v>
      </c>
      <c r="B92" s="44">
        <f>$B$22</f>
        <v>0.05</v>
      </c>
      <c r="C92" s="44">
        <f t="shared" ref="C92:E92" si="8">$B$22</f>
        <v>0.05</v>
      </c>
      <c r="D92" s="44">
        <f t="shared" si="8"/>
        <v>0.05</v>
      </c>
      <c r="E92" s="44">
        <f t="shared" si="8"/>
        <v>0.05</v>
      </c>
    </row>
    <row r="93" spans="1:5" ht="12" customHeight="1" x14ac:dyDescent="0.2">
      <c r="A93" s="4" t="s">
        <v>89</v>
      </c>
      <c r="B93" s="8">
        <f>B91*B92</f>
        <v>1300</v>
      </c>
      <c r="C93" s="8">
        <f t="shared" ref="C93:D93" si="9">C91*C92</f>
        <v>2300</v>
      </c>
      <c r="D93" s="8">
        <f t="shared" si="9"/>
        <v>1450</v>
      </c>
      <c r="E93" s="45">
        <f>E91*E92</f>
        <v>5050</v>
      </c>
    </row>
    <row r="94" spans="1:5" ht="12" customHeight="1" x14ac:dyDescent="0.2">
      <c r="A94" s="4" t="s">
        <v>90</v>
      </c>
      <c r="B94" s="46">
        <f>$B$25</f>
        <v>0</v>
      </c>
      <c r="C94" s="46">
        <f t="shared" ref="C94:D94" si="10">$B$25</f>
        <v>0</v>
      </c>
      <c r="D94" s="46">
        <f t="shared" si="10"/>
        <v>0</v>
      </c>
      <c r="E94" s="47"/>
    </row>
    <row r="95" spans="1:5" ht="12" customHeight="1" x14ac:dyDescent="0.2">
      <c r="A95" s="4" t="s">
        <v>91</v>
      </c>
      <c r="B95" s="8">
        <f>IF(B93&gt;B94,B93,B94)</f>
        <v>1300</v>
      </c>
      <c r="C95" s="8">
        <f t="shared" ref="C95:D95" si="11">IF(C93&gt;C94,C93,C94)</f>
        <v>2300</v>
      </c>
      <c r="D95" s="8">
        <f t="shared" si="11"/>
        <v>1450</v>
      </c>
      <c r="E95" s="7">
        <f>SUM(B95:D95)</f>
        <v>5050</v>
      </c>
    </row>
    <row r="96" spans="1:5" ht="12" customHeight="1" x14ac:dyDescent="0.2">
      <c r="A96" s="4" t="s">
        <v>92</v>
      </c>
      <c r="B96" s="48">
        <f>$B$23</f>
        <v>10</v>
      </c>
      <c r="C96" s="48">
        <f t="shared" ref="C96:E96" si="12">$B$23</f>
        <v>10</v>
      </c>
      <c r="D96" s="48">
        <f t="shared" si="12"/>
        <v>10</v>
      </c>
      <c r="E96" s="48">
        <f t="shared" si="12"/>
        <v>10</v>
      </c>
    </row>
    <row r="97" spans="1:5" ht="12" customHeight="1" thickBot="1" x14ac:dyDescent="0.25">
      <c r="A97" s="4" t="s">
        <v>93</v>
      </c>
      <c r="B97" s="49">
        <f>B95*B96</f>
        <v>13000</v>
      </c>
      <c r="C97" s="49">
        <f t="shared" ref="C97:E97" si="13">C95*C96</f>
        <v>23000</v>
      </c>
      <c r="D97" s="49">
        <f t="shared" si="13"/>
        <v>14500</v>
      </c>
      <c r="E97" s="49">
        <f t="shared" si="13"/>
        <v>50500</v>
      </c>
    </row>
    <row r="98" spans="1:5" ht="12" customHeight="1" thickTop="1" x14ac:dyDescent="0.2">
      <c r="A98" s="4"/>
      <c r="B98" s="3"/>
      <c r="C98" s="4"/>
      <c r="D98" s="4"/>
      <c r="E98" s="4"/>
    </row>
    <row r="99" spans="1:5" ht="12" customHeight="1" x14ac:dyDescent="0.2">
      <c r="A99" s="26" t="s">
        <v>94</v>
      </c>
      <c r="B99" s="70" t="s">
        <v>1</v>
      </c>
      <c r="C99" s="70"/>
      <c r="D99" s="70"/>
      <c r="E99" s="70"/>
    </row>
    <row r="100" spans="1:5" ht="12" customHeight="1" x14ac:dyDescent="0.2">
      <c r="A100" s="4"/>
      <c r="B100" s="6" t="s">
        <v>2</v>
      </c>
      <c r="C100" s="6" t="s">
        <v>3</v>
      </c>
      <c r="D100" s="6" t="s">
        <v>4</v>
      </c>
      <c r="E100" s="6" t="s">
        <v>5</v>
      </c>
    </row>
    <row r="101" spans="1:5" ht="12" customHeight="1" x14ac:dyDescent="0.2">
      <c r="A101" s="4" t="s">
        <v>95</v>
      </c>
      <c r="B101" s="34">
        <f>B93</f>
        <v>1300</v>
      </c>
      <c r="C101" s="34">
        <f t="shared" ref="C101:E101" si="14">C93</f>
        <v>2300</v>
      </c>
      <c r="D101" s="34">
        <f t="shared" si="14"/>
        <v>1450</v>
      </c>
      <c r="E101" s="34">
        <f t="shared" si="14"/>
        <v>5050</v>
      </c>
    </row>
    <row r="102" spans="1:5" ht="12" customHeight="1" x14ac:dyDescent="0.2">
      <c r="A102" s="4" t="s">
        <v>96</v>
      </c>
      <c r="B102" s="48">
        <f>$B$26</f>
        <v>20</v>
      </c>
      <c r="C102" s="48">
        <f t="shared" ref="C102:E102" si="15">$B$26</f>
        <v>20</v>
      </c>
      <c r="D102" s="48">
        <f t="shared" si="15"/>
        <v>20</v>
      </c>
      <c r="E102" s="48">
        <f t="shared" si="15"/>
        <v>20</v>
      </c>
    </row>
    <row r="103" spans="1:5" ht="12" customHeight="1" x14ac:dyDescent="0.2">
      <c r="A103" s="4" t="s">
        <v>97</v>
      </c>
      <c r="B103" s="24">
        <f>B101*B102</f>
        <v>26000</v>
      </c>
      <c r="C103" s="24">
        <f t="shared" ref="C103:E103" si="16">C101*C102</f>
        <v>46000</v>
      </c>
      <c r="D103" s="24">
        <f t="shared" si="16"/>
        <v>29000</v>
      </c>
      <c r="E103" s="24">
        <f t="shared" si="16"/>
        <v>101000</v>
      </c>
    </row>
    <row r="104" spans="1:5" ht="12" customHeight="1" x14ac:dyDescent="0.2">
      <c r="A104" s="4" t="s">
        <v>98</v>
      </c>
      <c r="B104" s="48">
        <f>($B$27+$B$28)</f>
        <v>50000</v>
      </c>
      <c r="C104" s="48">
        <f t="shared" ref="C104:D104" si="17">($B$27+$B$28)</f>
        <v>50000</v>
      </c>
      <c r="D104" s="48">
        <f t="shared" si="17"/>
        <v>50000</v>
      </c>
      <c r="E104" s="48">
        <f>SUM(B104:D104)</f>
        <v>150000</v>
      </c>
    </row>
    <row r="105" spans="1:5" ht="12" customHeight="1" x14ac:dyDescent="0.2">
      <c r="A105" s="4" t="s">
        <v>99</v>
      </c>
      <c r="B105" s="24">
        <f>B104+B103</f>
        <v>76000</v>
      </c>
      <c r="C105" s="24">
        <f t="shared" ref="C105:E105" si="18">C104+C103</f>
        <v>96000</v>
      </c>
      <c r="D105" s="24">
        <f>D104+D103</f>
        <v>79000</v>
      </c>
      <c r="E105" s="24">
        <f>E104+E103</f>
        <v>251000</v>
      </c>
    </row>
    <row r="106" spans="1:5" ht="12" customHeight="1" x14ac:dyDescent="0.2">
      <c r="A106" s="4" t="s">
        <v>100</v>
      </c>
      <c r="B106" s="48">
        <f>$B$28</f>
        <v>20000</v>
      </c>
      <c r="C106" s="48">
        <f t="shared" ref="C106:D106" si="19">$B$28</f>
        <v>20000</v>
      </c>
      <c r="D106" s="48">
        <f t="shared" si="19"/>
        <v>20000</v>
      </c>
      <c r="E106" s="50">
        <f>SUM(B106:D106)</f>
        <v>60000</v>
      </c>
    </row>
    <row r="107" spans="1:5" ht="12" customHeight="1" thickBot="1" x14ac:dyDescent="0.25">
      <c r="A107" s="4" t="s">
        <v>101</v>
      </c>
      <c r="B107" s="29">
        <f>B105-B106</f>
        <v>56000</v>
      </c>
      <c r="C107" s="29">
        <f t="shared" ref="C107:E107" si="20">C105-C106</f>
        <v>76000</v>
      </c>
      <c r="D107" s="29">
        <f t="shared" si="20"/>
        <v>59000</v>
      </c>
      <c r="E107" s="29">
        <f t="shared" si="20"/>
        <v>191000</v>
      </c>
    </row>
    <row r="108" spans="1:5" ht="12" customHeight="1" thickTop="1" x14ac:dyDescent="0.2">
      <c r="A108" s="4"/>
      <c r="B108" s="3"/>
      <c r="C108" s="4"/>
      <c r="D108" s="4"/>
      <c r="E108" s="4"/>
    </row>
    <row r="109" spans="1:5" ht="12" customHeight="1" x14ac:dyDescent="0.2">
      <c r="A109" s="26" t="s">
        <v>102</v>
      </c>
      <c r="B109" s="3"/>
      <c r="C109" s="4"/>
      <c r="D109" s="4"/>
      <c r="E109" s="4"/>
    </row>
    <row r="110" spans="1:5" ht="12" customHeight="1" x14ac:dyDescent="0.2">
      <c r="A110" s="4"/>
      <c r="B110" s="3"/>
      <c r="C110" s="4"/>
      <c r="D110" s="4"/>
      <c r="E110" s="4"/>
    </row>
    <row r="111" spans="1:5" ht="12" customHeight="1" x14ac:dyDescent="0.2">
      <c r="A111" s="30" t="s">
        <v>103</v>
      </c>
      <c r="B111" s="51" t="s">
        <v>104</v>
      </c>
      <c r="C111" s="51" t="s">
        <v>105</v>
      </c>
      <c r="D111" s="51" t="s">
        <v>106</v>
      </c>
      <c r="E111" s="4"/>
    </row>
    <row r="112" spans="1:5" ht="12" customHeight="1" x14ac:dyDescent="0.2">
      <c r="A112" s="4" t="s">
        <v>107</v>
      </c>
      <c r="B112" s="34">
        <f>B14</f>
        <v>5</v>
      </c>
      <c r="C112" s="18">
        <f>B18</f>
        <v>0.4</v>
      </c>
      <c r="D112" s="18">
        <f>B112*C112</f>
        <v>2</v>
      </c>
      <c r="E112" s="4"/>
    </row>
    <row r="113" spans="1:5" ht="12" customHeight="1" x14ac:dyDescent="0.2">
      <c r="A113" s="4" t="s">
        <v>108</v>
      </c>
      <c r="B113" s="52">
        <f>B22</f>
        <v>0.05</v>
      </c>
      <c r="C113" s="11">
        <f>B23</f>
        <v>10</v>
      </c>
      <c r="D113" s="18">
        <f t="shared" ref="D113:D114" si="21">B113*C113</f>
        <v>0.5</v>
      </c>
      <c r="E113" s="4"/>
    </row>
    <row r="114" spans="1:5" ht="12" customHeight="1" x14ac:dyDescent="0.2">
      <c r="A114" s="4" t="s">
        <v>109</v>
      </c>
      <c r="B114" s="44">
        <f>B22</f>
        <v>0.05</v>
      </c>
      <c r="C114" s="53">
        <f>B29</f>
        <v>49.702970297029701</v>
      </c>
      <c r="D114" s="53">
        <f t="shared" si="21"/>
        <v>2.4851485148514851</v>
      </c>
      <c r="E114" s="4"/>
    </row>
    <row r="115" spans="1:5" ht="12" customHeight="1" thickBot="1" x14ac:dyDescent="0.25">
      <c r="A115" s="4"/>
      <c r="B115" s="3"/>
      <c r="C115" s="4"/>
      <c r="D115" s="54">
        <f>SUM(D112:D114)</f>
        <v>4.9851485148514847</v>
      </c>
      <c r="E115" s="4"/>
    </row>
    <row r="116" spans="1:5" ht="12" customHeight="1" thickTop="1" x14ac:dyDescent="0.2">
      <c r="A116" s="30" t="s">
        <v>110</v>
      </c>
      <c r="B116" s="3"/>
      <c r="C116" s="4"/>
      <c r="D116" s="18"/>
      <c r="E116" s="4"/>
    </row>
    <row r="117" spans="1:5" ht="12" customHeight="1" x14ac:dyDescent="0.2">
      <c r="A117" s="4" t="s">
        <v>111</v>
      </c>
      <c r="B117" s="3"/>
      <c r="C117" s="4"/>
      <c r="D117" s="11">
        <f>D64</f>
        <v>5000</v>
      </c>
      <c r="E117" s="4"/>
    </row>
    <row r="118" spans="1:5" ht="12" customHeight="1" x14ac:dyDescent="0.2">
      <c r="A118" s="4" t="s">
        <v>112</v>
      </c>
      <c r="B118" s="3"/>
      <c r="C118" s="4"/>
      <c r="D118" s="55">
        <f>ROUND(D115,2)</f>
        <v>4.99</v>
      </c>
      <c r="E118" s="4"/>
    </row>
    <row r="119" spans="1:5" ht="12" customHeight="1" thickBot="1" x14ac:dyDescent="0.25">
      <c r="A119" s="4" t="s">
        <v>113</v>
      </c>
      <c r="B119" s="3"/>
      <c r="C119" s="4"/>
      <c r="D119" s="56">
        <f>D117*D118</f>
        <v>24950</v>
      </c>
      <c r="E119" s="4"/>
    </row>
    <row r="120" spans="1:5" ht="12" customHeight="1" thickTop="1" x14ac:dyDescent="0.2">
      <c r="A120" s="4"/>
      <c r="B120" s="3"/>
      <c r="C120" s="4"/>
      <c r="D120" s="4"/>
      <c r="E120" s="4"/>
    </row>
    <row r="121" spans="1:5" ht="12" customHeight="1" x14ac:dyDescent="0.2">
      <c r="A121" s="26" t="s">
        <v>114</v>
      </c>
      <c r="B121" s="70" t="s">
        <v>1</v>
      </c>
      <c r="C121" s="70"/>
      <c r="D121" s="70"/>
      <c r="E121" s="70"/>
    </row>
    <row r="122" spans="1:5" ht="12" customHeight="1" x14ac:dyDescent="0.2">
      <c r="A122" s="4"/>
      <c r="B122" s="6" t="s">
        <v>2</v>
      </c>
      <c r="C122" s="6" t="s">
        <v>3</v>
      </c>
      <c r="D122" s="6" t="s">
        <v>4</v>
      </c>
      <c r="E122" s="6" t="s">
        <v>5</v>
      </c>
    </row>
    <row r="123" spans="1:5" ht="12" customHeight="1" x14ac:dyDescent="0.2">
      <c r="A123" s="4" t="s">
        <v>115</v>
      </c>
      <c r="B123" s="34">
        <f>B4</f>
        <v>20000</v>
      </c>
      <c r="C123" s="34">
        <f t="shared" ref="C123:E123" si="22">C4</f>
        <v>50000</v>
      </c>
      <c r="D123" s="34">
        <f t="shared" si="22"/>
        <v>30000</v>
      </c>
      <c r="E123" s="34">
        <f t="shared" si="22"/>
        <v>100000</v>
      </c>
    </row>
    <row r="124" spans="1:5" ht="12" customHeight="1" x14ac:dyDescent="0.2">
      <c r="A124" s="4" t="s">
        <v>116</v>
      </c>
      <c r="B124" s="57">
        <f>$B$30</f>
        <v>0.5</v>
      </c>
      <c r="C124" s="57">
        <f t="shared" ref="C124:E124" si="23">$B$30</f>
        <v>0.5</v>
      </c>
      <c r="D124" s="57">
        <f t="shared" si="23"/>
        <v>0.5</v>
      </c>
      <c r="E124" s="57">
        <f t="shared" si="23"/>
        <v>0.5</v>
      </c>
    </row>
    <row r="125" spans="1:5" ht="12" customHeight="1" x14ac:dyDescent="0.2">
      <c r="A125" s="4" t="s">
        <v>117</v>
      </c>
      <c r="B125" s="58">
        <f>B123*B124</f>
        <v>10000</v>
      </c>
      <c r="C125" s="58">
        <f t="shared" ref="C125:E125" si="24">C123*C124</f>
        <v>25000</v>
      </c>
      <c r="D125" s="58">
        <f t="shared" si="24"/>
        <v>15000</v>
      </c>
      <c r="E125" s="58">
        <f t="shared" si="24"/>
        <v>50000</v>
      </c>
    </row>
    <row r="126" spans="1:5" ht="12" customHeight="1" x14ac:dyDescent="0.2">
      <c r="A126" s="4" t="s">
        <v>118</v>
      </c>
      <c r="B126" s="48">
        <f>($B$31+$B$32)</f>
        <v>70000</v>
      </c>
      <c r="C126" s="48">
        <f t="shared" ref="C126:D126" si="25">($B$31+$B$32)</f>
        <v>70000</v>
      </c>
      <c r="D126" s="48">
        <f t="shared" si="25"/>
        <v>70000</v>
      </c>
      <c r="E126" s="50">
        <f>SUM(B126:D126)</f>
        <v>210000</v>
      </c>
    </row>
    <row r="127" spans="1:5" ht="12" customHeight="1" x14ac:dyDescent="0.2">
      <c r="A127" s="4" t="s">
        <v>119</v>
      </c>
      <c r="B127" s="58">
        <f>B125+B126</f>
        <v>80000</v>
      </c>
      <c r="C127" s="58">
        <f t="shared" ref="C127:E127" si="26">C125+C126</f>
        <v>95000</v>
      </c>
      <c r="D127" s="58">
        <f t="shared" si="26"/>
        <v>85000</v>
      </c>
      <c r="E127" s="58">
        <f t="shared" si="26"/>
        <v>260000</v>
      </c>
    </row>
    <row r="128" spans="1:5" ht="12" customHeight="1" x14ac:dyDescent="0.2">
      <c r="A128" s="4" t="s">
        <v>120</v>
      </c>
      <c r="B128" s="48">
        <f>$B$32</f>
        <v>10000</v>
      </c>
      <c r="C128" s="48">
        <f t="shared" ref="C128:D128" si="27">$B$32</f>
        <v>10000</v>
      </c>
      <c r="D128" s="48">
        <f t="shared" si="27"/>
        <v>10000</v>
      </c>
      <c r="E128" s="48">
        <f>SUM(B128:D128)</f>
        <v>30000</v>
      </c>
    </row>
    <row r="129" spans="1:5" ht="12" customHeight="1" thickBot="1" x14ac:dyDescent="0.25">
      <c r="A129" s="4" t="s">
        <v>121</v>
      </c>
      <c r="B129" s="29">
        <f>B127-B128</f>
        <v>70000</v>
      </c>
      <c r="C129" s="29">
        <f t="shared" ref="C129:E129" si="28">C127-C128</f>
        <v>85000</v>
      </c>
      <c r="D129" s="29">
        <f t="shared" si="28"/>
        <v>75000</v>
      </c>
      <c r="E129" s="29">
        <f t="shared" si="28"/>
        <v>230000</v>
      </c>
    </row>
    <row r="130" spans="1:5" ht="12" customHeight="1" thickTop="1" x14ac:dyDescent="0.2">
      <c r="A130" s="4"/>
      <c r="B130" s="3"/>
      <c r="C130" s="4"/>
      <c r="D130" s="4"/>
      <c r="E130" s="4"/>
    </row>
    <row r="131" spans="1:5" ht="12" customHeight="1" x14ac:dyDescent="0.2">
      <c r="A131" s="26" t="s">
        <v>122</v>
      </c>
      <c r="B131" s="70" t="s">
        <v>1</v>
      </c>
      <c r="C131" s="70"/>
      <c r="D131" s="70"/>
      <c r="E131" s="70"/>
    </row>
    <row r="132" spans="1:5" ht="12" customHeight="1" x14ac:dyDescent="0.2">
      <c r="A132" s="4"/>
      <c r="B132" s="6" t="s">
        <v>2</v>
      </c>
      <c r="C132" s="6" t="s">
        <v>3</v>
      </c>
      <c r="D132" s="6" t="s">
        <v>4</v>
      </c>
      <c r="E132" s="6" t="s">
        <v>5</v>
      </c>
    </row>
    <row r="133" spans="1:5" ht="12" customHeight="1" x14ac:dyDescent="0.2">
      <c r="A133" s="4" t="s">
        <v>123</v>
      </c>
      <c r="B133" s="59">
        <f>B35</f>
        <v>40000</v>
      </c>
      <c r="C133" s="43">
        <f>B150</f>
        <v>30000</v>
      </c>
      <c r="D133" s="4">
        <f>C150</f>
        <v>40000</v>
      </c>
      <c r="E133" s="60">
        <f>B133</f>
        <v>40000</v>
      </c>
    </row>
    <row r="134" spans="1:5" ht="12" customHeight="1" x14ac:dyDescent="0.2">
      <c r="A134" s="4" t="s">
        <v>124</v>
      </c>
      <c r="B134" s="61">
        <f>B59</f>
        <v>170000</v>
      </c>
      <c r="C134" s="61">
        <f t="shared" ref="C134:E134" si="29">C59</f>
        <v>410000</v>
      </c>
      <c r="D134" s="61">
        <f t="shared" si="29"/>
        <v>360000</v>
      </c>
      <c r="E134" s="61">
        <f t="shared" si="29"/>
        <v>940000</v>
      </c>
    </row>
    <row r="135" spans="1:5" ht="12" customHeight="1" x14ac:dyDescent="0.2">
      <c r="A135" s="4" t="s">
        <v>125</v>
      </c>
      <c r="B135" s="62">
        <f>B134+B133</f>
        <v>210000</v>
      </c>
      <c r="C135" s="62">
        <f t="shared" ref="C135:E135" si="30">C134+C133</f>
        <v>440000</v>
      </c>
      <c r="D135" s="62">
        <f t="shared" si="30"/>
        <v>400000</v>
      </c>
      <c r="E135" s="62">
        <f t="shared" si="30"/>
        <v>980000</v>
      </c>
    </row>
    <row r="136" spans="1:5" ht="12" customHeight="1" x14ac:dyDescent="0.2">
      <c r="A136" s="4" t="s">
        <v>126</v>
      </c>
      <c r="B136" s="3"/>
      <c r="C136" s="4"/>
      <c r="D136" s="4"/>
      <c r="E136" s="4"/>
    </row>
    <row r="137" spans="1:5" ht="12" customHeight="1" x14ac:dyDescent="0.2">
      <c r="A137" s="41" t="s">
        <v>127</v>
      </c>
      <c r="B137" s="42">
        <f>B87</f>
        <v>40000</v>
      </c>
      <c r="C137" s="42">
        <f t="shared" ref="C137:E137" si="31">C87</f>
        <v>72300</v>
      </c>
      <c r="D137" s="42">
        <f t="shared" si="31"/>
        <v>72700</v>
      </c>
      <c r="E137" s="42">
        <f t="shared" si="31"/>
        <v>185000</v>
      </c>
    </row>
    <row r="138" spans="1:5" ht="12" customHeight="1" x14ac:dyDescent="0.2">
      <c r="A138" s="41" t="s">
        <v>128</v>
      </c>
      <c r="B138" s="42">
        <f>B97</f>
        <v>13000</v>
      </c>
      <c r="C138" s="42">
        <f t="shared" ref="C138:E138" si="32">C97</f>
        <v>23000</v>
      </c>
      <c r="D138" s="42">
        <f t="shared" si="32"/>
        <v>14500</v>
      </c>
      <c r="E138" s="42">
        <f t="shared" si="32"/>
        <v>50500</v>
      </c>
    </row>
    <row r="139" spans="1:5" ht="12" customHeight="1" x14ac:dyDescent="0.2">
      <c r="A139" s="41" t="s">
        <v>109</v>
      </c>
      <c r="B139" s="42">
        <f>B107</f>
        <v>56000</v>
      </c>
      <c r="C139" s="42">
        <f t="shared" ref="C139:E139" si="33">C107</f>
        <v>76000</v>
      </c>
      <c r="D139" s="42">
        <f t="shared" si="33"/>
        <v>59000</v>
      </c>
      <c r="E139" s="42">
        <f t="shared" si="33"/>
        <v>191000</v>
      </c>
    </row>
    <row r="140" spans="1:5" ht="12" customHeight="1" x14ac:dyDescent="0.2">
      <c r="A140" s="41" t="s">
        <v>129</v>
      </c>
      <c r="B140" s="42">
        <f>B129</f>
        <v>70000</v>
      </c>
      <c r="C140" s="42">
        <f t="shared" ref="C140:E140" si="34">C129</f>
        <v>85000</v>
      </c>
      <c r="D140" s="42">
        <f t="shared" si="34"/>
        <v>75000</v>
      </c>
      <c r="E140" s="42">
        <f t="shared" si="34"/>
        <v>230000</v>
      </c>
    </row>
    <row r="141" spans="1:5" ht="12" customHeight="1" x14ac:dyDescent="0.2">
      <c r="A141" s="41" t="s">
        <v>130</v>
      </c>
      <c r="B141" s="63">
        <v>0</v>
      </c>
      <c r="C141" s="64">
        <f>B36</f>
        <v>143700</v>
      </c>
      <c r="D141" s="64">
        <f>B37</f>
        <v>48300</v>
      </c>
      <c r="E141" s="64">
        <f>SUM(B141:D141)</f>
        <v>192000</v>
      </c>
    </row>
    <row r="142" spans="1:5" ht="12" customHeight="1" x14ac:dyDescent="0.2">
      <c r="A142" s="41" t="s">
        <v>131</v>
      </c>
      <c r="B142" s="42">
        <f>B34</f>
        <v>49000</v>
      </c>
      <c r="C142" s="65">
        <v>0</v>
      </c>
      <c r="D142" s="65">
        <v>0</v>
      </c>
      <c r="E142" s="64">
        <f>SUM(B142:D142)</f>
        <v>49000</v>
      </c>
    </row>
    <row r="143" spans="1:5" ht="12" customHeight="1" x14ac:dyDescent="0.2">
      <c r="A143" s="4" t="s">
        <v>132</v>
      </c>
      <c r="B143" s="66">
        <f>SUM(B137:B142)</f>
        <v>228000</v>
      </c>
      <c r="C143" s="66">
        <f>SUM(C137:C142)</f>
        <v>400000</v>
      </c>
      <c r="D143" s="66">
        <f t="shared" ref="C143:E143" si="35">SUM(D137:D142)</f>
        <v>269500</v>
      </c>
      <c r="E143" s="67">
        <f t="shared" si="35"/>
        <v>897500</v>
      </c>
    </row>
    <row r="144" spans="1:5" ht="12" customHeight="1" x14ac:dyDescent="0.2">
      <c r="A144" s="4" t="s">
        <v>133</v>
      </c>
      <c r="B144" s="31">
        <f>B135-B143</f>
        <v>-18000</v>
      </c>
      <c r="C144" s="31">
        <f>C135-C143</f>
        <v>40000</v>
      </c>
      <c r="D144" s="31">
        <f t="shared" ref="C144:E144" si="36">D135-D143</f>
        <v>130500</v>
      </c>
      <c r="E144" s="31">
        <f t="shared" si="36"/>
        <v>82500</v>
      </c>
    </row>
    <row r="145" spans="1:5" ht="12" customHeight="1" x14ac:dyDescent="0.2">
      <c r="A145" s="4" t="s">
        <v>134</v>
      </c>
      <c r="B145" s="3"/>
      <c r="C145" s="4"/>
      <c r="D145" s="4"/>
      <c r="E145" s="4"/>
    </row>
    <row r="146" spans="1:5" ht="12" customHeight="1" x14ac:dyDescent="0.2">
      <c r="A146" s="41" t="s">
        <v>135</v>
      </c>
      <c r="B146" s="24">
        <f>B33+(IF(0&gt;B144,-B144,-B33))</f>
        <v>48000</v>
      </c>
      <c r="C146" s="24">
        <f t="shared" ref="C146:D146" si="37">C33+(IF(0&gt;C144,-C144,-C33))</f>
        <v>0</v>
      </c>
      <c r="D146" s="24">
        <f t="shared" si="37"/>
        <v>0</v>
      </c>
      <c r="E146" s="11">
        <f>SUM(B146:D146)</f>
        <v>48000</v>
      </c>
    </row>
    <row r="147" spans="1:5" ht="12" customHeight="1" x14ac:dyDescent="0.2">
      <c r="A147" s="41" t="s">
        <v>136</v>
      </c>
      <c r="B147" s="24">
        <v>0</v>
      </c>
      <c r="C147" s="11">
        <v>0</v>
      </c>
      <c r="D147" s="11">
        <f>-B146</f>
        <v>-48000</v>
      </c>
      <c r="E147" s="11">
        <f t="shared" ref="E147:E148" si="38">SUM(B147:D147)</f>
        <v>-48000</v>
      </c>
    </row>
    <row r="148" spans="1:5" ht="12" customHeight="1" x14ac:dyDescent="0.2">
      <c r="A148" s="41" t="s">
        <v>137</v>
      </c>
      <c r="B148" s="24">
        <v>0</v>
      </c>
      <c r="C148" s="11">
        <v>0</v>
      </c>
      <c r="D148" s="50">
        <f>D147*B39*(3/12)</f>
        <v>-1920</v>
      </c>
      <c r="E148" s="11">
        <f t="shared" si="38"/>
        <v>-1920</v>
      </c>
    </row>
    <row r="149" spans="1:5" ht="12" customHeight="1" x14ac:dyDescent="0.2">
      <c r="A149" s="4" t="s">
        <v>138</v>
      </c>
      <c r="B149" s="68">
        <f>SUM(B146:B148)</f>
        <v>48000</v>
      </c>
      <c r="C149" s="68">
        <f t="shared" ref="C149:D149" si="39">SUM(C146:C148)</f>
        <v>0</v>
      </c>
      <c r="D149" s="68">
        <f t="shared" si="39"/>
        <v>-49920</v>
      </c>
      <c r="E149" s="69">
        <f>SUM(E146:E148)</f>
        <v>-1920</v>
      </c>
    </row>
    <row r="150" spans="1:5" ht="12" customHeight="1" thickBot="1" x14ac:dyDescent="0.25">
      <c r="A150" s="4" t="s">
        <v>139</v>
      </c>
      <c r="B150" s="29">
        <f>B144+B149</f>
        <v>30000</v>
      </c>
      <c r="C150" s="29">
        <f t="shared" ref="C150:E150" si="40">C144+C149</f>
        <v>40000</v>
      </c>
      <c r="D150" s="29">
        <f t="shared" si="40"/>
        <v>80580</v>
      </c>
      <c r="E150" s="29">
        <f t="shared" si="40"/>
        <v>80580</v>
      </c>
    </row>
    <row r="151" spans="1:5" ht="12" customHeight="1" thickTop="1" x14ac:dyDescent="0.2">
      <c r="A151" s="4"/>
      <c r="B151" s="3"/>
      <c r="C151" s="4"/>
      <c r="D151" s="4"/>
      <c r="E151" s="4"/>
    </row>
    <row r="152" spans="1:5" ht="12" customHeight="1" x14ac:dyDescent="0.2">
      <c r="A152" s="26" t="s">
        <v>140</v>
      </c>
      <c r="B152" s="3"/>
      <c r="C152" s="4"/>
      <c r="D152" s="4"/>
      <c r="E152" s="4"/>
    </row>
    <row r="153" spans="1:5" ht="12" customHeight="1" x14ac:dyDescent="0.2">
      <c r="A153" s="4"/>
      <c r="B153" s="3"/>
      <c r="C153" s="4"/>
      <c r="D153" s="4"/>
      <c r="E153" s="4"/>
    </row>
    <row r="154" spans="1:5" ht="12" customHeight="1" x14ac:dyDescent="0.2">
      <c r="A154" s="71" t="s">
        <v>141</v>
      </c>
      <c r="B154" s="71"/>
      <c r="C154" s="4"/>
      <c r="D154" s="4"/>
      <c r="E154" s="4"/>
    </row>
    <row r="155" spans="1:5" ht="12" customHeight="1" x14ac:dyDescent="0.2">
      <c r="A155" s="71" t="s">
        <v>142</v>
      </c>
      <c r="B155" s="71"/>
      <c r="C155" s="4"/>
      <c r="D155" s="4"/>
      <c r="E155" s="4"/>
    </row>
    <row r="156" spans="1:5" ht="12" customHeight="1" x14ac:dyDescent="0.2">
      <c r="A156" s="71" t="s">
        <v>143</v>
      </c>
      <c r="B156" s="71"/>
      <c r="C156" s="4"/>
      <c r="D156" s="4"/>
      <c r="E156" s="4"/>
    </row>
    <row r="157" spans="1:5" ht="12" customHeight="1" x14ac:dyDescent="0.2">
      <c r="A157" s="4" t="s">
        <v>144</v>
      </c>
      <c r="B157" s="31">
        <f>E51</f>
        <v>1000000</v>
      </c>
      <c r="C157" s="4"/>
      <c r="D157" s="4"/>
      <c r="E157" s="4"/>
    </row>
    <row r="158" spans="1:5" ht="12" customHeight="1" x14ac:dyDescent="0.2">
      <c r="A158" s="4" t="s">
        <v>145</v>
      </c>
      <c r="B158" s="48">
        <f>ROUND(D115*E49,-3)</f>
        <v>499000</v>
      </c>
      <c r="C158" s="4"/>
      <c r="D158" s="4"/>
      <c r="E158" s="4"/>
    </row>
    <row r="159" spans="1:5" ht="12" customHeight="1" x14ac:dyDescent="0.2">
      <c r="A159" s="4" t="s">
        <v>146</v>
      </c>
      <c r="B159" s="31">
        <f>B157-B158</f>
        <v>501000</v>
      </c>
      <c r="C159" s="4"/>
      <c r="D159" s="4"/>
      <c r="E159" s="4"/>
    </row>
    <row r="160" spans="1:5" ht="12" customHeight="1" x14ac:dyDescent="0.2">
      <c r="A160" s="4" t="s">
        <v>147</v>
      </c>
      <c r="B160" s="61">
        <f>E127</f>
        <v>260000</v>
      </c>
      <c r="C160" s="4"/>
      <c r="D160" s="4"/>
      <c r="E160" s="4"/>
    </row>
    <row r="161" spans="1:5" ht="12" customHeight="1" x14ac:dyDescent="0.2">
      <c r="A161" s="4" t="s">
        <v>148</v>
      </c>
      <c r="B161" s="31">
        <f>B159-B160</f>
        <v>241000</v>
      </c>
      <c r="C161" s="4"/>
      <c r="D161" s="4"/>
      <c r="E161" s="4"/>
    </row>
    <row r="162" spans="1:5" ht="12" customHeight="1" x14ac:dyDescent="0.2">
      <c r="A162" s="4" t="s">
        <v>149</v>
      </c>
      <c r="B162" s="61">
        <f>E148</f>
        <v>-1920</v>
      </c>
      <c r="C162" s="4"/>
      <c r="D162" s="4"/>
      <c r="E162" s="4"/>
    </row>
    <row r="163" spans="1:5" ht="12" customHeight="1" thickBot="1" x14ac:dyDescent="0.25">
      <c r="A163" s="4" t="s">
        <v>150</v>
      </c>
      <c r="B163" s="33">
        <f>B161+B162</f>
        <v>239080</v>
      </c>
      <c r="C163" s="4"/>
      <c r="D163" s="4"/>
      <c r="E163" s="4"/>
    </row>
    <row r="164" spans="1:5" ht="12" customHeight="1" thickTop="1" x14ac:dyDescent="0.2">
      <c r="A164" s="4"/>
      <c r="B164" s="3"/>
      <c r="C164" s="4"/>
      <c r="D164" s="4"/>
      <c r="E164" s="4"/>
    </row>
    <row r="165" spans="1:5" ht="12" customHeight="1" x14ac:dyDescent="0.2">
      <c r="A165" s="26" t="s">
        <v>151</v>
      </c>
      <c r="B165" s="3"/>
      <c r="C165" s="4"/>
      <c r="D165" s="4"/>
      <c r="E165" s="4"/>
    </row>
    <row r="166" spans="1:5" ht="12" customHeight="1" x14ac:dyDescent="0.2">
      <c r="A166" s="4"/>
      <c r="B166" s="3"/>
      <c r="C166" s="4"/>
      <c r="D166" s="4"/>
      <c r="E166" s="4"/>
    </row>
    <row r="167" spans="1:5" ht="12" customHeight="1" x14ac:dyDescent="0.2">
      <c r="A167" s="71" t="s">
        <v>141</v>
      </c>
      <c r="B167" s="71"/>
      <c r="C167" s="4"/>
      <c r="D167" s="4"/>
      <c r="E167" s="4"/>
    </row>
    <row r="168" spans="1:5" ht="12" customHeight="1" x14ac:dyDescent="0.2">
      <c r="A168" s="71" t="s">
        <v>152</v>
      </c>
      <c r="B168" s="71"/>
      <c r="C168" s="4"/>
      <c r="D168" s="4"/>
      <c r="E168" s="4"/>
    </row>
    <row r="169" spans="1:5" ht="12" customHeight="1" x14ac:dyDescent="0.2">
      <c r="A169" s="72" t="s">
        <v>153</v>
      </c>
      <c r="B169" s="72"/>
      <c r="C169" s="4"/>
      <c r="D169" s="4"/>
      <c r="E169" s="4"/>
    </row>
    <row r="170" spans="1:5" ht="12" customHeight="1" x14ac:dyDescent="0.2">
      <c r="A170" s="4" t="s">
        <v>154</v>
      </c>
      <c r="B170" s="3"/>
      <c r="C170" s="4"/>
      <c r="D170" s="4"/>
      <c r="E170" s="4"/>
    </row>
    <row r="171" spans="1:5" ht="12" customHeight="1" x14ac:dyDescent="0.2">
      <c r="A171" s="41" t="s">
        <v>155</v>
      </c>
      <c r="B171" s="31">
        <f>E150</f>
        <v>80580</v>
      </c>
      <c r="C171" s="4"/>
      <c r="D171" s="4"/>
      <c r="E171" s="4"/>
    </row>
    <row r="172" spans="1:5" ht="12" customHeight="1" x14ac:dyDescent="0.2">
      <c r="A172" s="41" t="s">
        <v>156</v>
      </c>
      <c r="B172" s="31">
        <f>B9*D51</f>
        <v>90000</v>
      </c>
      <c r="C172" s="4"/>
      <c r="D172" s="4"/>
      <c r="E172" s="4"/>
    </row>
    <row r="173" spans="1:5" ht="12" customHeight="1" x14ac:dyDescent="0.2">
      <c r="A173" s="41" t="s">
        <v>157</v>
      </c>
      <c r="B173" s="24">
        <f>E74*B18</f>
        <v>4600</v>
      </c>
      <c r="C173" s="4"/>
      <c r="D173" s="4"/>
      <c r="E173" s="4"/>
    </row>
    <row r="174" spans="1:5" ht="12" customHeight="1" x14ac:dyDescent="0.2">
      <c r="A174" s="41" t="s">
        <v>158</v>
      </c>
      <c r="B174" s="31">
        <f>D119</f>
        <v>24950</v>
      </c>
      <c r="C174" s="4"/>
      <c r="D174" s="4"/>
      <c r="E174" s="4"/>
    </row>
    <row r="175" spans="1:5" ht="12" customHeight="1" x14ac:dyDescent="0.2">
      <c r="A175" s="41" t="s">
        <v>159</v>
      </c>
      <c r="B175" s="31">
        <f>B40</f>
        <v>50000</v>
      </c>
      <c r="C175" s="4"/>
      <c r="D175" s="4"/>
      <c r="E175" s="4"/>
    </row>
    <row r="176" spans="1:5" ht="12" customHeight="1" x14ac:dyDescent="0.2">
      <c r="A176" s="41" t="s">
        <v>160</v>
      </c>
      <c r="B176" s="61">
        <f>B43+B36+B37</f>
        <v>367000</v>
      </c>
      <c r="C176" s="4"/>
      <c r="D176" s="4"/>
      <c r="E176" s="4"/>
    </row>
    <row r="177" spans="1:5" ht="12" customHeight="1" thickBot="1" x14ac:dyDescent="0.25">
      <c r="A177" s="4" t="s">
        <v>161</v>
      </c>
      <c r="B177" s="33">
        <f>SUM(B171:B176)</f>
        <v>617130</v>
      </c>
      <c r="C177" s="4"/>
      <c r="D177" s="4"/>
      <c r="E177" s="4"/>
    </row>
    <row r="178" spans="1:5" ht="12" customHeight="1" thickTop="1" x14ac:dyDescent="0.2">
      <c r="A178" s="4"/>
      <c r="B178" s="3"/>
      <c r="C178" s="4"/>
      <c r="D178" s="4"/>
      <c r="E178" s="4"/>
    </row>
    <row r="179" spans="1:5" ht="12" customHeight="1" x14ac:dyDescent="0.2">
      <c r="A179" s="4" t="s">
        <v>162</v>
      </c>
      <c r="B179" s="3"/>
      <c r="C179" s="4"/>
      <c r="D179" s="4"/>
      <c r="E179" s="4"/>
    </row>
    <row r="180" spans="1:5" ht="12" customHeight="1" x14ac:dyDescent="0.2">
      <c r="A180" s="41" t="s">
        <v>163</v>
      </c>
      <c r="B180" s="42">
        <f>D79*B20</f>
        <v>28400</v>
      </c>
      <c r="C180" s="4"/>
      <c r="D180" s="4"/>
      <c r="E180" s="4"/>
    </row>
    <row r="181" spans="1:5" ht="12" customHeight="1" x14ac:dyDescent="0.2">
      <c r="A181" s="41" t="s">
        <v>164</v>
      </c>
      <c r="B181" s="31">
        <f>B41</f>
        <v>150000</v>
      </c>
      <c r="C181" s="4"/>
      <c r="D181" s="4"/>
      <c r="E181" s="4"/>
    </row>
    <row r="182" spans="1:5" ht="12" customHeight="1" x14ac:dyDescent="0.2">
      <c r="A182" s="41" t="s">
        <v>165</v>
      </c>
      <c r="B182" s="31">
        <f>B42+B163-B34</f>
        <v>438730</v>
      </c>
      <c r="C182" s="4"/>
      <c r="D182" s="4"/>
      <c r="E182" s="4"/>
    </row>
    <row r="183" spans="1:5" ht="12" customHeight="1" thickBot="1" x14ac:dyDescent="0.25">
      <c r="A183" s="4" t="s">
        <v>166</v>
      </c>
      <c r="B183" s="40">
        <f>SUM(B180:B182)</f>
        <v>617130</v>
      </c>
      <c r="C183" s="4"/>
      <c r="D183" s="4"/>
      <c r="E183" s="4"/>
    </row>
    <row r="184" spans="1:5" ht="17" thickTop="1" x14ac:dyDescent="0.2"/>
  </sheetData>
  <mergeCells count="16">
    <mergeCell ref="A156:B156"/>
    <mergeCell ref="A167:B167"/>
    <mergeCell ref="A168:B168"/>
    <mergeCell ref="A169:B169"/>
    <mergeCell ref="B89:E89"/>
    <mergeCell ref="B99:E99"/>
    <mergeCell ref="B121:E121"/>
    <mergeCell ref="B131:E131"/>
    <mergeCell ref="A154:B154"/>
    <mergeCell ref="A155:B155"/>
    <mergeCell ref="B81:E81"/>
    <mergeCell ref="B2:E2"/>
    <mergeCell ref="B47:E47"/>
    <mergeCell ref="B53:E53"/>
    <mergeCell ref="B61:E61"/>
    <mergeCell ref="B69:E69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CF39-B06A-4E21-9BC4-610EA408D0FB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w.o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Brooks Walsh</cp:lastModifiedBy>
  <dcterms:created xsi:type="dcterms:W3CDTF">2018-04-10T18:41:56Z</dcterms:created>
  <dcterms:modified xsi:type="dcterms:W3CDTF">2023-10-25T17:25:50Z</dcterms:modified>
</cp:coreProperties>
</file>