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/>
  <mc:AlternateContent xmlns:mc="http://schemas.openxmlformats.org/markup-compatibility/2006">
    <mc:Choice Requires="x15">
      <x15ac:absPath xmlns:x15ac="http://schemas.microsoft.com/office/spreadsheetml/2010/11/ac" url="D:\GitHub\BrsVgl\PerformanceEfficiencySuite.PS\Ranking\"/>
    </mc:Choice>
  </mc:AlternateContent>
  <xr:revisionPtr revIDLastSave="0" documentId="13_ncr:1_{3B83B666-C437-4403-93D0-15E770019611}" xr6:coauthVersionLast="47" xr6:coauthVersionMax="47" xr10:uidLastSave="{00000000-0000-0000-0000-000000000000}"/>
  <bookViews>
    <workbookView xWindow="-108" yWindow="-108" windowWidth="23256" windowHeight="12456" tabRatio="693" xr2:uid="{00000000-000D-0000-FFFF-FFFF00000000}"/>
  </bookViews>
  <sheets>
    <sheet name="ResultsEntry" sheetId="1" r:id="rId1"/>
    <sheet name="PES ST" sheetId="2" r:id="rId2"/>
    <sheet name="Consumption ST" sheetId="5" r:id="rId3"/>
    <sheet name="PES MT" sheetId="4" r:id="rId4"/>
    <sheet name="Consumption MT" sheetId="6" r:id="rId5"/>
    <sheet name="Perf-Power-ST" sheetId="8" r:id="rId6"/>
    <sheet name="Perf-Power-MT" sheetId="9" r:id="rId7"/>
  </sheet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8" l="1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S107" i="1"/>
  <c r="T107" i="1"/>
  <c r="U107" i="1"/>
  <c r="V107" i="1"/>
  <c r="W107" i="1"/>
  <c r="S106" i="1"/>
  <c r="T106" i="1"/>
  <c r="U106" i="1"/>
  <c r="V106" i="1"/>
  <c r="W106" i="1"/>
  <c r="S105" i="1"/>
  <c r="T105" i="1"/>
  <c r="U105" i="1"/>
  <c r="V105" i="1"/>
  <c r="W105" i="1"/>
  <c r="S104" i="1"/>
  <c r="T104" i="1"/>
  <c r="U104" i="1"/>
  <c r="V104" i="1"/>
  <c r="W104" i="1"/>
  <c r="S103" i="1"/>
  <c r="T103" i="1"/>
  <c r="U103" i="1"/>
  <c r="V103" i="1"/>
  <c r="W103" i="1"/>
  <c r="S102" i="1"/>
  <c r="T102" i="1"/>
  <c r="U102" i="1"/>
  <c r="V102" i="1"/>
  <c r="W102" i="1"/>
  <c r="S101" i="1"/>
  <c r="T101" i="1"/>
  <c r="U101" i="1"/>
  <c r="V101" i="1"/>
  <c r="W101" i="1"/>
  <c r="O97" i="1"/>
  <c r="P97" i="1"/>
  <c r="P100" i="1"/>
  <c r="L100" i="1"/>
  <c r="K100" i="1" s="1"/>
  <c r="S100" i="1"/>
  <c r="S99" i="1"/>
  <c r="T99" i="1"/>
  <c r="U99" i="1"/>
  <c r="V99" i="1"/>
  <c r="W99" i="1"/>
  <c r="Q98" i="1"/>
  <c r="P98" i="1"/>
  <c r="S98" i="1"/>
  <c r="T98" i="1"/>
  <c r="U98" i="1"/>
  <c r="V98" i="1"/>
  <c r="W98" i="1"/>
  <c r="S97" i="1"/>
  <c r="T97" i="1"/>
  <c r="V97" i="1"/>
  <c r="S96" i="1"/>
  <c r="T96" i="1"/>
  <c r="U96" i="1"/>
  <c r="V96" i="1"/>
  <c r="W96" i="1"/>
  <c r="S95" i="1"/>
  <c r="T95" i="1"/>
  <c r="U95" i="1"/>
  <c r="V95" i="1"/>
  <c r="W9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5" i="1"/>
  <c r="W76" i="1"/>
  <c r="W78" i="1"/>
  <c r="W80" i="1"/>
  <c r="W81" i="1"/>
  <c r="W83" i="1"/>
  <c r="W85" i="1"/>
  <c r="W86" i="1"/>
  <c r="W89" i="1"/>
  <c r="W90" i="1"/>
  <c r="W92" i="1"/>
  <c r="W93" i="1"/>
  <c r="W94" i="1"/>
  <c r="V6" i="1"/>
  <c r="V7" i="1"/>
  <c r="V8" i="1"/>
  <c r="V9" i="1"/>
  <c r="V10" i="1"/>
  <c r="V11" i="1"/>
  <c r="V12" i="1"/>
  <c r="V13" i="1"/>
  <c r="V14" i="1"/>
  <c r="V15" i="1"/>
  <c r="V16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5" i="1"/>
  <c r="U76" i="1"/>
  <c r="U78" i="1"/>
  <c r="U80" i="1"/>
  <c r="U81" i="1"/>
  <c r="U83" i="1"/>
  <c r="U85" i="1"/>
  <c r="U86" i="1"/>
  <c r="U89" i="1"/>
  <c r="U90" i="1"/>
  <c r="U92" i="1"/>
  <c r="U93" i="1"/>
  <c r="U94" i="1"/>
  <c r="T6" i="1"/>
  <c r="T7" i="1"/>
  <c r="T8" i="1"/>
  <c r="T9" i="1"/>
  <c r="T10" i="1"/>
  <c r="T11" i="1"/>
  <c r="T12" i="1"/>
  <c r="T13" i="1"/>
  <c r="T14" i="1"/>
  <c r="T15" i="1"/>
  <c r="T16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S94" i="1"/>
  <c r="U97" i="1" l="1"/>
  <c r="W97" i="1"/>
  <c r="O100" i="1"/>
  <c r="U100" i="1" s="1"/>
  <c r="W100" i="1"/>
  <c r="T100" i="1"/>
  <c r="V100" i="1"/>
  <c r="S93" i="1"/>
  <c r="S92" i="1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P82" i="1"/>
  <c r="E82" i="9" s="1"/>
  <c r="Q88" i="1"/>
  <c r="P88" i="1"/>
  <c r="Q87" i="1"/>
  <c r="F88" i="9" s="1"/>
  <c r="P84" i="1"/>
  <c r="E84" i="9" s="1"/>
  <c r="Q84" i="1"/>
  <c r="F84" i="9" s="1"/>
  <c r="P74" i="1"/>
  <c r="Q82" i="1"/>
  <c r="F83" i="9" s="1"/>
  <c r="E6" i="9"/>
  <c r="G6" i="9" s="1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81" i="9"/>
  <c r="E85" i="9"/>
  <c r="E86" i="9"/>
  <c r="E87" i="9"/>
  <c r="E90" i="9"/>
  <c r="E91" i="9"/>
  <c r="E92" i="9"/>
  <c r="E93" i="9"/>
  <c r="E94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81" i="9"/>
  <c r="F85" i="9"/>
  <c r="F86" i="9"/>
  <c r="F89" i="9"/>
  <c r="F90" i="9"/>
  <c r="F91" i="9"/>
  <c r="F92" i="9"/>
  <c r="F93" i="9"/>
  <c r="F94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S6" i="1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F6" i="8"/>
  <c r="F7" i="8"/>
  <c r="F8" i="8"/>
  <c r="F9" i="8"/>
  <c r="F10" i="8"/>
  <c r="F11" i="8"/>
  <c r="F12" i="8"/>
  <c r="F13" i="8"/>
  <c r="F14" i="8"/>
  <c r="F15" i="8"/>
  <c r="F16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M17" i="1"/>
  <c r="F17" i="8" s="1"/>
  <c r="Q91" i="1"/>
  <c r="P91" i="1"/>
  <c r="S91" i="1"/>
  <c r="S90" i="1"/>
  <c r="S89" i="1"/>
  <c r="S88" i="1"/>
  <c r="P87" i="1"/>
  <c r="S87" i="1"/>
  <c r="S86" i="1"/>
  <c r="S85" i="1"/>
  <c r="S84" i="1"/>
  <c r="S83" i="1"/>
  <c r="S82" i="1"/>
  <c r="S81" i="1"/>
  <c r="S80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Q79" i="1"/>
  <c r="F80" i="9" s="1"/>
  <c r="P79" i="1"/>
  <c r="N73" i="8" l="1"/>
  <c r="P73" i="8"/>
  <c r="M73" i="8"/>
  <c r="Q73" i="8"/>
  <c r="J73" i="8"/>
  <c r="L73" i="8"/>
  <c r="O73" i="8"/>
  <c r="I73" i="8"/>
  <c r="K73" i="8"/>
  <c r="N41" i="8"/>
  <c r="P41" i="8"/>
  <c r="L41" i="8"/>
  <c r="Q41" i="8"/>
  <c r="M41" i="8"/>
  <c r="K41" i="8"/>
  <c r="J41" i="8"/>
  <c r="O41" i="8"/>
  <c r="I41" i="8"/>
  <c r="N9" i="8"/>
  <c r="Q9" i="8"/>
  <c r="O9" i="8"/>
  <c r="J9" i="8"/>
  <c r="L9" i="8"/>
  <c r="P9" i="8"/>
  <c r="I9" i="8"/>
  <c r="K9" i="8"/>
  <c r="M9" i="8"/>
  <c r="Q178" i="8"/>
  <c r="P178" i="8"/>
  <c r="L178" i="8"/>
  <c r="J178" i="8"/>
  <c r="N178" i="8"/>
  <c r="K178" i="8"/>
  <c r="I178" i="8"/>
  <c r="M178" i="8"/>
  <c r="O178" i="8"/>
  <c r="Q146" i="8"/>
  <c r="O146" i="8"/>
  <c r="N146" i="8"/>
  <c r="L146" i="8"/>
  <c r="K146" i="8"/>
  <c r="M146" i="8"/>
  <c r="J146" i="8"/>
  <c r="P146" i="8"/>
  <c r="I146" i="8"/>
  <c r="Q122" i="8"/>
  <c r="P122" i="8"/>
  <c r="M122" i="8"/>
  <c r="O122" i="8"/>
  <c r="L122" i="8"/>
  <c r="J122" i="8"/>
  <c r="K122" i="8"/>
  <c r="I122" i="8"/>
  <c r="N122" i="8"/>
  <c r="P64" i="8"/>
  <c r="O64" i="8"/>
  <c r="Q64" i="8"/>
  <c r="N64" i="8"/>
  <c r="J64" i="8"/>
  <c r="I64" i="8"/>
  <c r="M64" i="8"/>
  <c r="L64" i="8"/>
  <c r="K64" i="8"/>
  <c r="P8" i="8"/>
  <c r="N8" i="8"/>
  <c r="Q8" i="8"/>
  <c r="O8" i="8"/>
  <c r="I8" i="8"/>
  <c r="J8" i="8"/>
  <c r="M8" i="8"/>
  <c r="K8" i="8"/>
  <c r="L8" i="8"/>
  <c r="N81" i="8"/>
  <c r="Q81" i="8"/>
  <c r="P81" i="8"/>
  <c r="O81" i="8"/>
  <c r="M81" i="8"/>
  <c r="J81" i="8"/>
  <c r="K81" i="8"/>
  <c r="L81" i="8"/>
  <c r="I81" i="8"/>
  <c r="N49" i="8"/>
  <c r="Q49" i="8"/>
  <c r="P49" i="8"/>
  <c r="M49" i="8"/>
  <c r="O49" i="8"/>
  <c r="L49" i="8"/>
  <c r="J49" i="8"/>
  <c r="I49" i="8"/>
  <c r="K49" i="8"/>
  <c r="N17" i="8"/>
  <c r="Q17" i="8"/>
  <c r="P17" i="8"/>
  <c r="J17" i="8"/>
  <c r="M17" i="8"/>
  <c r="L17" i="8"/>
  <c r="K17" i="8"/>
  <c r="O17" i="8"/>
  <c r="I17" i="8"/>
  <c r="Q186" i="8"/>
  <c r="P186" i="8"/>
  <c r="O186" i="8"/>
  <c r="M186" i="8"/>
  <c r="L186" i="8"/>
  <c r="J186" i="8"/>
  <c r="N186" i="8"/>
  <c r="I186" i="8"/>
  <c r="K186" i="8"/>
  <c r="Q154" i="8"/>
  <c r="P154" i="8"/>
  <c r="K154" i="8"/>
  <c r="J154" i="8"/>
  <c r="M154" i="8"/>
  <c r="L154" i="8"/>
  <c r="O154" i="8"/>
  <c r="N154" i="8"/>
  <c r="I154" i="8"/>
  <c r="Q114" i="8"/>
  <c r="O114" i="8"/>
  <c r="J114" i="8"/>
  <c r="M114" i="8"/>
  <c r="L114" i="8"/>
  <c r="I114" i="8"/>
  <c r="P114" i="8"/>
  <c r="N114" i="8"/>
  <c r="K114" i="8"/>
  <c r="P88" i="8"/>
  <c r="O88" i="8"/>
  <c r="N88" i="8"/>
  <c r="M88" i="8"/>
  <c r="L88" i="8"/>
  <c r="J88" i="8"/>
  <c r="I88" i="8"/>
  <c r="K88" i="8"/>
  <c r="Q88" i="8"/>
  <c r="P56" i="8"/>
  <c r="O56" i="8"/>
  <c r="N56" i="8"/>
  <c r="M56" i="8"/>
  <c r="L56" i="8"/>
  <c r="Q56" i="8"/>
  <c r="J56" i="8"/>
  <c r="I56" i="8"/>
  <c r="K56" i="8"/>
  <c r="P32" i="8"/>
  <c r="O32" i="8"/>
  <c r="N32" i="8"/>
  <c r="L32" i="8"/>
  <c r="K32" i="8"/>
  <c r="J32" i="8"/>
  <c r="I32" i="8"/>
  <c r="Q32" i="8"/>
  <c r="M32" i="8"/>
  <c r="Q177" i="8"/>
  <c r="P177" i="8"/>
  <c r="M177" i="8"/>
  <c r="L177" i="8"/>
  <c r="J177" i="8"/>
  <c r="N177" i="8"/>
  <c r="O177" i="8"/>
  <c r="I177" i="8"/>
  <c r="K177" i="8"/>
  <c r="P153" i="8"/>
  <c r="O153" i="8"/>
  <c r="Q153" i="8"/>
  <c r="N153" i="8"/>
  <c r="L153" i="8"/>
  <c r="M153" i="8"/>
  <c r="J153" i="8"/>
  <c r="K153" i="8"/>
  <c r="I153" i="8"/>
  <c r="O129" i="8"/>
  <c r="Q129" i="8"/>
  <c r="N129" i="8"/>
  <c r="L129" i="8"/>
  <c r="K129" i="8"/>
  <c r="J129" i="8"/>
  <c r="M129" i="8"/>
  <c r="I129" i="8"/>
  <c r="P129" i="8"/>
  <c r="O97" i="8"/>
  <c r="Q97" i="8"/>
  <c r="M97" i="8"/>
  <c r="L97" i="8"/>
  <c r="P97" i="8"/>
  <c r="N97" i="8"/>
  <c r="J97" i="8"/>
  <c r="K97" i="8"/>
  <c r="I97" i="8"/>
  <c r="P71" i="8"/>
  <c r="N71" i="8"/>
  <c r="Q71" i="8"/>
  <c r="M71" i="8"/>
  <c r="O71" i="8"/>
  <c r="K71" i="8"/>
  <c r="L71" i="8"/>
  <c r="I71" i="8"/>
  <c r="J71" i="8"/>
  <c r="P47" i="8"/>
  <c r="O47" i="8"/>
  <c r="Q47" i="8"/>
  <c r="N47" i="8"/>
  <c r="I47" i="8"/>
  <c r="K47" i="8"/>
  <c r="M47" i="8"/>
  <c r="J47" i="8"/>
  <c r="L47" i="8"/>
  <c r="P15" i="8"/>
  <c r="O15" i="8"/>
  <c r="M15" i="8"/>
  <c r="Q15" i="8"/>
  <c r="K15" i="8"/>
  <c r="L15" i="8"/>
  <c r="J15" i="8"/>
  <c r="I15" i="8"/>
  <c r="N15" i="8"/>
  <c r="P200" i="8"/>
  <c r="Q200" i="8"/>
  <c r="N200" i="8"/>
  <c r="O200" i="8"/>
  <c r="M200" i="8"/>
  <c r="L200" i="8"/>
  <c r="J200" i="8"/>
  <c r="K200" i="8"/>
  <c r="I200" i="8"/>
  <c r="P176" i="8"/>
  <c r="Q176" i="8"/>
  <c r="N176" i="8"/>
  <c r="M176" i="8"/>
  <c r="L176" i="8"/>
  <c r="O176" i="8"/>
  <c r="J176" i="8"/>
  <c r="I176" i="8"/>
  <c r="K176" i="8"/>
  <c r="P152" i="8"/>
  <c r="O152" i="8"/>
  <c r="N152" i="8"/>
  <c r="M152" i="8"/>
  <c r="Q152" i="8"/>
  <c r="L152" i="8"/>
  <c r="J152" i="8"/>
  <c r="I152" i="8"/>
  <c r="K152" i="8"/>
  <c r="P128" i="8"/>
  <c r="O128" i="8"/>
  <c r="N128" i="8"/>
  <c r="Q128" i="8"/>
  <c r="M128" i="8"/>
  <c r="L128" i="8"/>
  <c r="J128" i="8"/>
  <c r="I128" i="8"/>
  <c r="K128" i="8"/>
  <c r="P96" i="8"/>
  <c r="O96" i="8"/>
  <c r="Q96" i="8"/>
  <c r="M96" i="8"/>
  <c r="N96" i="8"/>
  <c r="J96" i="8"/>
  <c r="K96" i="8"/>
  <c r="I96" i="8"/>
  <c r="L96" i="8"/>
  <c r="P78" i="8"/>
  <c r="O78" i="8"/>
  <c r="M78" i="8"/>
  <c r="Q78" i="8"/>
  <c r="L78" i="8"/>
  <c r="K78" i="8"/>
  <c r="I78" i="8"/>
  <c r="J78" i="8"/>
  <c r="N78" i="8"/>
  <c r="P46" i="8"/>
  <c r="O46" i="8"/>
  <c r="Q46" i="8"/>
  <c r="L46" i="8"/>
  <c r="K46" i="8"/>
  <c r="N46" i="8"/>
  <c r="I46" i="8"/>
  <c r="M46" i="8"/>
  <c r="J46" i="8"/>
  <c r="O22" i="8"/>
  <c r="N22" i="8"/>
  <c r="K22" i="8"/>
  <c r="Q22" i="8"/>
  <c r="J22" i="8"/>
  <c r="I22" i="8"/>
  <c r="L22" i="8"/>
  <c r="P22" i="8"/>
  <c r="M22" i="8"/>
  <c r="N57" i="8"/>
  <c r="P57" i="8"/>
  <c r="Q57" i="8"/>
  <c r="M57" i="8"/>
  <c r="L57" i="8"/>
  <c r="J57" i="8"/>
  <c r="K57" i="8"/>
  <c r="I57" i="8"/>
  <c r="O57" i="8"/>
  <c r="N25" i="8"/>
  <c r="P25" i="8"/>
  <c r="Q25" i="8"/>
  <c r="M25" i="8"/>
  <c r="J25" i="8"/>
  <c r="O25" i="8"/>
  <c r="I25" i="8"/>
  <c r="L25" i="8"/>
  <c r="K25" i="8"/>
  <c r="Q170" i="8"/>
  <c r="O170" i="8"/>
  <c r="N170" i="8"/>
  <c r="P170" i="8"/>
  <c r="K170" i="8"/>
  <c r="J170" i="8"/>
  <c r="M170" i="8"/>
  <c r="I170" i="8"/>
  <c r="L170" i="8"/>
  <c r="Q138" i="8"/>
  <c r="O138" i="8"/>
  <c r="P138" i="8"/>
  <c r="M138" i="8"/>
  <c r="N138" i="8"/>
  <c r="J138" i="8"/>
  <c r="L138" i="8"/>
  <c r="I138" i="8"/>
  <c r="K138" i="8"/>
  <c r="Q106" i="8"/>
  <c r="O106" i="8"/>
  <c r="P106" i="8"/>
  <c r="N106" i="8"/>
  <c r="L106" i="8"/>
  <c r="M106" i="8"/>
  <c r="K106" i="8"/>
  <c r="J106" i="8"/>
  <c r="I106" i="8"/>
  <c r="P80" i="8"/>
  <c r="Q80" i="8"/>
  <c r="O80" i="8"/>
  <c r="M80" i="8"/>
  <c r="N80" i="8"/>
  <c r="J80" i="8"/>
  <c r="I80" i="8"/>
  <c r="K80" i="8"/>
  <c r="L80" i="8"/>
  <c r="P48" i="8"/>
  <c r="Q48" i="8"/>
  <c r="O48" i="8"/>
  <c r="J48" i="8"/>
  <c r="N48" i="8"/>
  <c r="I48" i="8"/>
  <c r="L48" i="8"/>
  <c r="K48" i="8"/>
  <c r="M48" i="8"/>
  <c r="P24" i="8"/>
  <c r="O24" i="8"/>
  <c r="Q24" i="8"/>
  <c r="M24" i="8"/>
  <c r="N24" i="8"/>
  <c r="J24" i="8"/>
  <c r="I24" i="8"/>
  <c r="K24" i="8"/>
  <c r="L24" i="8"/>
  <c r="P185" i="8"/>
  <c r="O185" i="8"/>
  <c r="N185" i="8"/>
  <c r="L185" i="8"/>
  <c r="M185" i="8"/>
  <c r="J185" i="8"/>
  <c r="K185" i="8"/>
  <c r="I185" i="8"/>
  <c r="Q185" i="8"/>
  <c r="N169" i="8"/>
  <c r="O169" i="8"/>
  <c r="L169" i="8"/>
  <c r="P169" i="8"/>
  <c r="K169" i="8"/>
  <c r="J169" i="8"/>
  <c r="Q169" i="8"/>
  <c r="M169" i="8"/>
  <c r="I169" i="8"/>
  <c r="Q145" i="8"/>
  <c r="P145" i="8"/>
  <c r="N145" i="8"/>
  <c r="O145" i="8"/>
  <c r="L145" i="8"/>
  <c r="M145" i="8"/>
  <c r="J145" i="8"/>
  <c r="K145" i="8"/>
  <c r="I145" i="8"/>
  <c r="P121" i="8"/>
  <c r="N121" i="8"/>
  <c r="Q121" i="8"/>
  <c r="O121" i="8"/>
  <c r="M121" i="8"/>
  <c r="L121" i="8"/>
  <c r="J121" i="8"/>
  <c r="K121" i="8"/>
  <c r="I121" i="8"/>
  <c r="P105" i="8"/>
  <c r="N105" i="8"/>
  <c r="O105" i="8"/>
  <c r="M105" i="8"/>
  <c r="K105" i="8"/>
  <c r="J105" i="8"/>
  <c r="L105" i="8"/>
  <c r="I105" i="8"/>
  <c r="Q105" i="8"/>
  <c r="P87" i="8"/>
  <c r="O87" i="8"/>
  <c r="M87" i="8"/>
  <c r="L87" i="8"/>
  <c r="N87" i="8"/>
  <c r="I87" i="8"/>
  <c r="Q87" i="8"/>
  <c r="K87" i="8"/>
  <c r="J87" i="8"/>
  <c r="P63" i="8"/>
  <c r="N63" i="8"/>
  <c r="Q63" i="8"/>
  <c r="O63" i="8"/>
  <c r="M63" i="8"/>
  <c r="I63" i="8"/>
  <c r="L63" i="8"/>
  <c r="J63" i="8"/>
  <c r="K63" i="8"/>
  <c r="P39" i="8"/>
  <c r="N39" i="8"/>
  <c r="Q39" i="8"/>
  <c r="M39" i="8"/>
  <c r="O39" i="8"/>
  <c r="I39" i="8"/>
  <c r="L39" i="8"/>
  <c r="J39" i="8"/>
  <c r="K39" i="8"/>
  <c r="P23" i="8"/>
  <c r="O23" i="8"/>
  <c r="N23" i="8"/>
  <c r="Q23" i="8"/>
  <c r="J23" i="8"/>
  <c r="I23" i="8"/>
  <c r="M23" i="8"/>
  <c r="K23" i="8"/>
  <c r="L23" i="8"/>
  <c r="P192" i="8"/>
  <c r="O192" i="8"/>
  <c r="N192" i="8"/>
  <c r="M192" i="8"/>
  <c r="L192" i="8"/>
  <c r="Q192" i="8"/>
  <c r="J192" i="8"/>
  <c r="K192" i="8"/>
  <c r="I192" i="8"/>
  <c r="P168" i="8"/>
  <c r="Q168" i="8"/>
  <c r="N168" i="8"/>
  <c r="O168" i="8"/>
  <c r="M168" i="8"/>
  <c r="L168" i="8"/>
  <c r="K168" i="8"/>
  <c r="J168" i="8"/>
  <c r="I168" i="8"/>
  <c r="P144" i="8"/>
  <c r="Q144" i="8"/>
  <c r="N144" i="8"/>
  <c r="M144" i="8"/>
  <c r="O144" i="8"/>
  <c r="L144" i="8"/>
  <c r="J144" i="8"/>
  <c r="K144" i="8"/>
  <c r="I144" i="8"/>
  <c r="P120" i="8"/>
  <c r="O120" i="8"/>
  <c r="N120" i="8"/>
  <c r="M120" i="8"/>
  <c r="Q120" i="8"/>
  <c r="L120" i="8"/>
  <c r="J120" i="8"/>
  <c r="K120" i="8"/>
  <c r="I120" i="8"/>
  <c r="P104" i="8"/>
  <c r="Q104" i="8"/>
  <c r="N104" i="8"/>
  <c r="M104" i="8"/>
  <c r="K104" i="8"/>
  <c r="J104" i="8"/>
  <c r="I104" i="8"/>
  <c r="L104" i="8"/>
  <c r="O104" i="8"/>
  <c r="N94" i="8"/>
  <c r="Q94" i="8"/>
  <c r="M94" i="8"/>
  <c r="P94" i="8"/>
  <c r="K94" i="8"/>
  <c r="I94" i="8"/>
  <c r="L94" i="8"/>
  <c r="J94" i="8"/>
  <c r="O94" i="8"/>
  <c r="Q70" i="8"/>
  <c r="P70" i="8"/>
  <c r="N70" i="8"/>
  <c r="M70" i="8"/>
  <c r="O70" i="8"/>
  <c r="K70" i="8"/>
  <c r="L70" i="8"/>
  <c r="I70" i="8"/>
  <c r="J70" i="8"/>
  <c r="O54" i="8"/>
  <c r="P54" i="8"/>
  <c r="M54" i="8"/>
  <c r="N54" i="8"/>
  <c r="K54" i="8"/>
  <c r="I54" i="8"/>
  <c r="L54" i="8"/>
  <c r="Q54" i="8"/>
  <c r="J54" i="8"/>
  <c r="N30" i="8"/>
  <c r="Q30" i="8"/>
  <c r="O30" i="8"/>
  <c r="L30" i="8"/>
  <c r="K30" i="8"/>
  <c r="M30" i="8"/>
  <c r="I30" i="8"/>
  <c r="J30" i="8"/>
  <c r="P30" i="8"/>
  <c r="Q6" i="8"/>
  <c r="P6" i="8"/>
  <c r="N6" i="8"/>
  <c r="O6" i="8"/>
  <c r="L6" i="8"/>
  <c r="K6" i="8"/>
  <c r="I6" i="8"/>
  <c r="M6" i="8"/>
  <c r="J6" i="8"/>
  <c r="P199" i="8"/>
  <c r="Q199" i="8"/>
  <c r="N199" i="8"/>
  <c r="O199" i="8"/>
  <c r="M199" i="8"/>
  <c r="L199" i="8"/>
  <c r="K199" i="8"/>
  <c r="I199" i="8"/>
  <c r="J199" i="8"/>
  <c r="P183" i="8"/>
  <c r="O183" i="8"/>
  <c r="N183" i="8"/>
  <c r="M183" i="8"/>
  <c r="Q183" i="8"/>
  <c r="L183" i="8"/>
  <c r="K183" i="8"/>
  <c r="I183" i="8"/>
  <c r="J183" i="8"/>
  <c r="P167" i="8"/>
  <c r="Q167" i="8"/>
  <c r="N167" i="8"/>
  <c r="O167" i="8"/>
  <c r="M167" i="8"/>
  <c r="L167" i="8"/>
  <c r="I167" i="8"/>
  <c r="J167" i="8"/>
  <c r="K167" i="8"/>
  <c r="P151" i="8"/>
  <c r="O151" i="8"/>
  <c r="N151" i="8"/>
  <c r="M151" i="8"/>
  <c r="Q151" i="8"/>
  <c r="L151" i="8"/>
  <c r="I151" i="8"/>
  <c r="J151" i="8"/>
  <c r="K151" i="8"/>
  <c r="P135" i="8"/>
  <c r="Q135" i="8"/>
  <c r="N135" i="8"/>
  <c r="M135" i="8"/>
  <c r="O135" i="8"/>
  <c r="L135" i="8"/>
  <c r="K135" i="8"/>
  <c r="I135" i="8"/>
  <c r="J135" i="8"/>
  <c r="P119" i="8"/>
  <c r="O119" i="8"/>
  <c r="N119" i="8"/>
  <c r="M119" i="8"/>
  <c r="L119" i="8"/>
  <c r="K119" i="8"/>
  <c r="I119" i="8"/>
  <c r="Q119" i="8"/>
  <c r="J119" i="8"/>
  <c r="P95" i="8"/>
  <c r="N95" i="8"/>
  <c r="Q95" i="8"/>
  <c r="O95" i="8"/>
  <c r="M95" i="8"/>
  <c r="K95" i="8"/>
  <c r="I95" i="8"/>
  <c r="J95" i="8"/>
  <c r="L95" i="8"/>
  <c r="O85" i="8"/>
  <c r="N85" i="8"/>
  <c r="P85" i="8"/>
  <c r="K85" i="8"/>
  <c r="M85" i="8"/>
  <c r="L85" i="8"/>
  <c r="I85" i="8"/>
  <c r="Q85" i="8"/>
  <c r="J85" i="8"/>
  <c r="O69" i="8"/>
  <c r="P69" i="8"/>
  <c r="M69" i="8"/>
  <c r="Q69" i="8"/>
  <c r="K69" i="8"/>
  <c r="L69" i="8"/>
  <c r="I69" i="8"/>
  <c r="N69" i="8"/>
  <c r="J69" i="8"/>
  <c r="O53" i="8"/>
  <c r="N53" i="8"/>
  <c r="M53" i="8"/>
  <c r="P53" i="8"/>
  <c r="L53" i="8"/>
  <c r="K53" i="8"/>
  <c r="I53" i="8"/>
  <c r="Q53" i="8"/>
  <c r="J53" i="8"/>
  <c r="O37" i="8"/>
  <c r="P37" i="8"/>
  <c r="M37" i="8"/>
  <c r="N37" i="8"/>
  <c r="L37" i="8"/>
  <c r="Q37" i="8"/>
  <c r="K37" i="8"/>
  <c r="I37" i="8"/>
  <c r="J37" i="8"/>
  <c r="O21" i="8"/>
  <c r="N21" i="8"/>
  <c r="M21" i="8"/>
  <c r="P21" i="8"/>
  <c r="L21" i="8"/>
  <c r="K21" i="8"/>
  <c r="Q21" i="8"/>
  <c r="I21" i="8"/>
  <c r="J21" i="8"/>
  <c r="N190" i="8"/>
  <c r="Q190" i="8"/>
  <c r="M190" i="8"/>
  <c r="P190" i="8"/>
  <c r="K190" i="8"/>
  <c r="I190" i="8"/>
  <c r="J190" i="8"/>
  <c r="O190" i="8"/>
  <c r="L190" i="8"/>
  <c r="Q166" i="8"/>
  <c r="N166" i="8"/>
  <c r="O166" i="8"/>
  <c r="M166" i="8"/>
  <c r="K166" i="8"/>
  <c r="I166" i="8"/>
  <c r="P166" i="8"/>
  <c r="J166" i="8"/>
  <c r="L166" i="8"/>
  <c r="N158" i="8"/>
  <c r="Q158" i="8"/>
  <c r="M158" i="8"/>
  <c r="P158" i="8"/>
  <c r="K158" i="8"/>
  <c r="O158" i="8"/>
  <c r="L158" i="8"/>
  <c r="I158" i="8"/>
  <c r="J158" i="8"/>
  <c r="N142" i="8"/>
  <c r="P142" i="8"/>
  <c r="O142" i="8"/>
  <c r="M142" i="8"/>
  <c r="K142" i="8"/>
  <c r="Q142" i="8"/>
  <c r="I142" i="8"/>
  <c r="L142" i="8"/>
  <c r="J142" i="8"/>
  <c r="N126" i="8"/>
  <c r="Q126" i="8"/>
  <c r="M126" i="8"/>
  <c r="P126" i="8"/>
  <c r="K126" i="8"/>
  <c r="O126" i="8"/>
  <c r="I126" i="8"/>
  <c r="L126" i="8"/>
  <c r="J126" i="8"/>
  <c r="N110" i="8"/>
  <c r="P110" i="8"/>
  <c r="O110" i="8"/>
  <c r="Q110" i="8"/>
  <c r="M110" i="8"/>
  <c r="L110" i="8"/>
  <c r="K110" i="8"/>
  <c r="I110" i="8"/>
  <c r="J110" i="8"/>
  <c r="O84" i="8"/>
  <c r="N84" i="8"/>
  <c r="Q84" i="8"/>
  <c r="L84" i="8"/>
  <c r="K84" i="8"/>
  <c r="M84" i="8"/>
  <c r="P84" i="8"/>
  <c r="J84" i="8"/>
  <c r="I84" i="8"/>
  <c r="O68" i="8"/>
  <c r="P68" i="8"/>
  <c r="M68" i="8"/>
  <c r="L68" i="8"/>
  <c r="Q68" i="8"/>
  <c r="K68" i="8"/>
  <c r="N68" i="8"/>
  <c r="J68" i="8"/>
  <c r="I68" i="8"/>
  <c r="O52" i="8"/>
  <c r="N52" i="8"/>
  <c r="M52" i="8"/>
  <c r="Q52" i="8"/>
  <c r="P52" i="8"/>
  <c r="L52" i="8"/>
  <c r="K52" i="8"/>
  <c r="J52" i="8"/>
  <c r="I52" i="8"/>
  <c r="O36" i="8"/>
  <c r="P36" i="8"/>
  <c r="M36" i="8"/>
  <c r="L36" i="8"/>
  <c r="K36" i="8"/>
  <c r="Q36" i="8"/>
  <c r="J36" i="8"/>
  <c r="N36" i="8"/>
  <c r="I36" i="8"/>
  <c r="O20" i="8"/>
  <c r="N20" i="8"/>
  <c r="M20" i="8"/>
  <c r="Q20" i="8"/>
  <c r="P20" i="8"/>
  <c r="L20" i="8"/>
  <c r="K20" i="8"/>
  <c r="I20" i="8"/>
  <c r="J20" i="8"/>
  <c r="O197" i="8"/>
  <c r="P197" i="8"/>
  <c r="Q197" i="8"/>
  <c r="M197" i="8"/>
  <c r="I197" i="8"/>
  <c r="N197" i="8"/>
  <c r="L197" i="8"/>
  <c r="K197" i="8"/>
  <c r="J197" i="8"/>
  <c r="O181" i="8"/>
  <c r="Q181" i="8"/>
  <c r="N181" i="8"/>
  <c r="K181" i="8"/>
  <c r="M181" i="8"/>
  <c r="I181" i="8"/>
  <c r="P181" i="8"/>
  <c r="L181" i="8"/>
  <c r="J181" i="8"/>
  <c r="O173" i="8"/>
  <c r="P173" i="8"/>
  <c r="M173" i="8"/>
  <c r="K173" i="8"/>
  <c r="N173" i="8"/>
  <c r="I173" i="8"/>
  <c r="L173" i="8"/>
  <c r="Q173" i="8"/>
  <c r="J173" i="8"/>
  <c r="O157" i="8"/>
  <c r="Q157" i="8"/>
  <c r="P157" i="8"/>
  <c r="N157" i="8"/>
  <c r="K157" i="8"/>
  <c r="L157" i="8"/>
  <c r="I157" i="8"/>
  <c r="M157" i="8"/>
  <c r="J157" i="8"/>
  <c r="O141" i="8"/>
  <c r="P141" i="8"/>
  <c r="N141" i="8"/>
  <c r="K141" i="8"/>
  <c r="M141" i="8"/>
  <c r="I141" i="8"/>
  <c r="Q141" i="8"/>
  <c r="L141" i="8"/>
  <c r="J141" i="8"/>
  <c r="O117" i="8"/>
  <c r="N117" i="8"/>
  <c r="Q117" i="8"/>
  <c r="P117" i="8"/>
  <c r="K117" i="8"/>
  <c r="L117" i="8"/>
  <c r="I117" i="8"/>
  <c r="J117" i="8"/>
  <c r="M117" i="8"/>
  <c r="O101" i="8"/>
  <c r="P101" i="8"/>
  <c r="K101" i="8"/>
  <c r="Q101" i="8"/>
  <c r="L101" i="8"/>
  <c r="M101" i="8"/>
  <c r="I101" i="8"/>
  <c r="N101" i="8"/>
  <c r="J101" i="8"/>
  <c r="Q91" i="8"/>
  <c r="P91" i="8"/>
  <c r="L91" i="8"/>
  <c r="N91" i="8"/>
  <c r="O91" i="8"/>
  <c r="K91" i="8"/>
  <c r="M91" i="8"/>
  <c r="J91" i="8"/>
  <c r="I91" i="8"/>
  <c r="Q83" i="8"/>
  <c r="N83" i="8"/>
  <c r="L83" i="8"/>
  <c r="M83" i="8"/>
  <c r="P83" i="8"/>
  <c r="J83" i="8"/>
  <c r="K83" i="8"/>
  <c r="O83" i="8"/>
  <c r="I83" i="8"/>
  <c r="Q75" i="8"/>
  <c r="O75" i="8"/>
  <c r="N75" i="8"/>
  <c r="L75" i="8"/>
  <c r="J75" i="8"/>
  <c r="M75" i="8"/>
  <c r="I75" i="8"/>
  <c r="K75" i="8"/>
  <c r="P75" i="8"/>
  <c r="Q67" i="8"/>
  <c r="P67" i="8"/>
  <c r="L67" i="8"/>
  <c r="O67" i="8"/>
  <c r="N67" i="8"/>
  <c r="K67" i="8"/>
  <c r="J67" i="8"/>
  <c r="M67" i="8"/>
  <c r="I67" i="8"/>
  <c r="Q59" i="8"/>
  <c r="P59" i="8"/>
  <c r="L59" i="8"/>
  <c r="N59" i="8"/>
  <c r="O59" i="8"/>
  <c r="M59" i="8"/>
  <c r="J59" i="8"/>
  <c r="K59" i="8"/>
  <c r="I59" i="8"/>
  <c r="Q51" i="8"/>
  <c r="N51" i="8"/>
  <c r="M51" i="8"/>
  <c r="L51" i="8"/>
  <c r="K51" i="8"/>
  <c r="J51" i="8"/>
  <c r="P51" i="8"/>
  <c r="O51" i="8"/>
  <c r="I51" i="8"/>
  <c r="Q43" i="8"/>
  <c r="M43" i="8"/>
  <c r="O43" i="8"/>
  <c r="N43" i="8"/>
  <c r="L43" i="8"/>
  <c r="P43" i="8"/>
  <c r="K43" i="8"/>
  <c r="J43" i="8"/>
  <c r="I43" i="8"/>
  <c r="Q35" i="8"/>
  <c r="P35" i="8"/>
  <c r="M35" i="8"/>
  <c r="L35" i="8"/>
  <c r="O35" i="8"/>
  <c r="N35" i="8"/>
  <c r="J35" i="8"/>
  <c r="K35" i="8"/>
  <c r="I35" i="8"/>
  <c r="Q27" i="8"/>
  <c r="M27" i="8"/>
  <c r="P27" i="8"/>
  <c r="O27" i="8"/>
  <c r="L27" i="8"/>
  <c r="K27" i="8"/>
  <c r="J27" i="8"/>
  <c r="I27" i="8"/>
  <c r="N27" i="8"/>
  <c r="Q19" i="8"/>
  <c r="N19" i="8"/>
  <c r="M19" i="8"/>
  <c r="P19" i="8"/>
  <c r="L19" i="8"/>
  <c r="O19" i="8"/>
  <c r="K19" i="8"/>
  <c r="J19" i="8"/>
  <c r="I19" i="8"/>
  <c r="Q11" i="8"/>
  <c r="M11" i="8"/>
  <c r="O11" i="8"/>
  <c r="N11" i="8"/>
  <c r="L11" i="8"/>
  <c r="P11" i="8"/>
  <c r="K11" i="8"/>
  <c r="I11" i="8"/>
  <c r="J11" i="8"/>
  <c r="O196" i="8"/>
  <c r="P196" i="8"/>
  <c r="Q196" i="8"/>
  <c r="N196" i="8"/>
  <c r="K196" i="8"/>
  <c r="L196" i="8"/>
  <c r="J196" i="8"/>
  <c r="I196" i="8"/>
  <c r="M196" i="8"/>
  <c r="O188" i="8"/>
  <c r="Q188" i="8"/>
  <c r="N188" i="8"/>
  <c r="K188" i="8"/>
  <c r="M188" i="8"/>
  <c r="L188" i="8"/>
  <c r="P188" i="8"/>
  <c r="J188" i="8"/>
  <c r="I188" i="8"/>
  <c r="O180" i="8"/>
  <c r="Q180" i="8"/>
  <c r="N180" i="8"/>
  <c r="K180" i="8"/>
  <c r="P180" i="8"/>
  <c r="L180" i="8"/>
  <c r="M180" i="8"/>
  <c r="J180" i="8"/>
  <c r="I180" i="8"/>
  <c r="O172" i="8"/>
  <c r="P172" i="8"/>
  <c r="M172" i="8"/>
  <c r="K172" i="8"/>
  <c r="N172" i="8"/>
  <c r="Q172" i="8"/>
  <c r="L172" i="8"/>
  <c r="J172" i="8"/>
  <c r="I172" i="8"/>
  <c r="O164" i="8"/>
  <c r="P164" i="8"/>
  <c r="Q164" i="8"/>
  <c r="K164" i="8"/>
  <c r="M164" i="8"/>
  <c r="N164" i="8"/>
  <c r="L164" i="8"/>
  <c r="J164" i="8"/>
  <c r="I164" i="8"/>
  <c r="O156" i="8"/>
  <c r="Q156" i="8"/>
  <c r="P156" i="8"/>
  <c r="N156" i="8"/>
  <c r="K156" i="8"/>
  <c r="M156" i="8"/>
  <c r="J156" i="8"/>
  <c r="I156" i="8"/>
  <c r="L156" i="8"/>
  <c r="O148" i="8"/>
  <c r="Q148" i="8"/>
  <c r="N148" i="8"/>
  <c r="K148" i="8"/>
  <c r="P148" i="8"/>
  <c r="M148" i="8"/>
  <c r="L148" i="8"/>
  <c r="I148" i="8"/>
  <c r="J148" i="8"/>
  <c r="O140" i="8"/>
  <c r="P140" i="8"/>
  <c r="K140" i="8"/>
  <c r="N140" i="8"/>
  <c r="J140" i="8"/>
  <c r="Q140" i="8"/>
  <c r="M140" i="8"/>
  <c r="I140" i="8"/>
  <c r="L140" i="8"/>
  <c r="O132" i="8"/>
  <c r="P132" i="8"/>
  <c r="Q132" i="8"/>
  <c r="N132" i="8"/>
  <c r="K132" i="8"/>
  <c r="L132" i="8"/>
  <c r="I132" i="8"/>
  <c r="M132" i="8"/>
  <c r="J132" i="8"/>
  <c r="O124" i="8"/>
  <c r="Q124" i="8"/>
  <c r="P124" i="8"/>
  <c r="K124" i="8"/>
  <c r="M124" i="8"/>
  <c r="N124" i="8"/>
  <c r="L124" i="8"/>
  <c r="J124" i="8"/>
  <c r="I124" i="8"/>
  <c r="O116" i="8"/>
  <c r="Q116" i="8"/>
  <c r="N116" i="8"/>
  <c r="P116" i="8"/>
  <c r="K116" i="8"/>
  <c r="I116" i="8"/>
  <c r="M116" i="8"/>
  <c r="L116" i="8"/>
  <c r="J116" i="8"/>
  <c r="O108" i="8"/>
  <c r="L108" i="8"/>
  <c r="N108" i="8"/>
  <c r="M108" i="8"/>
  <c r="K108" i="8"/>
  <c r="Q108" i="8"/>
  <c r="P108" i="8"/>
  <c r="J108" i="8"/>
  <c r="I108" i="8"/>
  <c r="O100" i="8"/>
  <c r="P100" i="8"/>
  <c r="L100" i="8"/>
  <c r="K100" i="8"/>
  <c r="Q100" i="8"/>
  <c r="N100" i="8"/>
  <c r="J100" i="8"/>
  <c r="I100" i="8"/>
  <c r="M100" i="8"/>
  <c r="N89" i="8"/>
  <c r="P89" i="8"/>
  <c r="Q89" i="8"/>
  <c r="O89" i="8"/>
  <c r="L89" i="8"/>
  <c r="J89" i="8"/>
  <c r="M89" i="8"/>
  <c r="K89" i="8"/>
  <c r="I89" i="8"/>
  <c r="N65" i="8"/>
  <c r="O65" i="8"/>
  <c r="L65" i="8"/>
  <c r="P65" i="8"/>
  <c r="K65" i="8"/>
  <c r="Q65" i="8"/>
  <c r="J65" i="8"/>
  <c r="M65" i="8"/>
  <c r="I65" i="8"/>
  <c r="N33" i="8"/>
  <c r="O33" i="8"/>
  <c r="P33" i="8"/>
  <c r="M33" i="8"/>
  <c r="J33" i="8"/>
  <c r="Q33" i="8"/>
  <c r="L33" i="8"/>
  <c r="K33" i="8"/>
  <c r="I33" i="8"/>
  <c r="Q194" i="8"/>
  <c r="O194" i="8"/>
  <c r="N194" i="8"/>
  <c r="P194" i="8"/>
  <c r="J194" i="8"/>
  <c r="M194" i="8"/>
  <c r="K194" i="8"/>
  <c r="L194" i="8"/>
  <c r="I194" i="8"/>
  <c r="Q162" i="8"/>
  <c r="O162" i="8"/>
  <c r="M162" i="8"/>
  <c r="N162" i="8"/>
  <c r="L162" i="8"/>
  <c r="J162" i="8"/>
  <c r="K162" i="8"/>
  <c r="P162" i="8"/>
  <c r="I162" i="8"/>
  <c r="Q130" i="8"/>
  <c r="O130" i="8"/>
  <c r="N130" i="8"/>
  <c r="P130" i="8"/>
  <c r="K130" i="8"/>
  <c r="J130" i="8"/>
  <c r="M130" i="8"/>
  <c r="L130" i="8"/>
  <c r="I130" i="8"/>
  <c r="Q98" i="8"/>
  <c r="N98" i="8"/>
  <c r="O98" i="8"/>
  <c r="M98" i="8"/>
  <c r="L98" i="8"/>
  <c r="P98" i="8"/>
  <c r="J98" i="8"/>
  <c r="K98" i="8"/>
  <c r="I98" i="8"/>
  <c r="P72" i="8"/>
  <c r="N72" i="8"/>
  <c r="Q72" i="8"/>
  <c r="M72" i="8"/>
  <c r="J72" i="8"/>
  <c r="O72" i="8"/>
  <c r="L72" i="8"/>
  <c r="I72" i="8"/>
  <c r="K72" i="8"/>
  <c r="P40" i="8"/>
  <c r="N40" i="8"/>
  <c r="Q40" i="8"/>
  <c r="M40" i="8"/>
  <c r="K40" i="8"/>
  <c r="J40" i="8"/>
  <c r="I40" i="8"/>
  <c r="O40" i="8"/>
  <c r="L40" i="8"/>
  <c r="P16" i="8"/>
  <c r="Q16" i="8"/>
  <c r="O16" i="8"/>
  <c r="M16" i="8"/>
  <c r="L16" i="8"/>
  <c r="I16" i="8"/>
  <c r="K16" i="8"/>
  <c r="J16" i="8"/>
  <c r="N16" i="8"/>
  <c r="O193" i="8"/>
  <c r="P193" i="8"/>
  <c r="N193" i="8"/>
  <c r="L193" i="8"/>
  <c r="Q193" i="8"/>
  <c r="J193" i="8"/>
  <c r="M193" i="8"/>
  <c r="K193" i="8"/>
  <c r="I193" i="8"/>
  <c r="O161" i="8"/>
  <c r="Q161" i="8"/>
  <c r="M161" i="8"/>
  <c r="L161" i="8"/>
  <c r="N161" i="8"/>
  <c r="J161" i="8"/>
  <c r="K161" i="8"/>
  <c r="P161" i="8"/>
  <c r="I161" i="8"/>
  <c r="M137" i="8"/>
  <c r="L137" i="8"/>
  <c r="J137" i="8"/>
  <c r="P137" i="8"/>
  <c r="N137" i="8"/>
  <c r="I137" i="8"/>
  <c r="K137" i="8"/>
  <c r="Q137" i="8"/>
  <c r="O137" i="8"/>
  <c r="Q113" i="8"/>
  <c r="P113" i="8"/>
  <c r="O113" i="8"/>
  <c r="N113" i="8"/>
  <c r="M113" i="8"/>
  <c r="J113" i="8"/>
  <c r="L113" i="8"/>
  <c r="K113" i="8"/>
  <c r="I113" i="8"/>
  <c r="P79" i="8"/>
  <c r="M79" i="8"/>
  <c r="Q79" i="8"/>
  <c r="L79" i="8"/>
  <c r="K79" i="8"/>
  <c r="I79" i="8"/>
  <c r="O79" i="8"/>
  <c r="N79" i="8"/>
  <c r="J79" i="8"/>
  <c r="P55" i="8"/>
  <c r="O55" i="8"/>
  <c r="N55" i="8"/>
  <c r="L55" i="8"/>
  <c r="K55" i="8"/>
  <c r="I55" i="8"/>
  <c r="Q55" i="8"/>
  <c r="M55" i="8"/>
  <c r="J55" i="8"/>
  <c r="P31" i="8"/>
  <c r="N31" i="8"/>
  <c r="Q31" i="8"/>
  <c r="O31" i="8"/>
  <c r="L31" i="8"/>
  <c r="J31" i="8"/>
  <c r="M31" i="8"/>
  <c r="K31" i="8"/>
  <c r="I31" i="8"/>
  <c r="P7" i="8"/>
  <c r="N7" i="8"/>
  <c r="Q7" i="8"/>
  <c r="O7" i="8"/>
  <c r="L7" i="8"/>
  <c r="J7" i="8"/>
  <c r="I7" i="8"/>
  <c r="M7" i="8"/>
  <c r="K7" i="8"/>
  <c r="P184" i="8"/>
  <c r="O184" i="8"/>
  <c r="N184" i="8"/>
  <c r="M184" i="8"/>
  <c r="L184" i="8"/>
  <c r="Q184" i="8"/>
  <c r="J184" i="8"/>
  <c r="I184" i="8"/>
  <c r="K184" i="8"/>
  <c r="P160" i="8"/>
  <c r="O160" i="8"/>
  <c r="N160" i="8"/>
  <c r="M160" i="8"/>
  <c r="L160" i="8"/>
  <c r="J160" i="8"/>
  <c r="I160" i="8"/>
  <c r="Q160" i="8"/>
  <c r="K160" i="8"/>
  <c r="P136" i="8"/>
  <c r="Q136" i="8"/>
  <c r="N136" i="8"/>
  <c r="M136" i="8"/>
  <c r="L136" i="8"/>
  <c r="J136" i="8"/>
  <c r="I136" i="8"/>
  <c r="K136" i="8"/>
  <c r="O136" i="8"/>
  <c r="P112" i="8"/>
  <c r="Q112" i="8"/>
  <c r="N112" i="8"/>
  <c r="M112" i="8"/>
  <c r="O112" i="8"/>
  <c r="J112" i="8"/>
  <c r="I112" i="8"/>
  <c r="L112" i="8"/>
  <c r="K112" i="8"/>
  <c r="O86" i="8"/>
  <c r="M86" i="8"/>
  <c r="P86" i="8"/>
  <c r="N86" i="8"/>
  <c r="K86" i="8"/>
  <c r="L86" i="8"/>
  <c r="I86" i="8"/>
  <c r="Q86" i="8"/>
  <c r="J86" i="8"/>
  <c r="N62" i="8"/>
  <c r="Q62" i="8"/>
  <c r="O62" i="8"/>
  <c r="M62" i="8"/>
  <c r="P62" i="8"/>
  <c r="K62" i="8"/>
  <c r="I62" i="8"/>
  <c r="J62" i="8"/>
  <c r="L62" i="8"/>
  <c r="Q38" i="8"/>
  <c r="M38" i="8"/>
  <c r="P38" i="8"/>
  <c r="N38" i="8"/>
  <c r="O38" i="8"/>
  <c r="K38" i="8"/>
  <c r="I38" i="8"/>
  <c r="L38" i="8"/>
  <c r="J38" i="8"/>
  <c r="P14" i="8"/>
  <c r="O14" i="8"/>
  <c r="M14" i="8"/>
  <c r="Q14" i="8"/>
  <c r="K14" i="8"/>
  <c r="J14" i="8"/>
  <c r="I14" i="8"/>
  <c r="N14" i="8"/>
  <c r="L14" i="8"/>
  <c r="P191" i="8"/>
  <c r="N191" i="8"/>
  <c r="M191" i="8"/>
  <c r="L191" i="8"/>
  <c r="O191" i="8"/>
  <c r="I191" i="8"/>
  <c r="K191" i="8"/>
  <c r="Q191" i="8"/>
  <c r="J191" i="8"/>
  <c r="P175" i="8"/>
  <c r="N175" i="8"/>
  <c r="M175" i="8"/>
  <c r="L175" i="8"/>
  <c r="Q175" i="8"/>
  <c r="O175" i="8"/>
  <c r="I175" i="8"/>
  <c r="K175" i="8"/>
  <c r="J175" i="8"/>
  <c r="P159" i="8"/>
  <c r="N159" i="8"/>
  <c r="M159" i="8"/>
  <c r="L159" i="8"/>
  <c r="Q159" i="8"/>
  <c r="O159" i="8"/>
  <c r="K159" i="8"/>
  <c r="I159" i="8"/>
  <c r="J159" i="8"/>
  <c r="P143" i="8"/>
  <c r="N143" i="8"/>
  <c r="Q143" i="8"/>
  <c r="M143" i="8"/>
  <c r="O143" i="8"/>
  <c r="L143" i="8"/>
  <c r="K143" i="8"/>
  <c r="I143" i="8"/>
  <c r="J143" i="8"/>
  <c r="P127" i="8"/>
  <c r="N127" i="8"/>
  <c r="M127" i="8"/>
  <c r="L127" i="8"/>
  <c r="Q127" i="8"/>
  <c r="O127" i="8"/>
  <c r="I127" i="8"/>
  <c r="K127" i="8"/>
  <c r="J127" i="8"/>
  <c r="P111" i="8"/>
  <c r="N111" i="8"/>
  <c r="Q111" i="8"/>
  <c r="M111" i="8"/>
  <c r="L111" i="8"/>
  <c r="O111" i="8"/>
  <c r="K111" i="8"/>
  <c r="I111" i="8"/>
  <c r="J111" i="8"/>
  <c r="P103" i="8"/>
  <c r="Q103" i="8"/>
  <c r="N103" i="8"/>
  <c r="M103" i="8"/>
  <c r="L103" i="8"/>
  <c r="I103" i="8"/>
  <c r="J103" i="8"/>
  <c r="K103" i="8"/>
  <c r="O103" i="8"/>
  <c r="O93" i="8"/>
  <c r="N93" i="8"/>
  <c r="Q93" i="8"/>
  <c r="P93" i="8"/>
  <c r="K93" i="8"/>
  <c r="I93" i="8"/>
  <c r="L93" i="8"/>
  <c r="M93" i="8"/>
  <c r="J93" i="8"/>
  <c r="O77" i="8"/>
  <c r="P77" i="8"/>
  <c r="Q77" i="8"/>
  <c r="N77" i="8"/>
  <c r="L77" i="8"/>
  <c r="K77" i="8"/>
  <c r="I77" i="8"/>
  <c r="J77" i="8"/>
  <c r="M77" i="8"/>
  <c r="O61" i="8"/>
  <c r="N61" i="8"/>
  <c r="Q61" i="8"/>
  <c r="M61" i="8"/>
  <c r="K61" i="8"/>
  <c r="I61" i="8"/>
  <c r="P61" i="8"/>
  <c r="L61" i="8"/>
  <c r="J61" i="8"/>
  <c r="O45" i="8"/>
  <c r="P45" i="8"/>
  <c r="M45" i="8"/>
  <c r="Q45" i="8"/>
  <c r="L45" i="8"/>
  <c r="K45" i="8"/>
  <c r="I45" i="8"/>
  <c r="N45" i="8"/>
  <c r="J45" i="8"/>
  <c r="O29" i="8"/>
  <c r="N29" i="8"/>
  <c r="Q29" i="8"/>
  <c r="M29" i="8"/>
  <c r="L29" i="8"/>
  <c r="K29" i="8"/>
  <c r="I29" i="8"/>
  <c r="J29" i="8"/>
  <c r="P29" i="8"/>
  <c r="O13" i="8"/>
  <c r="P13" i="8"/>
  <c r="M13" i="8"/>
  <c r="Q13" i="8"/>
  <c r="L13" i="8"/>
  <c r="K13" i="8"/>
  <c r="J13" i="8"/>
  <c r="I13" i="8"/>
  <c r="N13" i="8"/>
  <c r="Q198" i="8"/>
  <c r="N198" i="8"/>
  <c r="M198" i="8"/>
  <c r="O198" i="8"/>
  <c r="I198" i="8"/>
  <c r="L198" i="8"/>
  <c r="P198" i="8"/>
  <c r="J198" i="8"/>
  <c r="K198" i="8"/>
  <c r="O182" i="8"/>
  <c r="N182" i="8"/>
  <c r="M182" i="8"/>
  <c r="Q182" i="8"/>
  <c r="L182" i="8"/>
  <c r="I182" i="8"/>
  <c r="K182" i="8"/>
  <c r="P182" i="8"/>
  <c r="J182" i="8"/>
  <c r="N174" i="8"/>
  <c r="P174" i="8"/>
  <c r="O174" i="8"/>
  <c r="M174" i="8"/>
  <c r="Q174" i="8"/>
  <c r="K174" i="8"/>
  <c r="I174" i="8"/>
  <c r="L174" i="8"/>
  <c r="J174" i="8"/>
  <c r="O150" i="8"/>
  <c r="N150" i="8"/>
  <c r="M150" i="8"/>
  <c r="Q150" i="8"/>
  <c r="K150" i="8"/>
  <c r="I150" i="8"/>
  <c r="L150" i="8"/>
  <c r="P150" i="8"/>
  <c r="J150" i="8"/>
  <c r="Q134" i="8"/>
  <c r="N134" i="8"/>
  <c r="M134" i="8"/>
  <c r="O134" i="8"/>
  <c r="K134" i="8"/>
  <c r="P134" i="8"/>
  <c r="I134" i="8"/>
  <c r="L134" i="8"/>
  <c r="J134" i="8"/>
  <c r="O118" i="8"/>
  <c r="N118" i="8"/>
  <c r="P118" i="8"/>
  <c r="M118" i="8"/>
  <c r="L118" i="8"/>
  <c r="K118" i="8"/>
  <c r="I118" i="8"/>
  <c r="Q118" i="8"/>
  <c r="J118" i="8"/>
  <c r="Q102" i="8"/>
  <c r="N102" i="8"/>
  <c r="M102" i="8"/>
  <c r="O102" i="8"/>
  <c r="K102" i="8"/>
  <c r="I102" i="8"/>
  <c r="P102" i="8"/>
  <c r="J102" i="8"/>
  <c r="L102" i="8"/>
  <c r="O92" i="8"/>
  <c r="Q92" i="8"/>
  <c r="L92" i="8"/>
  <c r="P92" i="8"/>
  <c r="N92" i="8"/>
  <c r="K92" i="8"/>
  <c r="J92" i="8"/>
  <c r="I92" i="8"/>
  <c r="M92" i="8"/>
  <c r="O76" i="8"/>
  <c r="N76" i="8"/>
  <c r="L76" i="8"/>
  <c r="K76" i="8"/>
  <c r="J76" i="8"/>
  <c r="Q76" i="8"/>
  <c r="P76" i="8"/>
  <c r="I76" i="8"/>
  <c r="M76" i="8"/>
  <c r="O60" i="8"/>
  <c r="Q60" i="8"/>
  <c r="M60" i="8"/>
  <c r="L60" i="8"/>
  <c r="K60" i="8"/>
  <c r="N60" i="8"/>
  <c r="P60" i="8"/>
  <c r="J60" i="8"/>
  <c r="I60" i="8"/>
  <c r="O44" i="8"/>
  <c r="M44" i="8"/>
  <c r="Q44" i="8"/>
  <c r="L44" i="8"/>
  <c r="N44" i="8"/>
  <c r="K44" i="8"/>
  <c r="P44" i="8"/>
  <c r="J44" i="8"/>
  <c r="I44" i="8"/>
  <c r="O28" i="8"/>
  <c r="Q28" i="8"/>
  <c r="M28" i="8"/>
  <c r="L28" i="8"/>
  <c r="N28" i="8"/>
  <c r="K28" i="8"/>
  <c r="J28" i="8"/>
  <c r="P28" i="8"/>
  <c r="I28" i="8"/>
  <c r="O12" i="8"/>
  <c r="M12" i="8"/>
  <c r="Q12" i="8"/>
  <c r="L12" i="8"/>
  <c r="K12" i="8"/>
  <c r="P12" i="8"/>
  <c r="N12" i="8"/>
  <c r="I12" i="8"/>
  <c r="J12" i="8"/>
  <c r="O189" i="8"/>
  <c r="Q189" i="8"/>
  <c r="P189" i="8"/>
  <c r="N189" i="8"/>
  <c r="I189" i="8"/>
  <c r="L189" i="8"/>
  <c r="M189" i="8"/>
  <c r="K189" i="8"/>
  <c r="J189" i="8"/>
  <c r="O165" i="8"/>
  <c r="P165" i="8"/>
  <c r="Q165" i="8"/>
  <c r="N165" i="8"/>
  <c r="K165" i="8"/>
  <c r="I165" i="8"/>
  <c r="M165" i="8"/>
  <c r="L165" i="8"/>
  <c r="J165" i="8"/>
  <c r="O149" i="8"/>
  <c r="Q149" i="8"/>
  <c r="N149" i="8"/>
  <c r="K149" i="8"/>
  <c r="P149" i="8"/>
  <c r="M149" i="8"/>
  <c r="I149" i="8"/>
  <c r="L149" i="8"/>
  <c r="J149" i="8"/>
  <c r="O133" i="8"/>
  <c r="P133" i="8"/>
  <c r="M133" i="8"/>
  <c r="K133" i="8"/>
  <c r="N133" i="8"/>
  <c r="I133" i="8"/>
  <c r="L133" i="8"/>
  <c r="Q133" i="8"/>
  <c r="J133" i="8"/>
  <c r="O125" i="8"/>
  <c r="Q125" i="8"/>
  <c r="P125" i="8"/>
  <c r="N125" i="8"/>
  <c r="K125" i="8"/>
  <c r="I125" i="8"/>
  <c r="M125" i="8"/>
  <c r="L125" i="8"/>
  <c r="J125" i="8"/>
  <c r="O109" i="8"/>
  <c r="P109" i="8"/>
  <c r="L109" i="8"/>
  <c r="N109" i="8"/>
  <c r="M109" i="8"/>
  <c r="K109" i="8"/>
  <c r="I109" i="8"/>
  <c r="Q109" i="8"/>
  <c r="J109" i="8"/>
  <c r="Q90" i="8"/>
  <c r="N90" i="8"/>
  <c r="P90" i="8"/>
  <c r="O90" i="8"/>
  <c r="K90" i="8"/>
  <c r="L90" i="8"/>
  <c r="J90" i="8"/>
  <c r="M90" i="8"/>
  <c r="I90" i="8"/>
  <c r="Q82" i="8"/>
  <c r="N82" i="8"/>
  <c r="O82" i="8"/>
  <c r="M82" i="8"/>
  <c r="J82" i="8"/>
  <c r="K82" i="8"/>
  <c r="P82" i="8"/>
  <c r="L82" i="8"/>
  <c r="I82" i="8"/>
  <c r="Q74" i="8"/>
  <c r="N74" i="8"/>
  <c r="O74" i="8"/>
  <c r="P74" i="8"/>
  <c r="M74" i="8"/>
  <c r="J74" i="8"/>
  <c r="L74" i="8"/>
  <c r="K74" i="8"/>
  <c r="I74" i="8"/>
  <c r="Q66" i="8"/>
  <c r="N66" i="8"/>
  <c r="O66" i="8"/>
  <c r="L66" i="8"/>
  <c r="P66" i="8"/>
  <c r="M66" i="8"/>
  <c r="K66" i="8"/>
  <c r="J66" i="8"/>
  <c r="I66" i="8"/>
  <c r="Q58" i="8"/>
  <c r="N58" i="8"/>
  <c r="P58" i="8"/>
  <c r="O58" i="8"/>
  <c r="M58" i="8"/>
  <c r="L58" i="8"/>
  <c r="K58" i="8"/>
  <c r="J58" i="8"/>
  <c r="I58" i="8"/>
  <c r="Q50" i="8"/>
  <c r="N50" i="8"/>
  <c r="M50" i="8"/>
  <c r="P50" i="8"/>
  <c r="L50" i="8"/>
  <c r="J50" i="8"/>
  <c r="K50" i="8"/>
  <c r="I50" i="8"/>
  <c r="O50" i="8"/>
  <c r="Q42" i="8"/>
  <c r="N42" i="8"/>
  <c r="O42" i="8"/>
  <c r="P42" i="8"/>
  <c r="L42" i="8"/>
  <c r="M42" i="8"/>
  <c r="K42" i="8"/>
  <c r="J42" i="8"/>
  <c r="I42" i="8"/>
  <c r="Q34" i="8"/>
  <c r="N34" i="8"/>
  <c r="O34" i="8"/>
  <c r="P34" i="8"/>
  <c r="M34" i="8"/>
  <c r="L34" i="8"/>
  <c r="J34" i="8"/>
  <c r="K34" i="8"/>
  <c r="I34" i="8"/>
  <c r="Q26" i="8"/>
  <c r="N26" i="8"/>
  <c r="P26" i="8"/>
  <c r="M26" i="8"/>
  <c r="L26" i="8"/>
  <c r="K26" i="8"/>
  <c r="O26" i="8"/>
  <c r="J26" i="8"/>
  <c r="I26" i="8"/>
  <c r="Q18" i="8"/>
  <c r="N18" i="8"/>
  <c r="M18" i="8"/>
  <c r="L18" i="8"/>
  <c r="P18" i="8"/>
  <c r="K18" i="8"/>
  <c r="J18" i="8"/>
  <c r="I18" i="8"/>
  <c r="O18" i="8"/>
  <c r="Q10" i="8"/>
  <c r="N10" i="8"/>
  <c r="O10" i="8"/>
  <c r="M10" i="8"/>
  <c r="P10" i="8"/>
  <c r="L10" i="8"/>
  <c r="J10" i="8"/>
  <c r="I10" i="8"/>
  <c r="K10" i="8"/>
  <c r="Q195" i="8"/>
  <c r="P195" i="8"/>
  <c r="N195" i="8"/>
  <c r="O195" i="8"/>
  <c r="J195" i="8"/>
  <c r="K195" i="8"/>
  <c r="L195" i="8"/>
  <c r="M195" i="8"/>
  <c r="I195" i="8"/>
  <c r="Q187" i="8"/>
  <c r="P187" i="8"/>
  <c r="M187" i="8"/>
  <c r="N187" i="8"/>
  <c r="J187" i="8"/>
  <c r="L187" i="8"/>
  <c r="K187" i="8"/>
  <c r="O187" i="8"/>
  <c r="I187" i="8"/>
  <c r="Q179" i="8"/>
  <c r="O179" i="8"/>
  <c r="P179" i="8"/>
  <c r="K179" i="8"/>
  <c r="J179" i="8"/>
  <c r="M179" i="8"/>
  <c r="N179" i="8"/>
  <c r="L179" i="8"/>
  <c r="I179" i="8"/>
  <c r="Q171" i="8"/>
  <c r="O171" i="8"/>
  <c r="P171" i="8"/>
  <c r="N171" i="8"/>
  <c r="L171" i="8"/>
  <c r="K171" i="8"/>
  <c r="M171" i="8"/>
  <c r="J171" i="8"/>
  <c r="I171" i="8"/>
  <c r="Q163" i="8"/>
  <c r="P163" i="8"/>
  <c r="M163" i="8"/>
  <c r="J163" i="8"/>
  <c r="O163" i="8"/>
  <c r="N163" i="8"/>
  <c r="L163" i="8"/>
  <c r="I163" i="8"/>
  <c r="K163" i="8"/>
  <c r="Q155" i="8"/>
  <c r="P155" i="8"/>
  <c r="N155" i="8"/>
  <c r="O155" i="8"/>
  <c r="K155" i="8"/>
  <c r="J155" i="8"/>
  <c r="M155" i="8"/>
  <c r="I155" i="8"/>
  <c r="L155" i="8"/>
  <c r="Q147" i="8"/>
  <c r="O147" i="8"/>
  <c r="P147" i="8"/>
  <c r="M147" i="8"/>
  <c r="L147" i="8"/>
  <c r="J147" i="8"/>
  <c r="K147" i="8"/>
  <c r="N147" i="8"/>
  <c r="I147" i="8"/>
  <c r="Q139" i="8"/>
  <c r="O139" i="8"/>
  <c r="P139" i="8"/>
  <c r="J139" i="8"/>
  <c r="N139" i="8"/>
  <c r="L139" i="8"/>
  <c r="K139" i="8"/>
  <c r="M139" i="8"/>
  <c r="I139" i="8"/>
  <c r="Q131" i="8"/>
  <c r="P131" i="8"/>
  <c r="O131" i="8"/>
  <c r="N131" i="8"/>
  <c r="J131" i="8"/>
  <c r="M131" i="8"/>
  <c r="K131" i="8"/>
  <c r="L131" i="8"/>
  <c r="I131" i="8"/>
  <c r="Q123" i="8"/>
  <c r="P123" i="8"/>
  <c r="L123" i="8"/>
  <c r="M123" i="8"/>
  <c r="N123" i="8"/>
  <c r="J123" i="8"/>
  <c r="O123" i="8"/>
  <c r="K123" i="8"/>
  <c r="I123" i="8"/>
  <c r="Q115" i="8"/>
  <c r="L115" i="8"/>
  <c r="O115" i="8"/>
  <c r="K115" i="8"/>
  <c r="J115" i="8"/>
  <c r="P115" i="8"/>
  <c r="M115" i="8"/>
  <c r="N115" i="8"/>
  <c r="I115" i="8"/>
  <c r="Q107" i="8"/>
  <c r="O107" i="8"/>
  <c r="L107" i="8"/>
  <c r="P107" i="8"/>
  <c r="N107" i="8"/>
  <c r="K107" i="8"/>
  <c r="J107" i="8"/>
  <c r="M107" i="8"/>
  <c r="I107" i="8"/>
  <c r="Q99" i="8"/>
  <c r="P99" i="8"/>
  <c r="L99" i="8"/>
  <c r="O99" i="8"/>
  <c r="M99" i="8"/>
  <c r="J99" i="8"/>
  <c r="N99" i="8"/>
  <c r="I99" i="8"/>
  <c r="K99" i="8"/>
  <c r="G65" i="8"/>
  <c r="H65" i="8"/>
  <c r="G33" i="8"/>
  <c r="H33" i="8"/>
  <c r="G178" i="8"/>
  <c r="H178" i="8"/>
  <c r="G146" i="8"/>
  <c r="H146" i="8"/>
  <c r="G114" i="8"/>
  <c r="H114" i="8"/>
  <c r="G88" i="8"/>
  <c r="H88" i="8"/>
  <c r="G80" i="8"/>
  <c r="H80" i="8"/>
  <c r="G72" i="8"/>
  <c r="H72" i="8"/>
  <c r="G64" i="8"/>
  <c r="H64" i="8"/>
  <c r="G56" i="8"/>
  <c r="H56" i="8"/>
  <c r="G48" i="8"/>
  <c r="H48" i="8"/>
  <c r="G40" i="8"/>
  <c r="H40" i="8"/>
  <c r="G32" i="8"/>
  <c r="H32" i="8"/>
  <c r="G24" i="8"/>
  <c r="H24" i="8"/>
  <c r="G16" i="8"/>
  <c r="H16" i="8"/>
  <c r="G8" i="8"/>
  <c r="H8" i="8"/>
  <c r="G193" i="8"/>
  <c r="H193" i="8"/>
  <c r="G185" i="8"/>
  <c r="H185" i="8"/>
  <c r="G177" i="8"/>
  <c r="H177" i="8"/>
  <c r="G169" i="8"/>
  <c r="H169" i="8"/>
  <c r="G161" i="8"/>
  <c r="H161" i="8"/>
  <c r="G153" i="8"/>
  <c r="H153" i="8"/>
  <c r="G145" i="8"/>
  <c r="H145" i="8"/>
  <c r="G137" i="8"/>
  <c r="H137" i="8"/>
  <c r="G129" i="8"/>
  <c r="H129" i="8"/>
  <c r="G121" i="8"/>
  <c r="H121" i="8"/>
  <c r="G113" i="8"/>
  <c r="H113" i="8"/>
  <c r="G105" i="8"/>
  <c r="H105" i="8"/>
  <c r="G97" i="8"/>
  <c r="H97" i="8"/>
  <c r="G87" i="8"/>
  <c r="H87" i="8"/>
  <c r="G79" i="8"/>
  <c r="H79" i="8"/>
  <c r="G71" i="8"/>
  <c r="H71" i="8"/>
  <c r="G63" i="8"/>
  <c r="H63" i="8"/>
  <c r="G55" i="8"/>
  <c r="H55" i="8"/>
  <c r="G47" i="8"/>
  <c r="H47" i="8"/>
  <c r="G39" i="8"/>
  <c r="H39" i="8"/>
  <c r="G31" i="8"/>
  <c r="H31" i="8"/>
  <c r="G23" i="8"/>
  <c r="H23" i="8"/>
  <c r="G15" i="8"/>
  <c r="H15" i="8"/>
  <c r="G7" i="8"/>
  <c r="H7" i="8"/>
  <c r="G200" i="8"/>
  <c r="H200" i="8"/>
  <c r="G192" i="8"/>
  <c r="H192" i="8"/>
  <c r="G184" i="8"/>
  <c r="H184" i="8"/>
  <c r="G176" i="8"/>
  <c r="H176" i="8"/>
  <c r="G168" i="8"/>
  <c r="H168" i="8"/>
  <c r="G160" i="8"/>
  <c r="H160" i="8"/>
  <c r="G152" i="8"/>
  <c r="H152" i="8"/>
  <c r="G144" i="8"/>
  <c r="H144" i="8"/>
  <c r="G136" i="8"/>
  <c r="H136" i="8"/>
  <c r="G128" i="8"/>
  <c r="H128" i="8"/>
  <c r="G120" i="8"/>
  <c r="H120" i="8"/>
  <c r="G112" i="8"/>
  <c r="H112" i="8"/>
  <c r="G104" i="8"/>
  <c r="H104" i="8"/>
  <c r="G96" i="8"/>
  <c r="H96" i="8"/>
  <c r="G81" i="8"/>
  <c r="H81" i="8"/>
  <c r="G49" i="8"/>
  <c r="H49" i="8"/>
  <c r="G17" i="8"/>
  <c r="H17" i="8"/>
  <c r="G170" i="8"/>
  <c r="H170" i="8"/>
  <c r="G138" i="8"/>
  <c r="H138" i="8"/>
  <c r="G106" i="8"/>
  <c r="H106" i="8"/>
  <c r="G94" i="8"/>
  <c r="H94" i="8"/>
  <c r="G70" i="8"/>
  <c r="H70" i="8"/>
  <c r="G46" i="8"/>
  <c r="H46" i="8"/>
  <c r="G22" i="8"/>
  <c r="H22" i="8"/>
  <c r="G183" i="8"/>
  <c r="H183" i="8"/>
  <c r="G159" i="8"/>
  <c r="H159" i="8"/>
  <c r="G135" i="8"/>
  <c r="H135" i="8"/>
  <c r="G111" i="8"/>
  <c r="H111" i="8"/>
  <c r="G77" i="8"/>
  <c r="H77" i="8"/>
  <c r="G53" i="8"/>
  <c r="H53" i="8"/>
  <c r="G29" i="8"/>
  <c r="H29" i="8"/>
  <c r="G198" i="8"/>
  <c r="H198" i="8"/>
  <c r="G182" i="8"/>
  <c r="H182" i="8"/>
  <c r="G158" i="8"/>
  <c r="H158" i="8"/>
  <c r="G134" i="8"/>
  <c r="H134" i="8"/>
  <c r="G126" i="8"/>
  <c r="H126" i="8"/>
  <c r="G118" i="8"/>
  <c r="H118" i="8"/>
  <c r="G102" i="8"/>
  <c r="H102" i="8"/>
  <c r="G92" i="8"/>
  <c r="H92" i="8"/>
  <c r="G84" i="8"/>
  <c r="H84" i="8"/>
  <c r="G76" i="8"/>
  <c r="H76" i="8"/>
  <c r="G68" i="8"/>
  <c r="H68" i="8"/>
  <c r="G60" i="8"/>
  <c r="H60" i="8"/>
  <c r="G52" i="8"/>
  <c r="H52" i="8"/>
  <c r="G44" i="8"/>
  <c r="H44" i="8"/>
  <c r="G36" i="8"/>
  <c r="H36" i="8"/>
  <c r="G28" i="8"/>
  <c r="H28" i="8"/>
  <c r="G20" i="8"/>
  <c r="H20" i="8"/>
  <c r="G12" i="8"/>
  <c r="H12" i="8"/>
  <c r="G197" i="8"/>
  <c r="H197" i="8"/>
  <c r="G189" i="8"/>
  <c r="H189" i="8"/>
  <c r="G181" i="8"/>
  <c r="H181" i="8"/>
  <c r="G173" i="8"/>
  <c r="H173" i="8"/>
  <c r="G165" i="8"/>
  <c r="H165" i="8"/>
  <c r="G157" i="8"/>
  <c r="H157" i="8"/>
  <c r="G149" i="8"/>
  <c r="H149" i="8"/>
  <c r="G141" i="8"/>
  <c r="H141" i="8"/>
  <c r="G133" i="8"/>
  <c r="H133" i="8"/>
  <c r="G125" i="8"/>
  <c r="H125" i="8"/>
  <c r="G117" i="8"/>
  <c r="H117" i="8"/>
  <c r="G109" i="8"/>
  <c r="H109" i="8"/>
  <c r="G101" i="8"/>
  <c r="H101" i="8"/>
  <c r="G73" i="8"/>
  <c r="H73" i="8"/>
  <c r="G41" i="8"/>
  <c r="H41" i="8"/>
  <c r="G9" i="8"/>
  <c r="H9" i="8"/>
  <c r="G186" i="8"/>
  <c r="H186" i="8"/>
  <c r="G154" i="8"/>
  <c r="H154" i="8"/>
  <c r="G122" i="8"/>
  <c r="H122" i="8"/>
  <c r="G86" i="8"/>
  <c r="H86" i="8"/>
  <c r="G62" i="8"/>
  <c r="H62" i="8"/>
  <c r="G38" i="8"/>
  <c r="H38" i="8"/>
  <c r="G14" i="8"/>
  <c r="H14" i="8"/>
  <c r="G191" i="8"/>
  <c r="H191" i="8"/>
  <c r="G167" i="8"/>
  <c r="H167" i="8"/>
  <c r="G143" i="8"/>
  <c r="H143" i="8"/>
  <c r="G119" i="8"/>
  <c r="H119" i="8"/>
  <c r="G95" i="8"/>
  <c r="H95" i="8"/>
  <c r="G85" i="8"/>
  <c r="H85" i="8"/>
  <c r="G61" i="8"/>
  <c r="H61" i="8"/>
  <c r="G37" i="8"/>
  <c r="H37" i="8"/>
  <c r="G21" i="8"/>
  <c r="H21" i="8"/>
  <c r="G190" i="8"/>
  <c r="H190" i="8"/>
  <c r="G166" i="8"/>
  <c r="H166" i="8"/>
  <c r="G150" i="8"/>
  <c r="H150" i="8"/>
  <c r="G110" i="8"/>
  <c r="H110" i="8"/>
  <c r="G91" i="8"/>
  <c r="H91" i="8"/>
  <c r="G83" i="8"/>
  <c r="H83" i="8"/>
  <c r="G75" i="8"/>
  <c r="H75" i="8"/>
  <c r="G67" i="8"/>
  <c r="H67" i="8"/>
  <c r="G59" i="8"/>
  <c r="H59" i="8"/>
  <c r="G51" i="8"/>
  <c r="H51" i="8"/>
  <c r="G43" i="8"/>
  <c r="H43" i="8"/>
  <c r="G35" i="8"/>
  <c r="H35" i="8"/>
  <c r="G27" i="8"/>
  <c r="H27" i="8"/>
  <c r="G19" i="8"/>
  <c r="H19" i="8"/>
  <c r="G11" i="8"/>
  <c r="H11" i="8"/>
  <c r="G196" i="8"/>
  <c r="H196" i="8"/>
  <c r="G188" i="8"/>
  <c r="H188" i="8"/>
  <c r="G180" i="8"/>
  <c r="H180" i="8"/>
  <c r="G172" i="8"/>
  <c r="H172" i="8"/>
  <c r="G164" i="8"/>
  <c r="H164" i="8"/>
  <c r="G156" i="8"/>
  <c r="H156" i="8"/>
  <c r="G148" i="8"/>
  <c r="H148" i="8"/>
  <c r="G140" i="8"/>
  <c r="H140" i="8"/>
  <c r="G132" i="8"/>
  <c r="H132" i="8"/>
  <c r="G124" i="8"/>
  <c r="H124" i="8"/>
  <c r="G116" i="8"/>
  <c r="H116" i="8"/>
  <c r="G108" i="8"/>
  <c r="H108" i="8"/>
  <c r="G100" i="8"/>
  <c r="H100" i="8"/>
  <c r="G89" i="8"/>
  <c r="H89" i="8"/>
  <c r="G57" i="8"/>
  <c r="H57" i="8"/>
  <c r="G25" i="8"/>
  <c r="H25" i="8"/>
  <c r="G194" i="8"/>
  <c r="H194" i="8"/>
  <c r="G162" i="8"/>
  <c r="H162" i="8"/>
  <c r="G130" i="8"/>
  <c r="H130" i="8"/>
  <c r="G98" i="8"/>
  <c r="H98" i="8"/>
  <c r="G78" i="8"/>
  <c r="H78" i="8"/>
  <c r="G54" i="8"/>
  <c r="H54" i="8"/>
  <c r="G30" i="8"/>
  <c r="H30" i="8"/>
  <c r="G6" i="8"/>
  <c r="H6" i="8"/>
  <c r="G199" i="8"/>
  <c r="H199" i="8"/>
  <c r="G175" i="8"/>
  <c r="H175" i="8"/>
  <c r="G151" i="8"/>
  <c r="H151" i="8"/>
  <c r="G127" i="8"/>
  <c r="H127" i="8"/>
  <c r="G103" i="8"/>
  <c r="H103" i="8"/>
  <c r="G93" i="8"/>
  <c r="H93" i="8"/>
  <c r="G69" i="8"/>
  <c r="H69" i="8"/>
  <c r="G45" i="8"/>
  <c r="H45" i="8"/>
  <c r="G13" i="8"/>
  <c r="H13" i="8"/>
  <c r="G174" i="8"/>
  <c r="H174" i="8"/>
  <c r="G142" i="8"/>
  <c r="H142" i="8"/>
  <c r="G90" i="8"/>
  <c r="H90" i="8"/>
  <c r="G82" i="8"/>
  <c r="H82" i="8"/>
  <c r="G74" i="8"/>
  <c r="H74" i="8"/>
  <c r="G66" i="8"/>
  <c r="H66" i="8"/>
  <c r="G58" i="8"/>
  <c r="H58" i="8"/>
  <c r="G50" i="8"/>
  <c r="H50" i="8"/>
  <c r="G42" i="8"/>
  <c r="H42" i="8"/>
  <c r="G34" i="8"/>
  <c r="H34" i="8"/>
  <c r="G26" i="8"/>
  <c r="H26" i="8"/>
  <c r="G18" i="8"/>
  <c r="H18" i="8"/>
  <c r="G10" i="8"/>
  <c r="H10" i="8"/>
  <c r="G195" i="8"/>
  <c r="H195" i="8"/>
  <c r="G187" i="8"/>
  <c r="H187" i="8"/>
  <c r="G179" i="8"/>
  <c r="H179" i="8"/>
  <c r="G171" i="8"/>
  <c r="H171" i="8"/>
  <c r="G163" i="8"/>
  <c r="H163" i="8"/>
  <c r="G155" i="8"/>
  <c r="H155" i="8"/>
  <c r="G147" i="8"/>
  <c r="H147" i="8"/>
  <c r="G139" i="8"/>
  <c r="H139" i="8"/>
  <c r="G131" i="8"/>
  <c r="H131" i="8"/>
  <c r="G123" i="8"/>
  <c r="H123" i="8"/>
  <c r="G115" i="8"/>
  <c r="H115" i="8"/>
  <c r="G107" i="8"/>
  <c r="H107" i="8"/>
  <c r="G99" i="8"/>
  <c r="H99" i="8"/>
  <c r="P93" i="9"/>
  <c r="Q93" i="9"/>
  <c r="P76" i="9"/>
  <c r="Q76" i="9"/>
  <c r="P68" i="9"/>
  <c r="Q68" i="9"/>
  <c r="P60" i="9"/>
  <c r="Q60" i="9"/>
  <c r="P52" i="9"/>
  <c r="Q52" i="9"/>
  <c r="P44" i="9"/>
  <c r="Q44" i="9"/>
  <c r="P36" i="9"/>
  <c r="Q36" i="9"/>
  <c r="P28" i="9"/>
  <c r="Q28" i="9"/>
  <c r="P20" i="9"/>
  <c r="Q20" i="9"/>
  <c r="P12" i="9"/>
  <c r="Q12" i="9"/>
  <c r="P194" i="9"/>
  <c r="Q194" i="9"/>
  <c r="P186" i="9"/>
  <c r="Q186" i="9"/>
  <c r="P178" i="9"/>
  <c r="Q178" i="9"/>
  <c r="P170" i="9"/>
  <c r="Q170" i="9"/>
  <c r="Q162" i="9"/>
  <c r="P162" i="9"/>
  <c r="P154" i="9"/>
  <c r="Q154" i="9"/>
  <c r="Q146" i="9"/>
  <c r="P146" i="9"/>
  <c r="Q138" i="9"/>
  <c r="P138" i="9"/>
  <c r="P130" i="9"/>
  <c r="Q130" i="9"/>
  <c r="P122" i="9"/>
  <c r="Q122" i="9"/>
  <c r="P114" i="9"/>
  <c r="Q114" i="9"/>
  <c r="P106" i="9"/>
  <c r="Q106" i="9"/>
  <c r="Q98" i="9"/>
  <c r="P98" i="9"/>
  <c r="P92" i="9"/>
  <c r="Q92" i="9"/>
  <c r="P75" i="9"/>
  <c r="Q75" i="9"/>
  <c r="P67" i="9"/>
  <c r="Q67" i="9"/>
  <c r="P59" i="9"/>
  <c r="Q59" i="9"/>
  <c r="P51" i="9"/>
  <c r="Q51" i="9"/>
  <c r="P43" i="9"/>
  <c r="Q43" i="9"/>
  <c r="P35" i="9"/>
  <c r="Q35" i="9"/>
  <c r="P27" i="9"/>
  <c r="Q27" i="9"/>
  <c r="P19" i="9"/>
  <c r="Q19" i="9"/>
  <c r="P11" i="9"/>
  <c r="Q11" i="9"/>
  <c r="Q193" i="9"/>
  <c r="P193" i="9"/>
  <c r="Q185" i="9"/>
  <c r="P185" i="9"/>
  <c r="Q177" i="9"/>
  <c r="P177" i="9"/>
  <c r="Q169" i="9"/>
  <c r="P169" i="9"/>
  <c r="Q161" i="9"/>
  <c r="P161" i="9"/>
  <c r="Q153" i="9"/>
  <c r="P153" i="9"/>
  <c r="Q145" i="9"/>
  <c r="P145" i="9"/>
  <c r="Q137" i="9"/>
  <c r="P137" i="9"/>
  <c r="Q129" i="9"/>
  <c r="P129" i="9"/>
  <c r="Q121" i="9"/>
  <c r="P121" i="9"/>
  <c r="Q113" i="9"/>
  <c r="P113" i="9"/>
  <c r="Q105" i="9"/>
  <c r="P105" i="9"/>
  <c r="Q97" i="9"/>
  <c r="P97" i="9"/>
  <c r="P91" i="9"/>
  <c r="Q91" i="9"/>
  <c r="Q74" i="9"/>
  <c r="P74" i="9"/>
  <c r="Q66" i="9"/>
  <c r="P66" i="9"/>
  <c r="Q58" i="9"/>
  <c r="P58" i="9"/>
  <c r="P50" i="9"/>
  <c r="Q50" i="9"/>
  <c r="P42" i="9"/>
  <c r="Q42" i="9"/>
  <c r="Q34" i="9"/>
  <c r="P34" i="9"/>
  <c r="P26" i="9"/>
  <c r="Q26" i="9"/>
  <c r="Q18" i="9"/>
  <c r="P18" i="9"/>
  <c r="Q10" i="9"/>
  <c r="P10" i="9"/>
  <c r="Q200" i="9"/>
  <c r="P200" i="9"/>
  <c r="Q192" i="9"/>
  <c r="P192" i="9"/>
  <c r="Q184" i="9"/>
  <c r="P184" i="9"/>
  <c r="Q176" i="9"/>
  <c r="P176" i="9"/>
  <c r="Q168" i="9"/>
  <c r="P168" i="9"/>
  <c r="Q160" i="9"/>
  <c r="P160" i="9"/>
  <c r="Q152" i="9"/>
  <c r="P152" i="9"/>
  <c r="Q144" i="9"/>
  <c r="P144" i="9"/>
  <c r="Q136" i="9"/>
  <c r="P136" i="9"/>
  <c r="Q128" i="9"/>
  <c r="P128" i="9"/>
  <c r="Q120" i="9"/>
  <c r="P120" i="9"/>
  <c r="Q112" i="9"/>
  <c r="P112" i="9"/>
  <c r="Q104" i="9"/>
  <c r="P104" i="9"/>
  <c r="Q96" i="9"/>
  <c r="P96" i="9"/>
  <c r="P90" i="9"/>
  <c r="Q90" i="9"/>
  <c r="Q73" i="9"/>
  <c r="P73" i="9"/>
  <c r="Q65" i="9"/>
  <c r="P65" i="9"/>
  <c r="Q57" i="9"/>
  <c r="P57" i="9"/>
  <c r="Q49" i="9"/>
  <c r="P49" i="9"/>
  <c r="Q41" i="9"/>
  <c r="P41" i="9"/>
  <c r="Q33" i="9"/>
  <c r="P33" i="9"/>
  <c r="Q25" i="9"/>
  <c r="P25" i="9"/>
  <c r="Q17" i="9"/>
  <c r="P17" i="9"/>
  <c r="Q9" i="9"/>
  <c r="P9" i="9"/>
  <c r="P84" i="9"/>
  <c r="Q84" i="9"/>
  <c r="Q199" i="9"/>
  <c r="P199" i="9"/>
  <c r="Q191" i="9"/>
  <c r="P191" i="9"/>
  <c r="Q183" i="9"/>
  <c r="P183" i="9"/>
  <c r="Q175" i="9"/>
  <c r="P175" i="9"/>
  <c r="Q167" i="9"/>
  <c r="P167" i="9"/>
  <c r="Q159" i="9"/>
  <c r="P159" i="9"/>
  <c r="Q151" i="9"/>
  <c r="P151" i="9"/>
  <c r="Q143" i="9"/>
  <c r="P143" i="9"/>
  <c r="Q135" i="9"/>
  <c r="P135" i="9"/>
  <c r="Q127" i="9"/>
  <c r="P127" i="9"/>
  <c r="Q119" i="9"/>
  <c r="P119" i="9"/>
  <c r="Q111" i="9"/>
  <c r="P111" i="9"/>
  <c r="Q103" i="9"/>
  <c r="P103" i="9"/>
  <c r="Q95" i="9"/>
  <c r="P95" i="9"/>
  <c r="Q87" i="9"/>
  <c r="P87" i="9"/>
  <c r="Q72" i="9"/>
  <c r="P72" i="9"/>
  <c r="Q64" i="9"/>
  <c r="P64" i="9"/>
  <c r="Q56" i="9"/>
  <c r="P56" i="9"/>
  <c r="Q48" i="9"/>
  <c r="P48" i="9"/>
  <c r="Q40" i="9"/>
  <c r="P40" i="9"/>
  <c r="Q32" i="9"/>
  <c r="P32" i="9"/>
  <c r="Q24" i="9"/>
  <c r="P24" i="9"/>
  <c r="Q16" i="9"/>
  <c r="P16" i="9"/>
  <c r="Q8" i="9"/>
  <c r="P8" i="9"/>
  <c r="Q198" i="9"/>
  <c r="P198" i="9"/>
  <c r="Q190" i="9"/>
  <c r="P190" i="9"/>
  <c r="Q182" i="9"/>
  <c r="P182" i="9"/>
  <c r="Q174" i="9"/>
  <c r="P174" i="9"/>
  <c r="Q166" i="9"/>
  <c r="P166" i="9"/>
  <c r="Q158" i="9"/>
  <c r="P158" i="9"/>
  <c r="Q150" i="9"/>
  <c r="P150" i="9"/>
  <c r="Q142" i="9"/>
  <c r="P142" i="9"/>
  <c r="Q134" i="9"/>
  <c r="P134" i="9"/>
  <c r="Q126" i="9"/>
  <c r="P126" i="9"/>
  <c r="Q118" i="9"/>
  <c r="P118" i="9"/>
  <c r="Q110" i="9"/>
  <c r="P110" i="9"/>
  <c r="Q102" i="9"/>
  <c r="P102" i="9"/>
  <c r="Q86" i="9"/>
  <c r="P86" i="9"/>
  <c r="Q71" i="9"/>
  <c r="P71" i="9"/>
  <c r="Q63" i="9"/>
  <c r="P63" i="9"/>
  <c r="Q55" i="9"/>
  <c r="P55" i="9"/>
  <c r="Q47" i="9"/>
  <c r="P47" i="9"/>
  <c r="Q39" i="9"/>
  <c r="P39" i="9"/>
  <c r="Q31" i="9"/>
  <c r="P31" i="9"/>
  <c r="Q23" i="9"/>
  <c r="P23" i="9"/>
  <c r="Q15" i="9"/>
  <c r="P15" i="9"/>
  <c r="Q7" i="9"/>
  <c r="P7" i="9"/>
  <c r="P197" i="9"/>
  <c r="Q197" i="9"/>
  <c r="P189" i="9"/>
  <c r="Q189" i="9"/>
  <c r="P181" i="9"/>
  <c r="Q181" i="9"/>
  <c r="P173" i="9"/>
  <c r="Q173" i="9"/>
  <c r="P165" i="9"/>
  <c r="Q165" i="9"/>
  <c r="P157" i="9"/>
  <c r="Q157" i="9"/>
  <c r="P149" i="9"/>
  <c r="Q149" i="9"/>
  <c r="P141" i="9"/>
  <c r="Q141" i="9"/>
  <c r="P133" i="9"/>
  <c r="Q133" i="9"/>
  <c r="P125" i="9"/>
  <c r="Q125" i="9"/>
  <c r="P117" i="9"/>
  <c r="Q117" i="9"/>
  <c r="P109" i="9"/>
  <c r="Q109" i="9"/>
  <c r="P101" i="9"/>
  <c r="Q101" i="9"/>
  <c r="P85" i="9"/>
  <c r="Q85" i="9"/>
  <c r="Q70" i="9"/>
  <c r="P70" i="9"/>
  <c r="Q62" i="9"/>
  <c r="P62" i="9"/>
  <c r="Q54" i="9"/>
  <c r="P54" i="9"/>
  <c r="Q46" i="9"/>
  <c r="P46" i="9"/>
  <c r="Q38" i="9"/>
  <c r="P38" i="9"/>
  <c r="Q30" i="9"/>
  <c r="P30" i="9"/>
  <c r="Q22" i="9"/>
  <c r="P22" i="9"/>
  <c r="Q14" i="9"/>
  <c r="P14" i="9"/>
  <c r="Q6" i="9"/>
  <c r="P6" i="9"/>
  <c r="P196" i="9"/>
  <c r="Q196" i="9"/>
  <c r="P188" i="9"/>
  <c r="Q188" i="9"/>
  <c r="P180" i="9"/>
  <c r="Q180" i="9"/>
  <c r="P172" i="9"/>
  <c r="Q172" i="9"/>
  <c r="P164" i="9"/>
  <c r="Q164" i="9"/>
  <c r="P156" i="9"/>
  <c r="Q156" i="9"/>
  <c r="P148" i="9"/>
  <c r="Q148" i="9"/>
  <c r="P140" i="9"/>
  <c r="Q140" i="9"/>
  <c r="P132" i="9"/>
  <c r="Q132" i="9"/>
  <c r="P124" i="9"/>
  <c r="Q124" i="9"/>
  <c r="P116" i="9"/>
  <c r="Q116" i="9"/>
  <c r="P108" i="9"/>
  <c r="Q108" i="9"/>
  <c r="P100" i="9"/>
  <c r="Q100" i="9"/>
  <c r="Q94" i="9"/>
  <c r="P94" i="9"/>
  <c r="Q81" i="9"/>
  <c r="P81" i="9"/>
  <c r="P69" i="9"/>
  <c r="Q69" i="9"/>
  <c r="P61" i="9"/>
  <c r="Q61" i="9"/>
  <c r="P53" i="9"/>
  <c r="Q53" i="9"/>
  <c r="P45" i="9"/>
  <c r="Q45" i="9"/>
  <c r="P37" i="9"/>
  <c r="Q37" i="9"/>
  <c r="P29" i="9"/>
  <c r="Q29" i="9"/>
  <c r="P21" i="9"/>
  <c r="Q21" i="9"/>
  <c r="P13" i="9"/>
  <c r="Q13" i="9"/>
  <c r="Q82" i="9"/>
  <c r="P82" i="9"/>
  <c r="P195" i="9"/>
  <c r="Q195" i="9"/>
  <c r="P187" i="9"/>
  <c r="Q187" i="9"/>
  <c r="P179" i="9"/>
  <c r="Q179" i="9"/>
  <c r="P171" i="9"/>
  <c r="Q171" i="9"/>
  <c r="P163" i="9"/>
  <c r="Q163" i="9"/>
  <c r="P155" i="9"/>
  <c r="Q155" i="9"/>
  <c r="P147" i="9"/>
  <c r="Q147" i="9"/>
  <c r="P139" i="9"/>
  <c r="Q139" i="9"/>
  <c r="P131" i="9"/>
  <c r="Q131" i="9"/>
  <c r="P123" i="9"/>
  <c r="Q123" i="9"/>
  <c r="P115" i="9"/>
  <c r="Q115" i="9"/>
  <c r="P107" i="9"/>
  <c r="Q107" i="9"/>
  <c r="P99" i="9"/>
  <c r="Q99" i="9"/>
  <c r="I85" i="9"/>
  <c r="L85" i="9"/>
  <c r="N85" i="9"/>
  <c r="M85" i="9"/>
  <c r="O85" i="9"/>
  <c r="K85" i="9"/>
  <c r="J85" i="9"/>
  <c r="I70" i="9"/>
  <c r="O70" i="9"/>
  <c r="N70" i="9"/>
  <c r="J70" i="9"/>
  <c r="M70" i="9"/>
  <c r="L70" i="9"/>
  <c r="K70" i="9"/>
  <c r="I62" i="9"/>
  <c r="O62" i="9"/>
  <c r="L62" i="9"/>
  <c r="J62" i="9"/>
  <c r="M62" i="9"/>
  <c r="N62" i="9"/>
  <c r="K62" i="9"/>
  <c r="I54" i="9"/>
  <c r="O54" i="9"/>
  <c r="M54" i="9"/>
  <c r="K54" i="9"/>
  <c r="L54" i="9"/>
  <c r="J54" i="9"/>
  <c r="N54" i="9"/>
  <c r="I46" i="9"/>
  <c r="O46" i="9"/>
  <c r="M46" i="9"/>
  <c r="K46" i="9"/>
  <c r="N46" i="9"/>
  <c r="J46" i="9"/>
  <c r="L46" i="9"/>
  <c r="I38" i="9"/>
  <c r="O38" i="9"/>
  <c r="N38" i="9"/>
  <c r="K38" i="9"/>
  <c r="L38" i="9"/>
  <c r="J38" i="9"/>
  <c r="M38" i="9"/>
  <c r="I30" i="9"/>
  <c r="O30" i="9"/>
  <c r="M30" i="9"/>
  <c r="N30" i="9"/>
  <c r="L30" i="9"/>
  <c r="J30" i="9"/>
  <c r="K30" i="9"/>
  <c r="I22" i="9"/>
  <c r="O22" i="9"/>
  <c r="M22" i="9"/>
  <c r="L22" i="9"/>
  <c r="N22" i="9"/>
  <c r="K22" i="9"/>
  <c r="J22" i="9"/>
  <c r="I14" i="9"/>
  <c r="O14" i="9"/>
  <c r="N14" i="9"/>
  <c r="L14" i="9"/>
  <c r="J14" i="9"/>
  <c r="M14" i="9"/>
  <c r="K14" i="9"/>
  <c r="I6" i="9"/>
  <c r="O6" i="9"/>
  <c r="N6" i="9"/>
  <c r="J6" i="9"/>
  <c r="M6" i="9"/>
  <c r="K6" i="9"/>
  <c r="L6" i="9"/>
  <c r="I196" i="9"/>
  <c r="N196" i="9"/>
  <c r="J196" i="9"/>
  <c r="M196" i="9"/>
  <c r="L196" i="9"/>
  <c r="O196" i="9"/>
  <c r="K196" i="9"/>
  <c r="I188" i="9"/>
  <c r="N188" i="9"/>
  <c r="O188" i="9"/>
  <c r="J188" i="9"/>
  <c r="L188" i="9"/>
  <c r="K188" i="9"/>
  <c r="M188" i="9"/>
  <c r="I180" i="9"/>
  <c r="N180" i="9"/>
  <c r="J180" i="9"/>
  <c r="O180" i="9"/>
  <c r="K180" i="9"/>
  <c r="M180" i="9"/>
  <c r="L180" i="9"/>
  <c r="I172" i="9"/>
  <c r="N172" i="9"/>
  <c r="J172" i="9"/>
  <c r="M172" i="9"/>
  <c r="L172" i="9"/>
  <c r="O172" i="9"/>
  <c r="K172" i="9"/>
  <c r="I164" i="9"/>
  <c r="N164" i="9"/>
  <c r="J164" i="9"/>
  <c r="O164" i="9"/>
  <c r="K164" i="9"/>
  <c r="M164" i="9"/>
  <c r="L164" i="9"/>
  <c r="I156" i="9"/>
  <c r="N156" i="9"/>
  <c r="O156" i="9"/>
  <c r="M156" i="9"/>
  <c r="J156" i="9"/>
  <c r="K156" i="9"/>
  <c r="L156" i="9"/>
  <c r="I148" i="9"/>
  <c r="N148" i="9"/>
  <c r="J148" i="9"/>
  <c r="K148" i="9"/>
  <c r="M148" i="9"/>
  <c r="L148" i="9"/>
  <c r="O148" i="9"/>
  <c r="I140" i="9"/>
  <c r="N140" i="9"/>
  <c r="J140" i="9"/>
  <c r="L140" i="9"/>
  <c r="O140" i="9"/>
  <c r="M140" i="9"/>
  <c r="K140" i="9"/>
  <c r="I132" i="9"/>
  <c r="N132" i="9"/>
  <c r="J132" i="9"/>
  <c r="M132" i="9"/>
  <c r="L132" i="9"/>
  <c r="O132" i="9"/>
  <c r="K132" i="9"/>
  <c r="I124" i="9"/>
  <c r="N124" i="9"/>
  <c r="O124" i="9"/>
  <c r="J124" i="9"/>
  <c r="M124" i="9"/>
  <c r="L124" i="9"/>
  <c r="K124" i="9"/>
  <c r="I116" i="9"/>
  <c r="N116" i="9"/>
  <c r="J116" i="9"/>
  <c r="L116" i="9"/>
  <c r="O116" i="9"/>
  <c r="M116" i="9"/>
  <c r="K116" i="9"/>
  <c r="I108" i="9"/>
  <c r="N108" i="9"/>
  <c r="M108" i="9"/>
  <c r="J108" i="9"/>
  <c r="O108" i="9"/>
  <c r="K108" i="9"/>
  <c r="L108" i="9"/>
  <c r="I100" i="9"/>
  <c r="N100" i="9"/>
  <c r="J100" i="9"/>
  <c r="K100" i="9"/>
  <c r="M100" i="9"/>
  <c r="O100" i="9"/>
  <c r="L100" i="9"/>
  <c r="I94" i="9"/>
  <c r="O94" i="9"/>
  <c r="L94" i="9"/>
  <c r="K94" i="9"/>
  <c r="J94" i="9"/>
  <c r="N94" i="9"/>
  <c r="M94" i="9"/>
  <c r="I81" i="9"/>
  <c r="M81" i="9"/>
  <c r="O81" i="9"/>
  <c r="J81" i="9"/>
  <c r="L81" i="9"/>
  <c r="N81" i="9"/>
  <c r="K81" i="9"/>
  <c r="I69" i="9"/>
  <c r="L69" i="9"/>
  <c r="N69" i="9"/>
  <c r="O69" i="9"/>
  <c r="M69" i="9"/>
  <c r="K69" i="9"/>
  <c r="J69" i="9"/>
  <c r="I61" i="9"/>
  <c r="L61" i="9"/>
  <c r="O61" i="9"/>
  <c r="J61" i="9"/>
  <c r="M61" i="9"/>
  <c r="N61" i="9"/>
  <c r="K61" i="9"/>
  <c r="I53" i="9"/>
  <c r="L53" i="9"/>
  <c r="O53" i="9"/>
  <c r="J53" i="9"/>
  <c r="N53" i="9"/>
  <c r="M53" i="9"/>
  <c r="K53" i="9"/>
  <c r="I45" i="9"/>
  <c r="L45" i="9"/>
  <c r="M45" i="9"/>
  <c r="K45" i="9"/>
  <c r="N45" i="9"/>
  <c r="J45" i="9"/>
  <c r="O45" i="9"/>
  <c r="I37" i="9"/>
  <c r="L37" i="9"/>
  <c r="N37" i="9"/>
  <c r="O37" i="9"/>
  <c r="K37" i="9"/>
  <c r="J37" i="9"/>
  <c r="M37" i="9"/>
  <c r="I29" i="9"/>
  <c r="L29" i="9"/>
  <c r="O29" i="9"/>
  <c r="N29" i="9"/>
  <c r="K29" i="9"/>
  <c r="J29" i="9"/>
  <c r="M29" i="9"/>
  <c r="I21" i="9"/>
  <c r="L21" i="9"/>
  <c r="N21" i="9"/>
  <c r="M21" i="9"/>
  <c r="K21" i="9"/>
  <c r="O21" i="9"/>
  <c r="J21" i="9"/>
  <c r="I13" i="9"/>
  <c r="L13" i="9"/>
  <c r="M13" i="9"/>
  <c r="N13" i="9"/>
  <c r="O13" i="9"/>
  <c r="J13" i="9"/>
  <c r="K13" i="9"/>
  <c r="I82" i="9"/>
  <c r="O82" i="9"/>
  <c r="K82" i="9"/>
  <c r="L82" i="9"/>
  <c r="N82" i="9"/>
  <c r="J82" i="9"/>
  <c r="M82" i="9"/>
  <c r="I195" i="9"/>
  <c r="N195" i="9"/>
  <c r="M195" i="9"/>
  <c r="L195" i="9"/>
  <c r="O195" i="9"/>
  <c r="K195" i="9"/>
  <c r="J195" i="9"/>
  <c r="I187" i="9"/>
  <c r="N187" i="9"/>
  <c r="L187" i="9"/>
  <c r="M187" i="9"/>
  <c r="J187" i="9"/>
  <c r="O187" i="9"/>
  <c r="K187" i="9"/>
  <c r="I179" i="9"/>
  <c r="N179" i="9"/>
  <c r="O179" i="9"/>
  <c r="J179" i="9"/>
  <c r="L179" i="9"/>
  <c r="K179" i="9"/>
  <c r="M179" i="9"/>
  <c r="I171" i="9"/>
  <c r="N171" i="9"/>
  <c r="J171" i="9"/>
  <c r="O171" i="9"/>
  <c r="L171" i="9"/>
  <c r="K171" i="9"/>
  <c r="M171" i="9"/>
  <c r="I163" i="9"/>
  <c r="N163" i="9"/>
  <c r="M163" i="9"/>
  <c r="J163" i="9"/>
  <c r="K163" i="9"/>
  <c r="O163" i="9"/>
  <c r="L163" i="9"/>
  <c r="I155" i="9"/>
  <c r="N155" i="9"/>
  <c r="K155" i="9"/>
  <c r="M155" i="9"/>
  <c r="O155" i="9"/>
  <c r="L155" i="9"/>
  <c r="J155" i="9"/>
  <c r="I147" i="9"/>
  <c r="N147" i="9"/>
  <c r="M147" i="9"/>
  <c r="O147" i="9"/>
  <c r="K147" i="9"/>
  <c r="J147" i="9"/>
  <c r="L147" i="9"/>
  <c r="I139" i="9"/>
  <c r="N139" i="9"/>
  <c r="O139" i="9"/>
  <c r="K139" i="9"/>
  <c r="L139" i="9"/>
  <c r="J139" i="9"/>
  <c r="M139" i="9"/>
  <c r="I131" i="9"/>
  <c r="N131" i="9"/>
  <c r="L131" i="9"/>
  <c r="O131" i="9"/>
  <c r="J131" i="9"/>
  <c r="M131" i="9"/>
  <c r="K131" i="9"/>
  <c r="I123" i="9"/>
  <c r="N123" i="9"/>
  <c r="O123" i="9"/>
  <c r="M123" i="9"/>
  <c r="L123" i="9"/>
  <c r="K123" i="9"/>
  <c r="J123" i="9"/>
  <c r="I115" i="9"/>
  <c r="N115" i="9"/>
  <c r="O115" i="9"/>
  <c r="J115" i="9"/>
  <c r="L115" i="9"/>
  <c r="M115" i="9"/>
  <c r="K115" i="9"/>
  <c r="I107" i="9"/>
  <c r="N107" i="9"/>
  <c r="J107" i="9"/>
  <c r="K107" i="9"/>
  <c r="M107" i="9"/>
  <c r="O107" i="9"/>
  <c r="L107" i="9"/>
  <c r="I99" i="9"/>
  <c r="N99" i="9"/>
  <c r="M99" i="9"/>
  <c r="J99" i="9"/>
  <c r="O99" i="9"/>
  <c r="L99" i="9"/>
  <c r="K99" i="9"/>
  <c r="I93" i="9"/>
  <c r="L93" i="9"/>
  <c r="O93" i="9"/>
  <c r="K93" i="9"/>
  <c r="J93" i="9"/>
  <c r="N93" i="9"/>
  <c r="M93" i="9"/>
  <c r="I76" i="9"/>
  <c r="N76" i="9"/>
  <c r="M76" i="9"/>
  <c r="J76" i="9"/>
  <c r="O76" i="9"/>
  <c r="L76" i="9"/>
  <c r="K76" i="9"/>
  <c r="I68" i="9"/>
  <c r="N68" i="9"/>
  <c r="J68" i="9"/>
  <c r="O68" i="9"/>
  <c r="M68" i="9"/>
  <c r="L68" i="9"/>
  <c r="K68" i="9"/>
  <c r="I60" i="9"/>
  <c r="N60" i="9"/>
  <c r="O60" i="9"/>
  <c r="J60" i="9"/>
  <c r="M60" i="9"/>
  <c r="L60" i="9"/>
  <c r="K60" i="9"/>
  <c r="I52" i="9"/>
  <c r="N52" i="9"/>
  <c r="L52" i="9"/>
  <c r="J52" i="9"/>
  <c r="O52" i="9"/>
  <c r="M52" i="9"/>
  <c r="K52" i="9"/>
  <c r="I44" i="9"/>
  <c r="N44" i="9"/>
  <c r="M44" i="9"/>
  <c r="J44" i="9"/>
  <c r="L44" i="9"/>
  <c r="O44" i="9"/>
  <c r="K44" i="9"/>
  <c r="I36" i="9"/>
  <c r="N36" i="9"/>
  <c r="J36" i="9"/>
  <c r="O36" i="9"/>
  <c r="K36" i="9"/>
  <c r="M36" i="9"/>
  <c r="L36" i="9"/>
  <c r="I28" i="9"/>
  <c r="N28" i="9"/>
  <c r="O28" i="9"/>
  <c r="J28" i="9"/>
  <c r="K28" i="9"/>
  <c r="L28" i="9"/>
  <c r="M28" i="9"/>
  <c r="I20" i="9"/>
  <c r="N20" i="9"/>
  <c r="J20" i="9"/>
  <c r="L20" i="9"/>
  <c r="M20" i="9"/>
  <c r="K20" i="9"/>
  <c r="O20" i="9"/>
  <c r="I12" i="9"/>
  <c r="N12" i="9"/>
  <c r="M12" i="9"/>
  <c r="J12" i="9"/>
  <c r="O12" i="9"/>
  <c r="L12" i="9"/>
  <c r="K12" i="9"/>
  <c r="I194" i="9"/>
  <c r="L194" i="9"/>
  <c r="O194" i="9"/>
  <c r="K194" i="9"/>
  <c r="N194" i="9"/>
  <c r="M194" i="9"/>
  <c r="J194" i="9"/>
  <c r="I186" i="9"/>
  <c r="L186" i="9"/>
  <c r="N186" i="9"/>
  <c r="M186" i="9"/>
  <c r="O186" i="9"/>
  <c r="K186" i="9"/>
  <c r="J186" i="9"/>
  <c r="I178" i="9"/>
  <c r="O178" i="9"/>
  <c r="L178" i="9"/>
  <c r="M178" i="9"/>
  <c r="N178" i="9"/>
  <c r="J178" i="9"/>
  <c r="K178" i="9"/>
  <c r="I170" i="9"/>
  <c r="L170" i="9"/>
  <c r="J170" i="9"/>
  <c r="N170" i="9"/>
  <c r="O170" i="9"/>
  <c r="K170" i="9"/>
  <c r="M170" i="9"/>
  <c r="I162" i="9"/>
  <c r="L162" i="9"/>
  <c r="J162" i="9"/>
  <c r="O162" i="9"/>
  <c r="M162" i="9"/>
  <c r="N162" i="9"/>
  <c r="K162" i="9"/>
  <c r="I154" i="9"/>
  <c r="L154" i="9"/>
  <c r="N154" i="9"/>
  <c r="M154" i="9"/>
  <c r="O154" i="9"/>
  <c r="J154" i="9"/>
  <c r="K154" i="9"/>
  <c r="I146" i="9"/>
  <c r="O146" i="9"/>
  <c r="L146" i="9"/>
  <c r="K146" i="9"/>
  <c r="J146" i="9"/>
  <c r="M146" i="9"/>
  <c r="N146" i="9"/>
  <c r="I138" i="9"/>
  <c r="M138" i="9"/>
  <c r="L138" i="9"/>
  <c r="O138" i="9"/>
  <c r="K138" i="9"/>
  <c r="J138" i="9"/>
  <c r="N138" i="9"/>
  <c r="I130" i="9"/>
  <c r="L130" i="9"/>
  <c r="K130" i="9"/>
  <c r="O130" i="9"/>
  <c r="J130" i="9"/>
  <c r="N130" i="9"/>
  <c r="M130" i="9"/>
  <c r="I122" i="9"/>
  <c r="L122" i="9"/>
  <c r="N122" i="9"/>
  <c r="O122" i="9"/>
  <c r="M122" i="9"/>
  <c r="K122" i="9"/>
  <c r="J122" i="9"/>
  <c r="I114" i="9"/>
  <c r="O114" i="9"/>
  <c r="L114" i="9"/>
  <c r="N114" i="9"/>
  <c r="J114" i="9"/>
  <c r="M114" i="9"/>
  <c r="K114" i="9"/>
  <c r="I106" i="9"/>
  <c r="L106" i="9"/>
  <c r="J106" i="9"/>
  <c r="K106" i="9"/>
  <c r="M106" i="9"/>
  <c r="O106" i="9"/>
  <c r="N106" i="9"/>
  <c r="I98" i="9"/>
  <c r="M98" i="9"/>
  <c r="L98" i="9"/>
  <c r="N98" i="9"/>
  <c r="J98" i="9"/>
  <c r="O98" i="9"/>
  <c r="K98" i="9"/>
  <c r="I92" i="9"/>
  <c r="N92" i="9"/>
  <c r="O92" i="9"/>
  <c r="J92" i="9"/>
  <c r="K92" i="9"/>
  <c r="M92" i="9"/>
  <c r="L92" i="9"/>
  <c r="I75" i="9"/>
  <c r="N75" i="9"/>
  <c r="M75" i="9"/>
  <c r="L75" i="9"/>
  <c r="K75" i="9"/>
  <c r="O75" i="9"/>
  <c r="J75" i="9"/>
  <c r="I67" i="9"/>
  <c r="N67" i="9"/>
  <c r="O67" i="9"/>
  <c r="M67" i="9"/>
  <c r="L67" i="9"/>
  <c r="K67" i="9"/>
  <c r="J67" i="9"/>
  <c r="I59" i="9"/>
  <c r="N59" i="9"/>
  <c r="J59" i="9"/>
  <c r="O59" i="9"/>
  <c r="M59" i="9"/>
  <c r="K59" i="9"/>
  <c r="L59" i="9"/>
  <c r="I51" i="9"/>
  <c r="N51" i="9"/>
  <c r="O51" i="9"/>
  <c r="L51" i="9"/>
  <c r="J51" i="9"/>
  <c r="M51" i="9"/>
  <c r="K51" i="9"/>
  <c r="I43" i="9"/>
  <c r="N43" i="9"/>
  <c r="L43" i="9"/>
  <c r="J43" i="9"/>
  <c r="O43" i="9"/>
  <c r="M43" i="9"/>
  <c r="K43" i="9"/>
  <c r="I35" i="9"/>
  <c r="N35" i="9"/>
  <c r="M35" i="9"/>
  <c r="J35" i="9"/>
  <c r="L35" i="9"/>
  <c r="K35" i="9"/>
  <c r="O35" i="9"/>
  <c r="I27" i="9"/>
  <c r="N27" i="9"/>
  <c r="K27" i="9"/>
  <c r="O27" i="9"/>
  <c r="M27" i="9"/>
  <c r="L27" i="9"/>
  <c r="J27" i="9"/>
  <c r="I19" i="9"/>
  <c r="N19" i="9"/>
  <c r="O19" i="9"/>
  <c r="M19" i="9"/>
  <c r="K19" i="9"/>
  <c r="J19" i="9"/>
  <c r="L19" i="9"/>
  <c r="I11" i="9"/>
  <c r="N11" i="9"/>
  <c r="O11" i="9"/>
  <c r="L11" i="9"/>
  <c r="K11" i="9"/>
  <c r="M11" i="9"/>
  <c r="J11" i="9"/>
  <c r="I193" i="9"/>
  <c r="M193" i="9"/>
  <c r="K193" i="9"/>
  <c r="N193" i="9"/>
  <c r="J193" i="9"/>
  <c r="O193" i="9"/>
  <c r="L193" i="9"/>
  <c r="I185" i="9"/>
  <c r="N185" i="9"/>
  <c r="M185" i="9"/>
  <c r="L185" i="9"/>
  <c r="K185" i="9"/>
  <c r="O185" i="9"/>
  <c r="J185" i="9"/>
  <c r="I177" i="9"/>
  <c r="L177" i="9"/>
  <c r="M177" i="9"/>
  <c r="N177" i="9"/>
  <c r="J177" i="9"/>
  <c r="K177" i="9"/>
  <c r="O177" i="9"/>
  <c r="I169" i="9"/>
  <c r="O169" i="9"/>
  <c r="N169" i="9"/>
  <c r="L169" i="9"/>
  <c r="K169" i="9"/>
  <c r="M169" i="9"/>
  <c r="J169" i="9"/>
  <c r="I161" i="9"/>
  <c r="J161" i="9"/>
  <c r="O161" i="9"/>
  <c r="M161" i="9"/>
  <c r="L161" i="9"/>
  <c r="N161" i="9"/>
  <c r="K161" i="9"/>
  <c r="I153" i="9"/>
  <c r="N153" i="9"/>
  <c r="M153" i="9"/>
  <c r="O153" i="9"/>
  <c r="J153" i="9"/>
  <c r="K153" i="9"/>
  <c r="L153" i="9"/>
  <c r="I145" i="9"/>
  <c r="N145" i="9"/>
  <c r="M145" i="9"/>
  <c r="J145" i="9"/>
  <c r="L145" i="9"/>
  <c r="O145" i="9"/>
  <c r="K145" i="9"/>
  <c r="I137" i="9"/>
  <c r="O137" i="9"/>
  <c r="K137" i="9"/>
  <c r="J137" i="9"/>
  <c r="N137" i="9"/>
  <c r="M137" i="9"/>
  <c r="L137" i="9"/>
  <c r="I129" i="9"/>
  <c r="M129" i="9"/>
  <c r="K129" i="9"/>
  <c r="N129" i="9"/>
  <c r="O129" i="9"/>
  <c r="L129" i="9"/>
  <c r="J129" i="9"/>
  <c r="I121" i="9"/>
  <c r="M121" i="9"/>
  <c r="N121" i="9"/>
  <c r="L121" i="9"/>
  <c r="K121" i="9"/>
  <c r="J121" i="9"/>
  <c r="O121" i="9"/>
  <c r="I113" i="9"/>
  <c r="M113" i="9"/>
  <c r="N113" i="9"/>
  <c r="L113" i="9"/>
  <c r="O113" i="9"/>
  <c r="K113" i="9"/>
  <c r="J113" i="9"/>
  <c r="I105" i="9"/>
  <c r="M105" i="9"/>
  <c r="O105" i="9"/>
  <c r="L105" i="9"/>
  <c r="N105" i="9"/>
  <c r="J105" i="9"/>
  <c r="K105" i="9"/>
  <c r="I97" i="9"/>
  <c r="M97" i="9"/>
  <c r="N97" i="9"/>
  <c r="J97" i="9"/>
  <c r="O97" i="9"/>
  <c r="L97" i="9"/>
  <c r="K97" i="9"/>
  <c r="I91" i="9"/>
  <c r="N91" i="9"/>
  <c r="K91" i="9"/>
  <c r="M91" i="9"/>
  <c r="J91" i="9"/>
  <c r="L91" i="9"/>
  <c r="O91" i="9"/>
  <c r="I74" i="9"/>
  <c r="M74" i="9"/>
  <c r="L74" i="9"/>
  <c r="K74" i="9"/>
  <c r="N74" i="9"/>
  <c r="O74" i="9"/>
  <c r="J74" i="9"/>
  <c r="I66" i="9"/>
  <c r="M66" i="9"/>
  <c r="O66" i="9"/>
  <c r="K66" i="9"/>
  <c r="L66" i="9"/>
  <c r="J66" i="9"/>
  <c r="N66" i="9"/>
  <c r="I58" i="9"/>
  <c r="N58" i="9"/>
  <c r="J58" i="9"/>
  <c r="O58" i="9"/>
  <c r="M58" i="9"/>
  <c r="K58" i="9"/>
  <c r="L58" i="9"/>
  <c r="I50" i="9"/>
  <c r="O50" i="9"/>
  <c r="M50" i="9"/>
  <c r="N50" i="9"/>
  <c r="K50" i="9"/>
  <c r="L50" i="9"/>
  <c r="J50" i="9"/>
  <c r="I42" i="9"/>
  <c r="J42" i="9"/>
  <c r="N42" i="9"/>
  <c r="L42" i="9"/>
  <c r="O42" i="9"/>
  <c r="M42" i="9"/>
  <c r="K42" i="9"/>
  <c r="I34" i="9"/>
  <c r="M34" i="9"/>
  <c r="L34" i="9"/>
  <c r="J34" i="9"/>
  <c r="K34" i="9"/>
  <c r="N34" i="9"/>
  <c r="O34" i="9"/>
  <c r="I26" i="9"/>
  <c r="N26" i="9"/>
  <c r="O26" i="9"/>
  <c r="J26" i="9"/>
  <c r="M26" i="9"/>
  <c r="K26" i="9"/>
  <c r="L26" i="9"/>
  <c r="I18" i="9"/>
  <c r="O18" i="9"/>
  <c r="M18" i="9"/>
  <c r="K18" i="9"/>
  <c r="N18" i="9"/>
  <c r="J18" i="9"/>
  <c r="L18" i="9"/>
  <c r="I10" i="9"/>
  <c r="O10" i="9"/>
  <c r="L10" i="9"/>
  <c r="K10" i="9"/>
  <c r="M10" i="9"/>
  <c r="J10" i="9"/>
  <c r="N10" i="9"/>
  <c r="I200" i="9"/>
  <c r="M200" i="9"/>
  <c r="O200" i="9"/>
  <c r="N200" i="9"/>
  <c r="J200" i="9"/>
  <c r="L200" i="9"/>
  <c r="K200" i="9"/>
  <c r="I192" i="9"/>
  <c r="M192" i="9"/>
  <c r="K192" i="9"/>
  <c r="N192" i="9"/>
  <c r="J192" i="9"/>
  <c r="O192" i="9"/>
  <c r="L192" i="9"/>
  <c r="I184" i="9"/>
  <c r="M184" i="9"/>
  <c r="N184" i="9"/>
  <c r="K184" i="9"/>
  <c r="O184" i="9"/>
  <c r="L184" i="9"/>
  <c r="J184" i="9"/>
  <c r="I176" i="9"/>
  <c r="M176" i="9"/>
  <c r="N176" i="9"/>
  <c r="L176" i="9"/>
  <c r="K176" i="9"/>
  <c r="J176" i="9"/>
  <c r="O176" i="9"/>
  <c r="I168" i="9"/>
  <c r="M168" i="9"/>
  <c r="O168" i="9"/>
  <c r="L168" i="9"/>
  <c r="N168" i="9"/>
  <c r="K168" i="9"/>
  <c r="J168" i="9"/>
  <c r="I160" i="9"/>
  <c r="M160" i="9"/>
  <c r="L160" i="9"/>
  <c r="O160" i="9"/>
  <c r="J160" i="9"/>
  <c r="N160" i="9"/>
  <c r="K160" i="9"/>
  <c r="I152" i="9"/>
  <c r="M152" i="9"/>
  <c r="O152" i="9"/>
  <c r="J152" i="9"/>
  <c r="K152" i="9"/>
  <c r="N152" i="9"/>
  <c r="L152" i="9"/>
  <c r="I144" i="9"/>
  <c r="M144" i="9"/>
  <c r="N144" i="9"/>
  <c r="J144" i="9"/>
  <c r="L144" i="9"/>
  <c r="O144" i="9"/>
  <c r="K144" i="9"/>
  <c r="I136" i="9"/>
  <c r="M136" i="9"/>
  <c r="O136" i="9"/>
  <c r="J136" i="9"/>
  <c r="K136" i="9"/>
  <c r="N136" i="9"/>
  <c r="L136" i="9"/>
  <c r="I128" i="9"/>
  <c r="M128" i="9"/>
  <c r="K128" i="9"/>
  <c r="N128" i="9"/>
  <c r="O128" i="9"/>
  <c r="L128" i="9"/>
  <c r="J128" i="9"/>
  <c r="I120" i="9"/>
  <c r="M120" i="9"/>
  <c r="K120" i="9"/>
  <c r="J120" i="9"/>
  <c r="O120" i="9"/>
  <c r="L120" i="9"/>
  <c r="N120" i="9"/>
  <c r="I112" i="9"/>
  <c r="M112" i="9"/>
  <c r="N112" i="9"/>
  <c r="L112" i="9"/>
  <c r="O112" i="9"/>
  <c r="K112" i="9"/>
  <c r="J112" i="9"/>
  <c r="I104" i="9"/>
  <c r="M104" i="9"/>
  <c r="O104" i="9"/>
  <c r="L104" i="9"/>
  <c r="N104" i="9"/>
  <c r="J104" i="9"/>
  <c r="K104" i="9"/>
  <c r="I96" i="9"/>
  <c r="M96" i="9"/>
  <c r="O96" i="9"/>
  <c r="L96" i="9"/>
  <c r="K96" i="9"/>
  <c r="J96" i="9"/>
  <c r="N96" i="9"/>
  <c r="I90" i="9"/>
  <c r="N90" i="9"/>
  <c r="J90" i="9"/>
  <c r="K90" i="9"/>
  <c r="M90" i="9"/>
  <c r="L90" i="9"/>
  <c r="O90" i="9"/>
  <c r="I73" i="9"/>
  <c r="M73" i="9"/>
  <c r="O73" i="9"/>
  <c r="L73" i="9"/>
  <c r="K73" i="9"/>
  <c r="N73" i="9"/>
  <c r="J73" i="9"/>
  <c r="I65" i="9"/>
  <c r="M65" i="9"/>
  <c r="K65" i="9"/>
  <c r="L65" i="9"/>
  <c r="J65" i="9"/>
  <c r="N65" i="9"/>
  <c r="O65" i="9"/>
  <c r="I57" i="9"/>
  <c r="M57" i="9"/>
  <c r="N57" i="9"/>
  <c r="K57" i="9"/>
  <c r="O57" i="9"/>
  <c r="J57" i="9"/>
  <c r="L57" i="9"/>
  <c r="I49" i="9"/>
  <c r="M49" i="9"/>
  <c r="N49" i="9"/>
  <c r="K49" i="9"/>
  <c r="L49" i="9"/>
  <c r="O49" i="9"/>
  <c r="J49" i="9"/>
  <c r="I41" i="9"/>
  <c r="M41" i="9"/>
  <c r="O41" i="9"/>
  <c r="N41" i="9"/>
  <c r="L41" i="9"/>
  <c r="J41" i="9"/>
  <c r="K41" i="9"/>
  <c r="I33" i="9"/>
  <c r="M33" i="9"/>
  <c r="J33" i="9"/>
  <c r="L33" i="9"/>
  <c r="K33" i="9"/>
  <c r="N33" i="9"/>
  <c r="O33" i="9"/>
  <c r="I25" i="9"/>
  <c r="M25" i="9"/>
  <c r="N25" i="9"/>
  <c r="L25" i="9"/>
  <c r="O25" i="9"/>
  <c r="J25" i="9"/>
  <c r="K25" i="9"/>
  <c r="I17" i="9"/>
  <c r="M17" i="9"/>
  <c r="N17" i="9"/>
  <c r="J17" i="9"/>
  <c r="K17" i="9"/>
  <c r="O17" i="9"/>
  <c r="L17" i="9"/>
  <c r="I9" i="9"/>
  <c r="M9" i="9"/>
  <c r="O9" i="9"/>
  <c r="K9" i="9"/>
  <c r="J9" i="9"/>
  <c r="N9" i="9"/>
  <c r="L9" i="9"/>
  <c r="I84" i="9"/>
  <c r="N84" i="9"/>
  <c r="J84" i="9"/>
  <c r="M84" i="9"/>
  <c r="L84" i="9"/>
  <c r="O84" i="9"/>
  <c r="K84" i="9"/>
  <c r="I199" i="9"/>
  <c r="O199" i="9"/>
  <c r="K199" i="9"/>
  <c r="N199" i="9"/>
  <c r="J199" i="9"/>
  <c r="L199" i="9"/>
  <c r="M199" i="9"/>
  <c r="I191" i="9"/>
  <c r="O191" i="9"/>
  <c r="K191" i="9"/>
  <c r="J191" i="9"/>
  <c r="M191" i="9"/>
  <c r="L191" i="9"/>
  <c r="N191" i="9"/>
  <c r="I183" i="9"/>
  <c r="O183" i="9"/>
  <c r="M183" i="9"/>
  <c r="K183" i="9"/>
  <c r="N183" i="9"/>
  <c r="L183" i="9"/>
  <c r="J183" i="9"/>
  <c r="I175" i="9"/>
  <c r="O175" i="9"/>
  <c r="N175" i="9"/>
  <c r="K175" i="9"/>
  <c r="M175" i="9"/>
  <c r="J175" i="9"/>
  <c r="L175" i="9"/>
  <c r="I167" i="9"/>
  <c r="O167" i="9"/>
  <c r="K167" i="9"/>
  <c r="L167" i="9"/>
  <c r="M167" i="9"/>
  <c r="J167" i="9"/>
  <c r="N167" i="9"/>
  <c r="I159" i="9"/>
  <c r="O159" i="9"/>
  <c r="K159" i="9"/>
  <c r="L159" i="9"/>
  <c r="N159" i="9"/>
  <c r="J159" i="9"/>
  <c r="M159" i="9"/>
  <c r="I151" i="9"/>
  <c r="O151" i="9"/>
  <c r="K151" i="9"/>
  <c r="L151" i="9"/>
  <c r="N151" i="9"/>
  <c r="J151" i="9"/>
  <c r="M151" i="9"/>
  <c r="I143" i="9"/>
  <c r="O143" i="9"/>
  <c r="N143" i="9"/>
  <c r="K143" i="9"/>
  <c r="J143" i="9"/>
  <c r="M143" i="9"/>
  <c r="L143" i="9"/>
  <c r="I135" i="9"/>
  <c r="O135" i="9"/>
  <c r="K135" i="9"/>
  <c r="J135" i="9"/>
  <c r="N135" i="9"/>
  <c r="M135" i="9"/>
  <c r="L135" i="9"/>
  <c r="I127" i="9"/>
  <c r="O127" i="9"/>
  <c r="K127" i="9"/>
  <c r="N127" i="9"/>
  <c r="J127" i="9"/>
  <c r="L127" i="9"/>
  <c r="M127" i="9"/>
  <c r="I119" i="9"/>
  <c r="O119" i="9"/>
  <c r="K119" i="9"/>
  <c r="J119" i="9"/>
  <c r="L119" i="9"/>
  <c r="N119" i="9"/>
  <c r="M119" i="9"/>
  <c r="I111" i="9"/>
  <c r="O111" i="9"/>
  <c r="N111" i="9"/>
  <c r="K111" i="9"/>
  <c r="M111" i="9"/>
  <c r="L111" i="9"/>
  <c r="J111" i="9"/>
  <c r="I103" i="9"/>
  <c r="O103" i="9"/>
  <c r="K103" i="9"/>
  <c r="L103" i="9"/>
  <c r="N103" i="9"/>
  <c r="M103" i="9"/>
  <c r="J103" i="9"/>
  <c r="I95" i="9"/>
  <c r="O95" i="9"/>
  <c r="K95" i="9"/>
  <c r="M95" i="9"/>
  <c r="L95" i="9"/>
  <c r="J95" i="9"/>
  <c r="N95" i="9"/>
  <c r="I87" i="9"/>
  <c r="O87" i="9"/>
  <c r="K87" i="9"/>
  <c r="N87" i="9"/>
  <c r="M87" i="9"/>
  <c r="J87" i="9"/>
  <c r="L87" i="9"/>
  <c r="I72" i="9"/>
  <c r="M72" i="9"/>
  <c r="O72" i="9"/>
  <c r="N72" i="9"/>
  <c r="J72" i="9"/>
  <c r="L72" i="9"/>
  <c r="K72" i="9"/>
  <c r="I64" i="9"/>
  <c r="M64" i="9"/>
  <c r="K64" i="9"/>
  <c r="L64" i="9"/>
  <c r="J64" i="9"/>
  <c r="N64" i="9"/>
  <c r="O64" i="9"/>
  <c r="I56" i="9"/>
  <c r="M56" i="9"/>
  <c r="N56" i="9"/>
  <c r="K56" i="9"/>
  <c r="O56" i="9"/>
  <c r="L56" i="9"/>
  <c r="J56" i="9"/>
  <c r="I48" i="9"/>
  <c r="M48" i="9"/>
  <c r="N48" i="9"/>
  <c r="K48" i="9"/>
  <c r="L48" i="9"/>
  <c r="O48" i="9"/>
  <c r="J48" i="9"/>
  <c r="I40" i="9"/>
  <c r="M40" i="9"/>
  <c r="O40" i="9"/>
  <c r="K40" i="9"/>
  <c r="L40" i="9"/>
  <c r="N40" i="9"/>
  <c r="J40" i="9"/>
  <c r="I32" i="9"/>
  <c r="M32" i="9"/>
  <c r="L32" i="9"/>
  <c r="N32" i="9"/>
  <c r="J32" i="9"/>
  <c r="O32" i="9"/>
  <c r="K32" i="9"/>
  <c r="I24" i="9"/>
  <c r="M24" i="9"/>
  <c r="O24" i="9"/>
  <c r="J24" i="9"/>
  <c r="N24" i="9"/>
  <c r="K24" i="9"/>
  <c r="L24" i="9"/>
  <c r="I16" i="9"/>
  <c r="M16" i="9"/>
  <c r="L16" i="9"/>
  <c r="N16" i="9"/>
  <c r="J16" i="9"/>
  <c r="O16" i="9"/>
  <c r="K16" i="9"/>
  <c r="I8" i="9"/>
  <c r="M8" i="9"/>
  <c r="O8" i="9"/>
  <c r="J8" i="9"/>
  <c r="K8" i="9"/>
  <c r="N8" i="9"/>
  <c r="L8" i="9"/>
  <c r="I198" i="9"/>
  <c r="O198" i="9"/>
  <c r="N198" i="9"/>
  <c r="J198" i="9"/>
  <c r="M198" i="9"/>
  <c r="K198" i="9"/>
  <c r="L198" i="9"/>
  <c r="I190" i="9"/>
  <c r="O190" i="9"/>
  <c r="J190" i="9"/>
  <c r="M190" i="9"/>
  <c r="L190" i="9"/>
  <c r="N190" i="9"/>
  <c r="K190" i="9"/>
  <c r="I182" i="9"/>
  <c r="O182" i="9"/>
  <c r="K182" i="9"/>
  <c r="J182" i="9"/>
  <c r="N182" i="9"/>
  <c r="M182" i="9"/>
  <c r="L182" i="9"/>
  <c r="I174" i="9"/>
  <c r="O174" i="9"/>
  <c r="M174" i="9"/>
  <c r="K174" i="9"/>
  <c r="N174" i="9"/>
  <c r="L174" i="9"/>
  <c r="J174" i="9"/>
  <c r="I166" i="9"/>
  <c r="O166" i="9"/>
  <c r="N166" i="9"/>
  <c r="M166" i="9"/>
  <c r="K166" i="9"/>
  <c r="J166" i="9"/>
  <c r="L166" i="9"/>
  <c r="I158" i="9"/>
  <c r="O158" i="9"/>
  <c r="L158" i="9"/>
  <c r="N158" i="9"/>
  <c r="M158" i="9"/>
  <c r="K158" i="9"/>
  <c r="J158" i="9"/>
  <c r="I150" i="9"/>
  <c r="O150" i="9"/>
  <c r="L150" i="9"/>
  <c r="K150" i="9"/>
  <c r="N150" i="9"/>
  <c r="J150" i="9"/>
  <c r="M150" i="9"/>
  <c r="I142" i="9"/>
  <c r="O142" i="9"/>
  <c r="M142" i="9"/>
  <c r="N142" i="9"/>
  <c r="L142" i="9"/>
  <c r="K142" i="9"/>
  <c r="J142" i="9"/>
  <c r="I134" i="9"/>
  <c r="O134" i="9"/>
  <c r="N134" i="9"/>
  <c r="J134" i="9"/>
  <c r="M134" i="9"/>
  <c r="K134" i="9"/>
  <c r="L134" i="9"/>
  <c r="I126" i="9"/>
  <c r="O126" i="9"/>
  <c r="J126" i="9"/>
  <c r="L126" i="9"/>
  <c r="N126" i="9"/>
  <c r="M126" i="9"/>
  <c r="K126" i="9"/>
  <c r="I118" i="9"/>
  <c r="O118" i="9"/>
  <c r="M118" i="9"/>
  <c r="K118" i="9"/>
  <c r="J118" i="9"/>
  <c r="L118" i="9"/>
  <c r="N118" i="9"/>
  <c r="I110" i="9"/>
  <c r="O110" i="9"/>
  <c r="M110" i="9"/>
  <c r="K110" i="9"/>
  <c r="L110" i="9"/>
  <c r="N110" i="9"/>
  <c r="J110" i="9"/>
  <c r="I102" i="9"/>
  <c r="O102" i="9"/>
  <c r="N102" i="9"/>
  <c r="K102" i="9"/>
  <c r="J102" i="9"/>
  <c r="L102" i="9"/>
  <c r="M102" i="9"/>
  <c r="I86" i="9"/>
  <c r="O86" i="9"/>
  <c r="M86" i="9"/>
  <c r="N86" i="9"/>
  <c r="L86" i="9"/>
  <c r="J86" i="9"/>
  <c r="K86" i="9"/>
  <c r="I71" i="9"/>
  <c r="O71" i="9"/>
  <c r="L71" i="9"/>
  <c r="K71" i="9"/>
  <c r="N71" i="9"/>
  <c r="M71" i="9"/>
  <c r="J71" i="9"/>
  <c r="I63" i="9"/>
  <c r="O63" i="9"/>
  <c r="K63" i="9"/>
  <c r="L63" i="9"/>
  <c r="J63" i="9"/>
  <c r="N63" i="9"/>
  <c r="M63" i="9"/>
  <c r="I55" i="9"/>
  <c r="O55" i="9"/>
  <c r="K55" i="9"/>
  <c r="M55" i="9"/>
  <c r="N55" i="9"/>
  <c r="L55" i="9"/>
  <c r="J55" i="9"/>
  <c r="I47" i="9"/>
  <c r="O47" i="9"/>
  <c r="N47" i="9"/>
  <c r="K47" i="9"/>
  <c r="M47" i="9"/>
  <c r="L47" i="9"/>
  <c r="J47" i="9"/>
  <c r="I39" i="9"/>
  <c r="O39" i="9"/>
  <c r="K39" i="9"/>
  <c r="L39" i="9"/>
  <c r="N39" i="9"/>
  <c r="J39" i="9"/>
  <c r="M39" i="9"/>
  <c r="I31" i="9"/>
  <c r="O31" i="9"/>
  <c r="K31" i="9"/>
  <c r="L31" i="9"/>
  <c r="M31" i="9"/>
  <c r="N31" i="9"/>
  <c r="J31" i="9"/>
  <c r="I23" i="9"/>
  <c r="O23" i="9"/>
  <c r="K23" i="9"/>
  <c r="M23" i="9"/>
  <c r="L23" i="9"/>
  <c r="N23" i="9"/>
  <c r="J23" i="9"/>
  <c r="I15" i="9"/>
  <c r="O15" i="9"/>
  <c r="N15" i="9"/>
  <c r="K15" i="9"/>
  <c r="J15" i="9"/>
  <c r="L15" i="9"/>
  <c r="M15" i="9"/>
  <c r="I7" i="9"/>
  <c r="O7" i="9"/>
  <c r="L7" i="9"/>
  <c r="K7" i="9"/>
  <c r="J7" i="9"/>
  <c r="M7" i="9"/>
  <c r="N7" i="9"/>
  <c r="I197" i="9"/>
  <c r="N197" i="9"/>
  <c r="M197" i="9"/>
  <c r="L197" i="9"/>
  <c r="O197" i="9"/>
  <c r="K197" i="9"/>
  <c r="J197" i="9"/>
  <c r="I189" i="9"/>
  <c r="O189" i="9"/>
  <c r="J189" i="9"/>
  <c r="N189" i="9"/>
  <c r="L189" i="9"/>
  <c r="K189" i="9"/>
  <c r="M189" i="9"/>
  <c r="I181" i="9"/>
  <c r="O181" i="9"/>
  <c r="J181" i="9"/>
  <c r="K181" i="9"/>
  <c r="N181" i="9"/>
  <c r="M181" i="9"/>
  <c r="L181" i="9"/>
  <c r="I173" i="9"/>
  <c r="M173" i="9"/>
  <c r="K173" i="9"/>
  <c r="N173" i="9"/>
  <c r="J173" i="9"/>
  <c r="L173" i="9"/>
  <c r="O173" i="9"/>
  <c r="I165" i="9"/>
  <c r="N165" i="9"/>
  <c r="M165" i="9"/>
  <c r="O165" i="9"/>
  <c r="K165" i="9"/>
  <c r="J165" i="9"/>
  <c r="L165" i="9"/>
  <c r="I157" i="9"/>
  <c r="O157" i="9"/>
  <c r="N157" i="9"/>
  <c r="K157" i="9"/>
  <c r="L157" i="9"/>
  <c r="J157" i="9"/>
  <c r="M157" i="9"/>
  <c r="I149" i="9"/>
  <c r="L149" i="9"/>
  <c r="N149" i="9"/>
  <c r="J149" i="9"/>
  <c r="M149" i="9"/>
  <c r="O149" i="9"/>
  <c r="K149" i="9"/>
  <c r="I141" i="9"/>
  <c r="N141" i="9"/>
  <c r="L141" i="9"/>
  <c r="O141" i="9"/>
  <c r="M141" i="9"/>
  <c r="K141" i="9"/>
  <c r="J141" i="9"/>
  <c r="I133" i="9"/>
  <c r="N133" i="9"/>
  <c r="M133" i="9"/>
  <c r="L133" i="9"/>
  <c r="J133" i="9"/>
  <c r="O133" i="9"/>
  <c r="K133" i="9"/>
  <c r="I125" i="9"/>
  <c r="O125" i="9"/>
  <c r="J125" i="9"/>
  <c r="N125" i="9"/>
  <c r="M125" i="9"/>
  <c r="K125" i="9"/>
  <c r="L125" i="9"/>
  <c r="I117" i="9"/>
  <c r="J117" i="9"/>
  <c r="N117" i="9"/>
  <c r="L117" i="9"/>
  <c r="O117" i="9"/>
  <c r="M117" i="9"/>
  <c r="K117" i="9"/>
  <c r="I109" i="9"/>
  <c r="M109" i="9"/>
  <c r="K109" i="9"/>
  <c r="O109" i="9"/>
  <c r="J109" i="9"/>
  <c r="N109" i="9"/>
  <c r="L109" i="9"/>
  <c r="I101" i="9"/>
  <c r="N101" i="9"/>
  <c r="K101" i="9"/>
  <c r="O101" i="9"/>
  <c r="L101" i="9"/>
  <c r="M101" i="9"/>
  <c r="J101" i="9"/>
  <c r="H176" i="9"/>
  <c r="G176" i="9"/>
  <c r="G168" i="9"/>
  <c r="H168" i="9"/>
  <c r="G160" i="9"/>
  <c r="H160" i="9"/>
  <c r="H152" i="9"/>
  <c r="G152" i="9"/>
  <c r="H144" i="9"/>
  <c r="G144" i="9"/>
  <c r="H136" i="9"/>
  <c r="G136" i="9"/>
  <c r="G128" i="9"/>
  <c r="H128" i="9"/>
  <c r="G120" i="9"/>
  <c r="H120" i="9"/>
  <c r="H112" i="9"/>
  <c r="G112" i="9"/>
  <c r="H104" i="9"/>
  <c r="G104" i="9"/>
  <c r="G96" i="9"/>
  <c r="H96" i="9"/>
  <c r="G85" i="9"/>
  <c r="H85" i="9"/>
  <c r="H54" i="9"/>
  <c r="G54" i="9"/>
  <c r="H22" i="9"/>
  <c r="G22" i="9"/>
  <c r="H196" i="9"/>
  <c r="G196" i="9"/>
  <c r="G148" i="9"/>
  <c r="H148" i="9"/>
  <c r="G61" i="9"/>
  <c r="H61" i="9"/>
  <c r="G29" i="9"/>
  <c r="H29" i="9"/>
  <c r="H82" i="9"/>
  <c r="G82" i="9"/>
  <c r="G155" i="9"/>
  <c r="H155" i="9"/>
  <c r="G68" i="9"/>
  <c r="H68" i="9"/>
  <c r="G44" i="9"/>
  <c r="H44" i="9"/>
  <c r="G12" i="9"/>
  <c r="H12" i="9"/>
  <c r="H186" i="9"/>
  <c r="G186" i="9"/>
  <c r="H130" i="9"/>
  <c r="G130" i="9"/>
  <c r="H92" i="9"/>
  <c r="G92" i="9"/>
  <c r="G51" i="9"/>
  <c r="H51" i="9"/>
  <c r="G27" i="9"/>
  <c r="H27" i="9"/>
  <c r="G153" i="9"/>
  <c r="H153" i="9"/>
  <c r="H66" i="9"/>
  <c r="G66" i="9"/>
  <c r="H26" i="9"/>
  <c r="G26" i="9"/>
  <c r="G49" i="9"/>
  <c r="H49" i="9"/>
  <c r="G9" i="9"/>
  <c r="H9" i="9"/>
  <c r="H191" i="9"/>
  <c r="G191" i="9"/>
  <c r="H143" i="9"/>
  <c r="G143" i="9"/>
  <c r="G95" i="9"/>
  <c r="H95" i="9"/>
  <c r="H62" i="9"/>
  <c r="G62" i="9"/>
  <c r="H46" i="9"/>
  <c r="G46" i="9"/>
  <c r="H30" i="9"/>
  <c r="G30" i="9"/>
  <c r="H6" i="9"/>
  <c r="G180" i="9"/>
  <c r="H180" i="9"/>
  <c r="G172" i="9"/>
  <c r="H172" i="9"/>
  <c r="H164" i="9"/>
  <c r="G164" i="9"/>
  <c r="G156" i="9"/>
  <c r="H156" i="9"/>
  <c r="G140" i="9"/>
  <c r="H140" i="9"/>
  <c r="H124" i="9"/>
  <c r="G124" i="9"/>
  <c r="G116" i="9"/>
  <c r="H116" i="9"/>
  <c r="G108" i="9"/>
  <c r="H108" i="9"/>
  <c r="G100" i="9"/>
  <c r="H100" i="9"/>
  <c r="H94" i="9"/>
  <c r="G94" i="9"/>
  <c r="G69" i="9"/>
  <c r="H69" i="9"/>
  <c r="G53" i="9"/>
  <c r="H53" i="9"/>
  <c r="G37" i="9"/>
  <c r="H37" i="9"/>
  <c r="G21" i="9"/>
  <c r="H21" i="9"/>
  <c r="G187" i="9"/>
  <c r="H187" i="9"/>
  <c r="G179" i="9"/>
  <c r="H179" i="9"/>
  <c r="G171" i="9"/>
  <c r="H171" i="9"/>
  <c r="G163" i="9"/>
  <c r="H163" i="9"/>
  <c r="G147" i="9"/>
  <c r="H147" i="9"/>
  <c r="G131" i="9"/>
  <c r="H131" i="9"/>
  <c r="G123" i="9"/>
  <c r="H123" i="9"/>
  <c r="G115" i="9"/>
  <c r="H115" i="9"/>
  <c r="G107" i="9"/>
  <c r="H107" i="9"/>
  <c r="G99" i="9"/>
  <c r="H99" i="9"/>
  <c r="G76" i="9"/>
  <c r="H76" i="9"/>
  <c r="H60" i="9"/>
  <c r="G60" i="9"/>
  <c r="G36" i="9"/>
  <c r="H36" i="9"/>
  <c r="H20" i="9"/>
  <c r="G20" i="9"/>
  <c r="H178" i="9"/>
  <c r="G178" i="9"/>
  <c r="H170" i="9"/>
  <c r="G170" i="9"/>
  <c r="H162" i="9"/>
  <c r="G162" i="9"/>
  <c r="H154" i="9"/>
  <c r="G154" i="9"/>
  <c r="H146" i="9"/>
  <c r="G146" i="9"/>
  <c r="H122" i="9"/>
  <c r="G122" i="9"/>
  <c r="H114" i="9"/>
  <c r="G114" i="9"/>
  <c r="H106" i="9"/>
  <c r="G106" i="9"/>
  <c r="H98" i="9"/>
  <c r="G98" i="9"/>
  <c r="G75" i="9"/>
  <c r="H75" i="9"/>
  <c r="G59" i="9"/>
  <c r="H59" i="9"/>
  <c r="G35" i="9"/>
  <c r="H35" i="9"/>
  <c r="G19" i="9"/>
  <c r="H19" i="9"/>
  <c r="G185" i="9"/>
  <c r="H185" i="9"/>
  <c r="G177" i="9"/>
  <c r="H177" i="9"/>
  <c r="H169" i="9"/>
  <c r="G169" i="9"/>
  <c r="G161" i="9"/>
  <c r="H161" i="9"/>
  <c r="G145" i="9"/>
  <c r="H145" i="9"/>
  <c r="G129" i="9"/>
  <c r="H129" i="9"/>
  <c r="H121" i="9"/>
  <c r="G121" i="9"/>
  <c r="G113" i="9"/>
  <c r="H113" i="9"/>
  <c r="G105" i="9"/>
  <c r="H105" i="9"/>
  <c r="H97" i="9"/>
  <c r="G97" i="9"/>
  <c r="G91" i="9"/>
  <c r="H91" i="9"/>
  <c r="H74" i="9"/>
  <c r="G74" i="9"/>
  <c r="H50" i="9"/>
  <c r="G50" i="9"/>
  <c r="H34" i="9"/>
  <c r="G34" i="9"/>
  <c r="H18" i="9"/>
  <c r="G18" i="9"/>
  <c r="G200" i="9"/>
  <c r="H200" i="9"/>
  <c r="G184" i="9"/>
  <c r="H184" i="9"/>
  <c r="G73" i="9"/>
  <c r="H73" i="9"/>
  <c r="H65" i="9"/>
  <c r="G65" i="9"/>
  <c r="G41" i="9"/>
  <c r="H41" i="9"/>
  <c r="H25" i="9"/>
  <c r="G25" i="9"/>
  <c r="G84" i="9"/>
  <c r="H84" i="9"/>
  <c r="G199" i="9"/>
  <c r="H199" i="9"/>
  <c r="H175" i="9"/>
  <c r="G175" i="9"/>
  <c r="G167" i="9"/>
  <c r="H167" i="9"/>
  <c r="H159" i="9"/>
  <c r="G159" i="9"/>
  <c r="H151" i="9"/>
  <c r="G151" i="9"/>
  <c r="H135" i="9"/>
  <c r="G135" i="9"/>
  <c r="G127" i="9"/>
  <c r="H127" i="9"/>
  <c r="H119" i="9"/>
  <c r="G119" i="9"/>
  <c r="H103" i="9"/>
  <c r="G103" i="9"/>
  <c r="H87" i="9"/>
  <c r="G87" i="9"/>
  <c r="H72" i="9"/>
  <c r="G72" i="9"/>
  <c r="G64" i="9"/>
  <c r="H64" i="9"/>
  <c r="G56" i="9"/>
  <c r="H56" i="9"/>
  <c r="H48" i="9"/>
  <c r="G48" i="9"/>
  <c r="H40" i="9"/>
  <c r="G40" i="9"/>
  <c r="H32" i="9"/>
  <c r="G32" i="9"/>
  <c r="G24" i="9"/>
  <c r="H24" i="9"/>
  <c r="G16" i="9"/>
  <c r="H16" i="9"/>
  <c r="H8" i="9"/>
  <c r="G8" i="9"/>
  <c r="H198" i="9"/>
  <c r="G198" i="9"/>
  <c r="H190" i="9"/>
  <c r="G190" i="9"/>
  <c r="H182" i="9"/>
  <c r="G182" i="9"/>
  <c r="H174" i="9"/>
  <c r="G174" i="9"/>
  <c r="H166" i="9"/>
  <c r="G166" i="9"/>
  <c r="H158" i="9"/>
  <c r="G158" i="9"/>
  <c r="H150" i="9"/>
  <c r="G150" i="9"/>
  <c r="H142" i="9"/>
  <c r="G142" i="9"/>
  <c r="H134" i="9"/>
  <c r="G134" i="9"/>
  <c r="H126" i="9"/>
  <c r="G126" i="9"/>
  <c r="H118" i="9"/>
  <c r="G118" i="9"/>
  <c r="H110" i="9"/>
  <c r="G110" i="9"/>
  <c r="H102" i="9"/>
  <c r="G102" i="9"/>
  <c r="H70" i="9"/>
  <c r="G70" i="9"/>
  <c r="H38" i="9"/>
  <c r="G38" i="9"/>
  <c r="H14" i="9"/>
  <c r="G14" i="9"/>
  <c r="G188" i="9"/>
  <c r="H188" i="9"/>
  <c r="G132" i="9"/>
  <c r="H132" i="9"/>
  <c r="G81" i="9"/>
  <c r="H81" i="9"/>
  <c r="G45" i="9"/>
  <c r="H45" i="9"/>
  <c r="G13" i="9"/>
  <c r="H13" i="9"/>
  <c r="G195" i="9"/>
  <c r="H195" i="9"/>
  <c r="G139" i="9"/>
  <c r="H139" i="9"/>
  <c r="G93" i="9"/>
  <c r="H93" i="9"/>
  <c r="G52" i="9"/>
  <c r="H52" i="9"/>
  <c r="G28" i="9"/>
  <c r="H28" i="9"/>
  <c r="H194" i="9"/>
  <c r="G194" i="9"/>
  <c r="H138" i="9"/>
  <c r="G138" i="9"/>
  <c r="G67" i="9"/>
  <c r="H67" i="9"/>
  <c r="G43" i="9"/>
  <c r="H43" i="9"/>
  <c r="G11" i="9"/>
  <c r="H11" i="9"/>
  <c r="H193" i="9"/>
  <c r="G193" i="9"/>
  <c r="H137" i="9"/>
  <c r="G137" i="9"/>
  <c r="H58" i="9"/>
  <c r="G58" i="9"/>
  <c r="H42" i="9"/>
  <c r="G42" i="9"/>
  <c r="H10" i="9"/>
  <c r="G10" i="9"/>
  <c r="H192" i="9"/>
  <c r="G192" i="9"/>
  <c r="H90" i="9"/>
  <c r="G90" i="9"/>
  <c r="G57" i="9"/>
  <c r="H57" i="9"/>
  <c r="H33" i="9"/>
  <c r="G33" i="9"/>
  <c r="G17" i="9"/>
  <c r="H17" i="9"/>
  <c r="H183" i="9"/>
  <c r="G183" i="9"/>
  <c r="H111" i="9"/>
  <c r="G111" i="9"/>
  <c r="H86" i="9"/>
  <c r="G86" i="9"/>
  <c r="H71" i="9"/>
  <c r="G71" i="9"/>
  <c r="G63" i="9"/>
  <c r="H63" i="9"/>
  <c r="H55" i="9"/>
  <c r="G55" i="9"/>
  <c r="H47" i="9"/>
  <c r="G47" i="9"/>
  <c r="H39" i="9"/>
  <c r="G39" i="9"/>
  <c r="G31" i="9"/>
  <c r="H31" i="9"/>
  <c r="H23" i="9"/>
  <c r="G23" i="9"/>
  <c r="H15" i="9"/>
  <c r="G15" i="9"/>
  <c r="H7" i="9"/>
  <c r="G7" i="9"/>
  <c r="G197" i="9"/>
  <c r="H197" i="9"/>
  <c r="G189" i="9"/>
  <c r="H189" i="9"/>
  <c r="G181" i="9"/>
  <c r="H181" i="9"/>
  <c r="G173" i="9"/>
  <c r="H173" i="9"/>
  <c r="G165" i="9"/>
  <c r="H165" i="9"/>
  <c r="G157" i="9"/>
  <c r="H157" i="9"/>
  <c r="G149" i="9"/>
  <c r="H149" i="9"/>
  <c r="G141" i="9"/>
  <c r="H141" i="9"/>
  <c r="G133" i="9"/>
  <c r="H133" i="9"/>
  <c r="G125" i="9"/>
  <c r="H125" i="9"/>
  <c r="G117" i="9"/>
  <c r="H117" i="9"/>
  <c r="G109" i="9"/>
  <c r="H109" i="9"/>
  <c r="G101" i="9"/>
  <c r="H101" i="9"/>
  <c r="F79" i="9"/>
  <c r="F87" i="9"/>
  <c r="W79" i="1"/>
  <c r="U79" i="1"/>
  <c r="W91" i="1"/>
  <c r="U91" i="1"/>
  <c r="W84" i="1"/>
  <c r="U84" i="1"/>
  <c r="U88" i="1"/>
  <c r="W88" i="1"/>
  <c r="E79" i="9"/>
  <c r="W82" i="1"/>
  <c r="U82" i="1"/>
  <c r="F18" i="8"/>
  <c r="V17" i="1"/>
  <c r="T17" i="1"/>
  <c r="F82" i="9"/>
  <c r="W87" i="1"/>
  <c r="U87" i="1"/>
  <c r="W74" i="1"/>
  <c r="U74" i="1"/>
  <c r="E83" i="9"/>
  <c r="E88" i="9"/>
  <c r="E80" i="9"/>
  <c r="E89" i="9"/>
  <c r="Q77" i="1"/>
  <c r="P77" i="1"/>
  <c r="R19" i="1"/>
  <c r="Q89" i="9" l="1"/>
  <c r="P89" i="9"/>
  <c r="Q80" i="9"/>
  <c r="P80" i="9"/>
  <c r="Q88" i="9"/>
  <c r="P88" i="9"/>
  <c r="Q79" i="9"/>
  <c r="P79" i="9"/>
  <c r="P83" i="9"/>
  <c r="Q83" i="9"/>
  <c r="I79" i="9"/>
  <c r="O79" i="9"/>
  <c r="N79" i="9"/>
  <c r="K79" i="9"/>
  <c r="J79" i="9"/>
  <c r="L79" i="9"/>
  <c r="M79" i="9"/>
  <c r="I89" i="9"/>
  <c r="M89" i="9"/>
  <c r="N89" i="9"/>
  <c r="L89" i="9"/>
  <c r="J89" i="9"/>
  <c r="O89" i="9"/>
  <c r="K89" i="9"/>
  <c r="I80" i="9"/>
  <c r="M80" i="9"/>
  <c r="L80" i="9"/>
  <c r="N80" i="9"/>
  <c r="O80" i="9"/>
  <c r="J80" i="9"/>
  <c r="K80" i="9"/>
  <c r="I88" i="9"/>
  <c r="M88" i="9"/>
  <c r="J88" i="9"/>
  <c r="N88" i="9"/>
  <c r="O88" i="9"/>
  <c r="L88" i="9"/>
  <c r="K88" i="9"/>
  <c r="I83" i="9"/>
  <c r="N83" i="9"/>
  <c r="O83" i="9"/>
  <c r="L83" i="9"/>
  <c r="K83" i="9"/>
  <c r="M83" i="9"/>
  <c r="J83" i="9"/>
  <c r="H80" i="9"/>
  <c r="G80" i="9"/>
  <c r="G88" i="9"/>
  <c r="H88" i="9"/>
  <c r="H79" i="9"/>
  <c r="G79" i="9"/>
  <c r="G83" i="9"/>
  <c r="H83" i="9"/>
  <c r="G89" i="9"/>
  <c r="H89" i="9"/>
  <c r="F78" i="9"/>
  <c r="F77" i="9"/>
  <c r="U77" i="1"/>
  <c r="W77" i="1"/>
  <c r="E77" i="9"/>
  <c r="W19" i="1"/>
  <c r="U19" i="1"/>
  <c r="E78" i="9"/>
  <c r="Q78" i="9" l="1"/>
  <c r="P78" i="9"/>
  <c r="P77" i="9"/>
  <c r="Q77" i="9"/>
  <c r="I78" i="9"/>
  <c r="O78" i="9"/>
  <c r="N78" i="9"/>
  <c r="K78" i="9"/>
  <c r="J78" i="9"/>
  <c r="M78" i="9"/>
  <c r="L78" i="9"/>
  <c r="I77" i="9"/>
  <c r="L77" i="9"/>
  <c r="N77" i="9"/>
  <c r="K77" i="9"/>
  <c r="O77" i="9"/>
  <c r="J77" i="9"/>
  <c r="M77" i="9"/>
  <c r="G77" i="9"/>
  <c r="H77" i="9"/>
  <c r="H78" i="9"/>
  <c r="G78" i="9"/>
</calcChain>
</file>

<file path=xl/sharedStrings.xml><?xml version="1.0" encoding="utf-8"?>
<sst xmlns="http://schemas.openxmlformats.org/spreadsheetml/2006/main" count="818" uniqueCount="286">
  <si>
    <t>CPU</t>
  </si>
  <si>
    <t>User</t>
  </si>
  <si>
    <t>PES ST</t>
  </si>
  <si>
    <t>PES MT</t>
  </si>
  <si>
    <t>CrazyIvan</t>
  </si>
  <si>
    <t>Lyka</t>
  </si>
  <si>
    <t>Naitsabes</t>
  </si>
  <si>
    <t>GraphLabel</t>
  </si>
  <si>
    <t>Zeilenbeschriftungen</t>
  </si>
  <si>
    <t>Gesamtergebnis</t>
  </si>
  <si>
    <t>Summe von PES ST</t>
  </si>
  <si>
    <t>Poekel</t>
  </si>
  <si>
    <t>Summe von PES MT</t>
  </si>
  <si>
    <t>Tigershark</t>
  </si>
  <si>
    <t>dosenfisch24</t>
  </si>
  <si>
    <t>Sweepi</t>
  </si>
  <si>
    <t>Monkey</t>
  </si>
  <si>
    <t>MD_Enigma</t>
  </si>
  <si>
    <t>25W</t>
  </si>
  <si>
    <t>v0.5.0</t>
  </si>
  <si>
    <t>v0.3.1</t>
  </si>
  <si>
    <t>Win: Best Perf.</t>
  </si>
  <si>
    <t>Win: Energy Saving</t>
  </si>
  <si>
    <t>Batt. / Win: Better Eff. / HP: Recmd.</t>
  </si>
  <si>
    <t>BlackArchon</t>
  </si>
  <si>
    <t>PBO on</t>
  </si>
  <si>
    <t>PBO off</t>
  </si>
  <si>
    <t>Krischi</t>
  </si>
  <si>
    <t>LeiwandEr</t>
  </si>
  <si>
    <t>manual Curve Optimization</t>
  </si>
  <si>
    <t>Remark</t>
  </si>
  <si>
    <t>Cons. ST</t>
  </si>
  <si>
    <t>Dur. ST</t>
  </si>
  <si>
    <t>Avg. Pwr. ST</t>
  </si>
  <si>
    <t>Cons. MT</t>
  </si>
  <si>
    <t>Dur. MT</t>
  </si>
  <si>
    <t>Avg. Pwr. MT</t>
  </si>
  <si>
    <t>Summe von Cons. ST</t>
  </si>
  <si>
    <t>Summe von Cons. MT</t>
  </si>
  <si>
    <t>Exclude From Chart</t>
  </si>
  <si>
    <t>x</t>
  </si>
  <si>
    <t>(Leer)</t>
  </si>
  <si>
    <t>R7 4700U (Renoir)</t>
  </si>
  <si>
    <t>R5 3600 (Matisse)</t>
  </si>
  <si>
    <t>R9 5950X (Vermeer)</t>
  </si>
  <si>
    <t>R7 4750G (Renoir)</t>
  </si>
  <si>
    <t>R7 3700X (Matisse)</t>
  </si>
  <si>
    <t>R7 4750U (Renoir)</t>
  </si>
  <si>
    <t>R9 5900HS (Cezanne)</t>
  </si>
  <si>
    <t>R5 PRO 4650G (Renoir)</t>
  </si>
  <si>
    <t>R3 1200 (Summit Ridge)</t>
  </si>
  <si>
    <t>R9 5900X (Vermeer)</t>
  </si>
  <si>
    <t>i7 1065G (IceLake)</t>
  </si>
  <si>
    <t>i5 8365U (WhiskeyLake)</t>
  </si>
  <si>
    <t>Lowkey</t>
  </si>
  <si>
    <t>misterh</t>
  </si>
  <si>
    <t>Platos</t>
  </si>
  <si>
    <t>i7 1165G7 (TigerLake)</t>
  </si>
  <si>
    <t>Chart-Remark</t>
  </si>
  <si>
    <t>@25W</t>
  </si>
  <si>
    <t>@ESM</t>
  </si>
  <si>
    <t>@-0,1V</t>
  </si>
  <si>
    <t>-0,1V Curve Optimization</t>
  </si>
  <si>
    <t>R3 1200 (Summit Ridge) v0.3.1 [17]</t>
  </si>
  <si>
    <t>R5 3600 (Matisse) v0.3.1 [2]</t>
  </si>
  <si>
    <t>i5 8365U (WhiskeyLake) v0.3.1 [11]</t>
  </si>
  <si>
    <t>i7 1065G (IceLake) v0.3.1 [3]</t>
  </si>
  <si>
    <t>R7 4750U (Renoir) v0.3.1 [7]</t>
  </si>
  <si>
    <t>R5 PRO 4650G (Renoir) v0.3.1 [12]</t>
  </si>
  <si>
    <t>R7 4750G (Renoir) v0.3.1 [5]</t>
  </si>
  <si>
    <t>v0.5.1</t>
  </si>
  <si>
    <t>i7 4820K (Ivy Bridge)</t>
  </si>
  <si>
    <t>@4,5Ghz</t>
  </si>
  <si>
    <t>AC / Win: Best Perf. / HP: Recmd.</t>
  </si>
  <si>
    <t>last 3DC post:</t>
  </si>
  <si>
    <t>@20W</t>
  </si>
  <si>
    <t>20W</t>
  </si>
  <si>
    <t>i7 5775C (Broadwell)</t>
  </si>
  <si>
    <t>R5 4500U (Renoir)</t>
  </si>
  <si>
    <t>Win: Better Eff.</t>
  </si>
  <si>
    <t>harzer_knaller</t>
  </si>
  <si>
    <t>Balanced Power Plan</t>
  </si>
  <si>
    <t>Darkearth27</t>
  </si>
  <si>
    <t>CTR</t>
  </si>
  <si>
    <t>Tyrann</t>
  </si>
  <si>
    <t>i7 2600K (Sandy Bridge)</t>
  </si>
  <si>
    <t>@4,4Ghz</t>
  </si>
  <si>
    <t>R9 5900HS (Cezanne) v0.5.0 [30]</t>
  </si>
  <si>
    <t>R7 5800X (Vermeer)</t>
  </si>
  <si>
    <t>hq-hq</t>
  </si>
  <si>
    <t>i7 7500U (Kaby Lake)</t>
  </si>
  <si>
    <t>Celeron N3450 (Apollo Lake)</t>
  </si>
  <si>
    <t>patrock84</t>
  </si>
  <si>
    <t>i5 8600k (Coffee Lake)</t>
  </si>
  <si>
    <t>i5 7500 (Kaby Lake)</t>
  </si>
  <si>
    <t>2C/4T</t>
  </si>
  <si>
    <t>4C/4T</t>
  </si>
  <si>
    <t>Bernman</t>
  </si>
  <si>
    <t>@5Ghz</t>
  </si>
  <si>
    <t>i7 8700k (Coffee Lake)</t>
  </si>
  <si>
    <t>R7 5800H (Cezanne)</t>
  </si>
  <si>
    <t>last CB post:</t>
  </si>
  <si>
    <t>v0.6.0</t>
  </si>
  <si>
    <t>GaryX</t>
  </si>
  <si>
    <t>3DC</t>
  </si>
  <si>
    <t>Groschi</t>
  </si>
  <si>
    <t>R5 4600H (Renoir)</t>
  </si>
  <si>
    <t>Win 11</t>
  </si>
  <si>
    <t>Win11</t>
  </si>
  <si>
    <t>CB</t>
  </si>
  <si>
    <t>Asghan</t>
  </si>
  <si>
    <t>@95W</t>
  </si>
  <si>
    <t>mesohorny</t>
  </si>
  <si>
    <t>Puffer0815</t>
  </si>
  <si>
    <t>R5 5600X (Vermeer)</t>
  </si>
  <si>
    <t>Tenferenzu</t>
  </si>
  <si>
    <t>Hardy72</t>
  </si>
  <si>
    <t>Jon Dohnson</t>
  </si>
  <si>
    <t>@PBO</t>
  </si>
  <si>
    <t>i5 8250U (WhiskeyLake)</t>
  </si>
  <si>
    <t>Rabrogo</t>
  </si>
  <si>
    <t>i7 4800MQ (Haswell)</t>
  </si>
  <si>
    <t>DrAgOnBaLlOnE</t>
  </si>
  <si>
    <t>R5 3500U (Picasso)</t>
  </si>
  <si>
    <t>Blende Up</t>
  </si>
  <si>
    <t>@55W;-140mV</t>
  </si>
  <si>
    <t>i7 3770K (Ivy Bridge)</t>
  </si>
  <si>
    <t>i7 9750H (Coffee Lake)</t>
  </si>
  <si>
    <t>i5 7500 (Kaby Lake) 4C/4T v0.5.1 [40]</t>
  </si>
  <si>
    <t>i7 5775C (Broadwell) v0.5.1 [28]</t>
  </si>
  <si>
    <t>i5 8600k (Coffee Lake) v0.5.1 [39]</t>
  </si>
  <si>
    <t>i7 8700k (Coffee Lake) @5Ghz v0.5.1 [41]</t>
  </si>
  <si>
    <t>R9 5950X (Vermeer) v0.5.1 [43]</t>
  </si>
  <si>
    <t>i7 7500U (Kaby Lake) 2C/4T v0.5.1 [36]</t>
  </si>
  <si>
    <t>i5 4300U (Haswell)</t>
  </si>
  <si>
    <t>R5 2600X (Pinnacle Ridge)</t>
  </si>
  <si>
    <t>HasseLadebalken</t>
  </si>
  <si>
    <t>R5 2600X (Pinnacle Ridge) v0.5.1 [59]</t>
  </si>
  <si>
    <t>v0.7.0</t>
  </si>
  <si>
    <t>i5 3320M (Ivy Bridge)</t>
  </si>
  <si>
    <t>noplan724</t>
  </si>
  <si>
    <t>andi_sco</t>
  </si>
  <si>
    <t>raser0248</t>
  </si>
  <si>
    <t>i7 2600 (Sandy Bridge)</t>
  </si>
  <si>
    <t>i3 6157U (Skylake)</t>
  </si>
  <si>
    <t>Outlier?</t>
  </si>
  <si>
    <t>Fabiano</t>
  </si>
  <si>
    <t>PBO off?</t>
  </si>
  <si>
    <t>i7 2600 (Sandy Bridge) v0.6.0 [62]</t>
  </si>
  <si>
    <t>i7 3770K (Ivy Bridge) v0.6.0 [57]</t>
  </si>
  <si>
    <t>i5 3320M (Ivy Bridge) v0.6.0 [60]</t>
  </si>
  <si>
    <t>i7 4800MQ (Haswell) v0.6.0 [52]</t>
  </si>
  <si>
    <t>i5 4300U (Haswell) v0.6.0 [58]</t>
  </si>
  <si>
    <t>R7 3700X (Matisse) v0.6.0 [47]</t>
  </si>
  <si>
    <t>i5 8250U (WhiskeyLake) v0.6.0 [51]</t>
  </si>
  <si>
    <t>i3 6157U (Skylake) v0.6.0 [63]</t>
  </si>
  <si>
    <t>R7 4700U (Renoir) [1]</t>
  </si>
  <si>
    <t>R5 4600H (Renoir) Win11 v0.6.0 [44]</t>
  </si>
  <si>
    <t>Ver</t>
  </si>
  <si>
    <t>Ref.</t>
  </si>
  <si>
    <t>Frm</t>
  </si>
  <si>
    <t>Post</t>
  </si>
  <si>
    <t>ThinkPad E495 default</t>
  </si>
  <si>
    <t>JeanLegi</t>
  </si>
  <si>
    <t>ES! See Post</t>
  </si>
  <si>
    <t>or 11900H (Eng. Sample)</t>
  </si>
  <si>
    <t>i9 11980HK (TigerLake-8C)</t>
  </si>
  <si>
    <t>ThinkPad E495 cool and quiet</t>
  </si>
  <si>
    <t>ThinkPad E495</t>
  </si>
  <si>
    <t>Golden Sample?</t>
  </si>
  <si>
    <t>R7 2700X (Pinnacle Ridge)</t>
  </si>
  <si>
    <t>Tanzmusikus</t>
  </si>
  <si>
    <t>Win = Balanced</t>
  </si>
  <si>
    <t>R7 2700X (Pinnacle Ridge) [72]</t>
  </si>
  <si>
    <t>R7 5800X (Vermeer) [66]</t>
  </si>
  <si>
    <t>R5 3500U (Picasso) [73]</t>
  </si>
  <si>
    <t>R5 2500U (Raven Ridge)</t>
  </si>
  <si>
    <t>Tiberius</t>
  </si>
  <si>
    <t>Freiheraus</t>
  </si>
  <si>
    <t>R5 5600X (Vermeer) [76]</t>
  </si>
  <si>
    <t>R5 2500U (Raven Ridge) [75]</t>
  </si>
  <si>
    <t>R5 4500U (Renoir) [74]</t>
  </si>
  <si>
    <t>v0.7.*</t>
  </si>
  <si>
    <t>Fondness</t>
  </si>
  <si>
    <t>Scoty</t>
  </si>
  <si>
    <t>v0.7.2</t>
  </si>
  <si>
    <t>P Silver N6000 (JasperLake)</t>
  </si>
  <si>
    <t>Tralalak</t>
  </si>
  <si>
    <t>y33H@</t>
  </si>
  <si>
    <t>Celeron N5100 (JasperLake)</t>
  </si>
  <si>
    <t>R3 4300G (Renoir)</t>
  </si>
  <si>
    <t>Lord Maiki</t>
  </si>
  <si>
    <t>mkl1</t>
  </si>
  <si>
    <t>Celeron N5100 (JasperLake) [80]</t>
  </si>
  <si>
    <t>P Silver N6000 (JasperLake) [79]</t>
  </si>
  <si>
    <t>i7 1165G7 (TigerLake) [82]</t>
  </si>
  <si>
    <t>R3 4300G (Renoir) [81]</t>
  </si>
  <si>
    <t>R7 5800H (Cezanne) [77]</t>
  </si>
  <si>
    <t>i5 11500 (Rocket Lake)</t>
  </si>
  <si>
    <t>i5 11500 (Rocket Lake) [83]</t>
  </si>
  <si>
    <t>i7 9750H (Coffee Lake) [71]</t>
  </si>
  <si>
    <t>i7 11700K (Rocket Lake)</t>
  </si>
  <si>
    <t>Triskaine</t>
  </si>
  <si>
    <t>i5 11400F (Rocket Lake)</t>
  </si>
  <si>
    <t>zymotic</t>
  </si>
  <si>
    <t>@-95mV</t>
  </si>
  <si>
    <t>-95mV offset</t>
  </si>
  <si>
    <t>i7 11700K (Rocket Lake) [84]</t>
  </si>
  <si>
    <t>Current Vrsn</t>
  </si>
  <si>
    <t>Holgi</t>
  </si>
  <si>
    <t>TR 1900X (Whitehaven)</t>
  </si>
  <si>
    <t>Verangry</t>
  </si>
  <si>
    <t>TR 1900X (Whitehaven) [87]</t>
  </si>
  <si>
    <t>ExcludeHere</t>
  </si>
  <si>
    <t>3DC BB-Code Single-Thread</t>
  </si>
  <si>
    <t>3DC BB-Code Multi-Thread</t>
  </si>
  <si>
    <t>AT BB-Code Single-Thread</t>
  </si>
  <si>
    <t>AT BB-Code Multi-Thread</t>
  </si>
  <si>
    <t>last AT post:</t>
  </si>
  <si>
    <t>last updated:</t>
  </si>
  <si>
    <t>AT</t>
  </si>
  <si>
    <t>JoeRambo</t>
  </si>
  <si>
    <t>@4,4Ghz noSMT</t>
  </si>
  <si>
    <t>@Stock</t>
  </si>
  <si>
    <t>R9 5900X (Vermeer) [90]</t>
  </si>
  <si>
    <t>i5 4690k (Haswell)</t>
  </si>
  <si>
    <t>zebrax2</t>
  </si>
  <si>
    <t>i5 4690k (Haswell) [91]</t>
  </si>
  <si>
    <t>v0.7.3</t>
  </si>
  <si>
    <t>Det0x</t>
  </si>
  <si>
    <t>@heavy UV</t>
  </si>
  <si>
    <t>R5 5600G (Cezanne)</t>
  </si>
  <si>
    <t>mmaenpaa</t>
  </si>
  <si>
    <t>Apple M1</t>
  </si>
  <si>
    <t>BorisTheBlade82</t>
  </si>
  <si>
    <t>Estimate - see post</t>
  </si>
  <si>
    <t>Estimate</t>
  </si>
  <si>
    <t>Apple M1 Estimate [94]</t>
  </si>
  <si>
    <t>i7 11800H (TigerLake-8C)</t>
  </si>
  <si>
    <t>Saugbär</t>
  </si>
  <si>
    <t>Apple M1 Max</t>
  </si>
  <si>
    <t>Estimate - AT</t>
  </si>
  <si>
    <t>i7 11800H (TigerLake-8C) [95]</t>
  </si>
  <si>
    <t>R5 5600G (Cezanne) [96]</t>
  </si>
  <si>
    <t>Apple M1 Max Estimate [97]</t>
  </si>
  <si>
    <t>ISO-5K</t>
  </si>
  <si>
    <t>ISO-2K</t>
  </si>
  <si>
    <t>ISO-1K</t>
  </si>
  <si>
    <t>ISO-500</t>
  </si>
  <si>
    <t>ISO-3K</t>
  </si>
  <si>
    <t>ISO-4K</t>
  </si>
  <si>
    <t>ISO-6K</t>
  </si>
  <si>
    <t>ISO-7K</t>
  </si>
  <si>
    <t>ISO-8K</t>
  </si>
  <si>
    <t>ISO-9K</t>
  </si>
  <si>
    <t>ISO-10K</t>
  </si>
  <si>
    <t>ISO-50</t>
  </si>
  <si>
    <t>ISO-100</t>
  </si>
  <si>
    <t>ISO-200</t>
  </si>
  <si>
    <t>ISO-300</t>
  </si>
  <si>
    <t>ISO-400</t>
  </si>
  <si>
    <t>ISO-600</t>
  </si>
  <si>
    <t>ISO-700</t>
  </si>
  <si>
    <t>ISO-800</t>
  </si>
  <si>
    <t>ISO-900</t>
  </si>
  <si>
    <t>ISO-1000</t>
  </si>
  <si>
    <t>v0.7.4</t>
  </si>
  <si>
    <t>i5 12600K (AlderLake)</t>
  </si>
  <si>
    <t>i9 12900K (AlderLake)</t>
  </si>
  <si>
    <t>Unlimited PL</t>
  </si>
  <si>
    <t>@unlimited</t>
  </si>
  <si>
    <t>PL 125w</t>
  </si>
  <si>
    <t>@125w</t>
  </si>
  <si>
    <t>@241w</t>
  </si>
  <si>
    <t>PL 241w</t>
  </si>
  <si>
    <t>PL 65w</t>
  </si>
  <si>
    <t>@65w</t>
  </si>
  <si>
    <t>R7 PRO 5750GE (Cezanne)</t>
  </si>
  <si>
    <t>@15w</t>
  </si>
  <si>
    <t>cTDP 15w</t>
  </si>
  <si>
    <t>i9 12900K (AlderLake) @125w [101]</t>
  </si>
  <si>
    <t>i5 12600K (AlderLake) [98]</t>
  </si>
  <si>
    <t>i9 12900K (AlderLake) @241w [100]</t>
  </si>
  <si>
    <t>i9 12900K (AlderLake) @65w [102]</t>
  </si>
  <si>
    <t>R7 PRO 5750GE (Cezanne) [103]</t>
  </si>
  <si>
    <t>R7 PRO 5750GE (Cezanne) @15w [104]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</si>
</sst>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/>
        <bgColor theme="4"/>
      </patternFill>
    </fill>
    <fill>
      <patternFill patternType="solid">
        <fgColor rgb="FFFFCC99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rgb="FF7F7F7F"/>
      </left>
      <right/>
      <top style="thin">
        <color theme="4"/>
      </top>
      <bottom/>
      <diagonal/>
    </border>
    <border>
      <left style="thin">
        <color rgb="FF7F7F7F"/>
      </left>
      <right/>
      <top style="thin">
        <color theme="4"/>
      </top>
      <bottom style="thin">
        <color theme="4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43" fontId="2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NumberFormat="1"/>
    <xf numFmtId="0" fontId="0" fillId="0" borderId="0" xfId="0" pivotButton="1"/>
    <xf numFmtId="4" fontId="0" fillId="0" borderId="0" xfId="0" applyNumberFormat="1"/>
    <xf numFmtId="0" fontId="1" fillId="2" borderId="1" xfId="1"/>
    <xf numFmtId="0" fontId="1" fillId="2" borderId="1" xfId="1" applyAlignment="1">
      <alignment wrapText="1"/>
    </xf>
    <xf numFmtId="0" fontId="0" fillId="0" borderId="0" xfId="0" applyFill="1" applyBorder="1"/>
    <xf numFmtId="0" fontId="0" fillId="0" borderId="0" xfId="0" applyNumberForma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1" fillId="2" borderId="1" xfId="1" applyNumberFormat="1"/>
    <xf numFmtId="165" fontId="1" fillId="2" borderId="1" xfId="2" applyNumberFormat="1" applyFont="1" applyFill="1" applyBorder="1"/>
    <xf numFmtId="166" fontId="1" fillId="2" borderId="1" xfId="2" applyNumberFormat="1" applyFont="1" applyFill="1" applyBorder="1"/>
    <xf numFmtId="0" fontId="0" fillId="0" borderId="3" xfId="0" applyNumberFormat="1" applyFill="1" applyBorder="1"/>
    <xf numFmtId="0" fontId="0" fillId="0" borderId="0" xfId="0" applyAlignment="1">
      <alignment horizontal="right"/>
    </xf>
    <xf numFmtId="0" fontId="0" fillId="0" borderId="4" xfId="0" applyFont="1" applyBorder="1"/>
    <xf numFmtId="0" fontId="0" fillId="0" borderId="4" xfId="0" applyNumberFormat="1" applyFont="1" applyBorder="1"/>
    <xf numFmtId="0" fontId="0" fillId="0" borderId="5" xfId="0" applyNumberFormat="1" applyFont="1" applyBorder="1"/>
    <xf numFmtId="0" fontId="0" fillId="0" borderId="6" xfId="0" applyNumberFormat="1" applyFont="1" applyBorder="1"/>
    <xf numFmtId="164" fontId="1" fillId="2" borderId="1" xfId="1" applyNumberFormat="1" applyFont="1" applyFill="1" applyBorder="1"/>
    <xf numFmtId="0" fontId="3" fillId="3" borderId="0" xfId="0" applyFont="1" applyFill="1" applyBorder="1"/>
    <xf numFmtId="0" fontId="0" fillId="0" borderId="3" xfId="0" applyNumberFormat="1" applyFont="1" applyBorder="1"/>
    <xf numFmtId="166" fontId="1" fillId="4" borderId="1" xfId="2" applyNumberFormat="1" applyFont="1" applyFill="1" applyBorder="1"/>
    <xf numFmtId="164" fontId="1" fillId="4" borderId="1" xfId="1" applyNumberFormat="1" applyFont="1" applyFill="1" applyBorder="1"/>
    <xf numFmtId="166" fontId="1" fillId="4" borderId="2" xfId="2" applyNumberFormat="1" applyFont="1" applyFill="1" applyBorder="1"/>
    <xf numFmtId="164" fontId="1" fillId="4" borderId="2" xfId="1" applyNumberFormat="1" applyFont="1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" fillId="3" borderId="0" xfId="0" applyFont="1" applyFill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NumberFormat="1" applyBorder="1"/>
    <xf numFmtId="0" fontId="1" fillId="2" borderId="2" xfId="1" applyBorder="1"/>
    <xf numFmtId="0" fontId="1" fillId="2" borderId="2" xfId="1" applyBorder="1" applyAlignment="1">
      <alignment wrapText="1"/>
    </xf>
    <xf numFmtId="166" fontId="0" fillId="0" borderId="7" xfId="2" applyNumberFormat="1" applyFont="1" applyBorder="1"/>
    <xf numFmtId="165" fontId="0" fillId="0" borderId="7" xfId="2" applyNumberFormat="1" applyFont="1" applyBorder="1"/>
    <xf numFmtId="0" fontId="0" fillId="0" borderId="0" xfId="0" applyBorder="1"/>
    <xf numFmtId="164" fontId="1" fillId="2" borderId="2" xfId="1" applyNumberFormat="1" applyBorder="1"/>
    <xf numFmtId="2" fontId="1" fillId="2" borderId="1" xfId="1" applyNumberFormat="1"/>
    <xf numFmtId="0" fontId="1" fillId="2" borderId="1" xfId="1" quotePrefix="1" applyAlignment="1">
      <alignment wrapText="1"/>
    </xf>
    <xf numFmtId="166" fontId="0" fillId="0" borderId="0" xfId="0" applyNumberFormat="1"/>
    <xf numFmtId="0" fontId="1" fillId="2" borderId="2" xfId="1" quotePrefix="1" applyBorder="1" applyAlignment="1">
      <alignment wrapText="1"/>
    </xf>
    <xf numFmtId="0" fontId="0" fillId="0" borderId="0" xfId="0" applyAlignment="1">
      <alignment horizontal="right"/>
    </xf>
  </cellXfs>
  <cellStyles count="3">
    <cellStyle name="Eingabe" xfId="1" builtinId="20"/>
    <cellStyle name="Komma" xfId="2" builtinId="3"/>
    <cellStyle name="Standard" xfId="0" builtinId="0"/>
  </cellStyles>
  <dxfs count="53"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4" formatCode="0.0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6" formatCode="_-* #,##0_-;\-* #,##0_-;_-* &quot;-&quot;??_-;_-@_-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 style="thin">
          <color theme="4"/>
        </top>
        <bottom/>
        <vertical/>
        <horizontal/>
      </border>
    </dxf>
    <dxf>
      <numFmt numFmtId="0" formatCode="General"/>
    </dxf>
    <dxf>
      <border outline="0">
        <top style="thin">
          <color rgb="FF5B9BD5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4" formatCode="0.0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6" formatCode="_-* #,##0_-;\-* #,##0_-;_-* &quot;-&quot;??_-;_-@_-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 style="thin">
          <color theme="4"/>
        </top>
        <bottom/>
        <vertical/>
        <horizontal/>
      </border>
    </dxf>
    <dxf>
      <numFmt numFmtId="0" formatCode="General"/>
    </dxf>
    <dxf>
      <border outline="0"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>
        <left style="thin">
          <color rgb="FF7F7F7F"/>
        </left>
      </border>
    </dxf>
    <dxf>
      <numFmt numFmtId="164" formatCode="0.0"/>
      <border outline="0">
        <left style="thin">
          <color rgb="FF7F7F7F"/>
        </left>
      </border>
    </dxf>
    <dxf>
      <numFmt numFmtId="164" formatCode="0.0"/>
      <border outline="0">
        <left style="thin">
          <color rgb="FF7F7F7F"/>
        </left>
        <right style="thin">
          <color rgb="FF7F7F7F"/>
        </right>
      </border>
    </dxf>
    <dxf>
      <numFmt numFmtId="166" formatCode="_-* #,##0_-;\-* #,##0_-;_-* &quot;-&quot;??_-;_-@_-"/>
      <border outline="0">
        <left style="thin">
          <color rgb="FF7F7F7F"/>
        </left>
        <right style="thin">
          <color rgb="FF7F7F7F"/>
        </right>
      </border>
    </dxf>
    <dxf>
      <numFmt numFmtId="165" formatCode="_-* #,##0.0_-;\-* #,##0.0_-;_-* &quot;-&quot;??_-;_-@_-"/>
      <border outline="0">
        <left style="thin">
          <color rgb="FF7F7F7F"/>
        </left>
        <right style="thin">
          <color rgb="FF7F7F7F"/>
        </right>
      </border>
    </dxf>
    <dxf>
      <numFmt numFmtId="164" formatCode="0.0"/>
      <border outline="0">
        <left style="thin">
          <color rgb="FF7F7F7F"/>
        </left>
        <right style="thin">
          <color rgb="FF7F7F7F"/>
        </right>
      </border>
    </dxf>
    <dxf>
      <numFmt numFmtId="164" formatCode="0.0"/>
      <border outline="0">
        <left style="thin">
          <color rgb="FF7F7F7F"/>
        </left>
        <right style="thin">
          <color rgb="FF7F7F7F"/>
        </right>
      </border>
    </dxf>
    <dxf>
      <numFmt numFmtId="166" formatCode="_-* #,##0_-;\-* #,##0_-;_-* &quot;-&quot;??_-;_-@_-"/>
      <border outline="0">
        <left style="thin">
          <color rgb="FF7F7F7F"/>
        </left>
        <right style="thin">
          <color rgb="FF7F7F7F"/>
        </right>
      </border>
    </dxf>
    <dxf>
      <numFmt numFmtId="164" formatCode="0.0"/>
      <border outline="0">
        <right style="thin">
          <color rgb="FF7F7F7F"/>
        </right>
      </border>
    </dxf>
    <dxf>
      <alignment horizontal="general" vertical="bottom" textRotation="0" wrapText="1" indent="0" justifyLastLine="0" shrinkToFit="0" readingOrder="0"/>
      <border outline="0">
        <right style="thin">
          <color rgb="FF7F7F7F"/>
        </right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/>
        <vertical/>
        <horizontal/>
      </border>
    </dxf>
    <dxf>
      <alignment horizontal="general" vertical="bottom" textRotation="0" wrapText="1" indent="0" justifyLastLine="0" shrinkToFit="0" readingOrder="0"/>
    </dxf>
    <dxf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[Rankings.xlsx]PES ST!PivotTable1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Single-Thread | Performance Efficiency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 ST'!$C$3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'PES ST'!$B$4:$B$56</c:f>
              <c:strCache>
                <c:ptCount val="52"/>
                <c:pt idx="0">
                  <c:v>TR 1900X (Whitehaven) [87]</c:v>
                </c:pt>
                <c:pt idx="1">
                  <c:v>i7 2600 (Sandy Bridge) v0.6.0 [62]</c:v>
                </c:pt>
                <c:pt idx="2">
                  <c:v>R3 1200 (Summit Ridge) v0.3.1 [17]</c:v>
                </c:pt>
                <c:pt idx="3">
                  <c:v>i7 3770K (Ivy Bridge) v0.6.0 [57]</c:v>
                </c:pt>
                <c:pt idx="4">
                  <c:v>i5 3320M (Ivy Bridge) v0.6.0 [60]</c:v>
                </c:pt>
                <c:pt idx="5">
                  <c:v>i7 4800MQ (Haswell) v0.6.0 [52]</c:v>
                </c:pt>
                <c:pt idx="6">
                  <c:v>i5 4690k (Haswell) [91]</c:v>
                </c:pt>
                <c:pt idx="7">
                  <c:v>R5 2600X (Pinnacle Ridge) v0.5.1 [59]</c:v>
                </c:pt>
                <c:pt idx="8">
                  <c:v>R5 3600 (Matisse) v0.3.1 [2]</c:v>
                </c:pt>
                <c:pt idx="9">
                  <c:v>R7 2700X (Pinnacle Ridge) [72]</c:v>
                </c:pt>
                <c:pt idx="10">
                  <c:v>i5 7500 (Kaby Lake) 4C/4T v0.5.1 [40]</c:v>
                </c:pt>
                <c:pt idx="11">
                  <c:v>i7 5775C (Broadwell) v0.5.1 [28]</c:v>
                </c:pt>
                <c:pt idx="12">
                  <c:v>i5 8600k (Coffee Lake) v0.5.1 [39]</c:v>
                </c:pt>
                <c:pt idx="13">
                  <c:v>i5 4300U (Haswell) v0.6.0 [58]</c:v>
                </c:pt>
                <c:pt idx="14">
                  <c:v>i7 8700k (Coffee Lake) @5Ghz v0.5.1 [41]</c:v>
                </c:pt>
                <c:pt idx="15">
                  <c:v>Celeron N5100 (JasperLake) [80]</c:v>
                </c:pt>
                <c:pt idx="16">
                  <c:v>R9 5900X (Vermeer) [90]</c:v>
                </c:pt>
                <c:pt idx="17">
                  <c:v>R9 5950X (Vermeer) v0.5.1 [43]</c:v>
                </c:pt>
                <c:pt idx="18">
                  <c:v>R7 5800X (Vermeer) [66]</c:v>
                </c:pt>
                <c:pt idx="19">
                  <c:v>R5 3500U (Picasso) [73]</c:v>
                </c:pt>
                <c:pt idx="20">
                  <c:v>i5 11500 (Rocket Lake) [83]</c:v>
                </c:pt>
                <c:pt idx="21">
                  <c:v>i7 7500U (Kaby Lake) 2C/4T v0.5.1 [36]</c:v>
                </c:pt>
                <c:pt idx="22">
                  <c:v>i7 11700K (Rocket Lake) [84]</c:v>
                </c:pt>
                <c:pt idx="23">
                  <c:v>i5 8365U (WhiskeyLake) v0.3.1 [11]</c:v>
                </c:pt>
                <c:pt idx="24">
                  <c:v>R5 5600X (Vermeer) [76]</c:v>
                </c:pt>
                <c:pt idx="25">
                  <c:v>P Silver N6000 (JasperLake) [79]</c:v>
                </c:pt>
                <c:pt idx="26">
                  <c:v>R7 3700X (Matisse) v0.6.0 [47]</c:v>
                </c:pt>
                <c:pt idx="27">
                  <c:v>i5 8250U (WhiskeyLake) v0.6.0 [51]</c:v>
                </c:pt>
                <c:pt idx="28">
                  <c:v>i7 9750H (Coffee Lake) [71]</c:v>
                </c:pt>
                <c:pt idx="29">
                  <c:v>i3 6157U (Skylake) v0.6.0 [63]</c:v>
                </c:pt>
                <c:pt idx="30">
                  <c:v>R5 2500U (Raven Ridge) [75]</c:v>
                </c:pt>
                <c:pt idx="31">
                  <c:v>i7 11800H (TigerLake-8C) [95]</c:v>
                </c:pt>
                <c:pt idx="32">
                  <c:v>i7 1065G (IceLake) v0.3.1 [3]</c:v>
                </c:pt>
                <c:pt idx="33">
                  <c:v>R7 4750U (Renoir) v0.3.1 [7]</c:v>
                </c:pt>
                <c:pt idx="34">
                  <c:v>R7 4700U (Renoir) [1]</c:v>
                </c:pt>
                <c:pt idx="35">
                  <c:v>i9 12900K (AlderLake) @125w [101]</c:v>
                </c:pt>
                <c:pt idx="36">
                  <c:v>R5 PRO 4650G (Renoir) v0.3.1 [12]</c:v>
                </c:pt>
                <c:pt idx="37">
                  <c:v>i5 12600K (AlderLake) [98]</c:v>
                </c:pt>
                <c:pt idx="38">
                  <c:v>i9 12900K (AlderLake) @241w [100]</c:v>
                </c:pt>
                <c:pt idx="39">
                  <c:v>i9 12900K (AlderLake) @65w [102]</c:v>
                </c:pt>
                <c:pt idx="40">
                  <c:v>R7 4750G (Renoir) v0.3.1 [5]</c:v>
                </c:pt>
                <c:pt idx="41">
                  <c:v>i7 1165G7 (TigerLake) [82]</c:v>
                </c:pt>
                <c:pt idx="42">
                  <c:v>R5 4600H (Renoir) Win11 v0.6.0 [44]</c:v>
                </c:pt>
                <c:pt idx="43">
                  <c:v>R5 5600G (Cezanne) [96]</c:v>
                </c:pt>
                <c:pt idx="44">
                  <c:v>R3 4300G (Renoir) [81]</c:v>
                </c:pt>
                <c:pt idx="45">
                  <c:v>R5 4500U (Renoir) [74]</c:v>
                </c:pt>
                <c:pt idx="46">
                  <c:v>R7 PRO 5750GE (Cezanne) [103]</c:v>
                </c:pt>
                <c:pt idx="47">
                  <c:v>R7 5800H (Cezanne) [77]</c:v>
                </c:pt>
                <c:pt idx="48">
                  <c:v>R9 5900HS (Cezanne) v0.5.0 [30]</c:v>
                </c:pt>
                <c:pt idx="49">
                  <c:v>R7 PRO 5750GE (Cezanne) @15w [104]</c:v>
                </c:pt>
                <c:pt idx="50">
                  <c:v>Apple M1 Max Estimate [97]</c:v>
                </c:pt>
                <c:pt idx="51">
                  <c:v>Apple M1 Estimate [94]</c:v>
                </c:pt>
              </c:strCache>
            </c:strRef>
          </c:cat>
          <c:val>
            <c:numRef>
              <c:f>'PES ST'!$C$4:$C$56</c:f>
              <c:numCache>
                <c:formatCode>#,##0.00</c:formatCode>
                <c:ptCount val="52"/>
                <c:pt idx="0">
                  <c:v>26.63</c:v>
                </c:pt>
                <c:pt idx="1">
                  <c:v>28.37</c:v>
                </c:pt>
                <c:pt idx="2">
                  <c:v>31.1</c:v>
                </c:pt>
                <c:pt idx="3">
                  <c:v>35.72</c:v>
                </c:pt>
                <c:pt idx="4">
                  <c:v>37.380000000000003</c:v>
                </c:pt>
                <c:pt idx="5">
                  <c:v>40.92</c:v>
                </c:pt>
                <c:pt idx="6">
                  <c:v>40.93</c:v>
                </c:pt>
                <c:pt idx="7">
                  <c:v>41.74</c:v>
                </c:pt>
                <c:pt idx="8">
                  <c:v>45.76</c:v>
                </c:pt>
                <c:pt idx="9">
                  <c:v>50.22</c:v>
                </c:pt>
                <c:pt idx="10">
                  <c:v>54.74</c:v>
                </c:pt>
                <c:pt idx="11">
                  <c:v>55.06</c:v>
                </c:pt>
                <c:pt idx="12">
                  <c:v>58.25</c:v>
                </c:pt>
                <c:pt idx="13">
                  <c:v>58.95</c:v>
                </c:pt>
                <c:pt idx="14">
                  <c:v>61.55</c:v>
                </c:pt>
                <c:pt idx="15">
                  <c:v>65.849999999999994</c:v>
                </c:pt>
                <c:pt idx="16">
                  <c:v>71.430000000000007</c:v>
                </c:pt>
                <c:pt idx="17">
                  <c:v>74.44</c:v>
                </c:pt>
                <c:pt idx="18">
                  <c:v>77.22</c:v>
                </c:pt>
                <c:pt idx="19">
                  <c:v>78.09</c:v>
                </c:pt>
                <c:pt idx="20">
                  <c:v>83.47</c:v>
                </c:pt>
                <c:pt idx="21">
                  <c:v>83.49</c:v>
                </c:pt>
                <c:pt idx="22">
                  <c:v>83.97</c:v>
                </c:pt>
                <c:pt idx="23">
                  <c:v>88.24</c:v>
                </c:pt>
                <c:pt idx="24">
                  <c:v>94.92</c:v>
                </c:pt>
                <c:pt idx="25">
                  <c:v>95.02</c:v>
                </c:pt>
                <c:pt idx="26">
                  <c:v>101.29</c:v>
                </c:pt>
                <c:pt idx="27">
                  <c:v>107.39</c:v>
                </c:pt>
                <c:pt idx="28">
                  <c:v>111.07</c:v>
                </c:pt>
                <c:pt idx="29">
                  <c:v>112.03</c:v>
                </c:pt>
                <c:pt idx="30">
                  <c:v>126.49</c:v>
                </c:pt>
                <c:pt idx="31">
                  <c:v>127.66</c:v>
                </c:pt>
                <c:pt idx="32">
                  <c:v>127.76</c:v>
                </c:pt>
                <c:pt idx="33">
                  <c:v>137.88</c:v>
                </c:pt>
                <c:pt idx="34">
                  <c:v>143.16999999999999</c:v>
                </c:pt>
                <c:pt idx="35">
                  <c:v>145.66</c:v>
                </c:pt>
                <c:pt idx="36">
                  <c:v>146.74</c:v>
                </c:pt>
                <c:pt idx="37">
                  <c:v>146.91</c:v>
                </c:pt>
                <c:pt idx="38">
                  <c:v>148.72</c:v>
                </c:pt>
                <c:pt idx="39">
                  <c:v>151.91999999999999</c:v>
                </c:pt>
                <c:pt idx="40">
                  <c:v>153.88</c:v>
                </c:pt>
                <c:pt idx="41">
                  <c:v>155.84</c:v>
                </c:pt>
                <c:pt idx="42">
                  <c:v>158.59</c:v>
                </c:pt>
                <c:pt idx="43">
                  <c:v>177.67</c:v>
                </c:pt>
                <c:pt idx="44">
                  <c:v>188.44</c:v>
                </c:pt>
                <c:pt idx="45">
                  <c:v>190</c:v>
                </c:pt>
                <c:pt idx="46">
                  <c:v>205.28</c:v>
                </c:pt>
                <c:pt idx="47">
                  <c:v>210.66</c:v>
                </c:pt>
                <c:pt idx="48">
                  <c:v>216.08</c:v>
                </c:pt>
                <c:pt idx="49">
                  <c:v>219.51</c:v>
                </c:pt>
                <c:pt idx="50">
                  <c:v>297.27408581529943</c:v>
                </c:pt>
                <c:pt idx="51">
                  <c:v>860.7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F-4591-B015-8A9AEA868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[Rankings.xlsx]Consumption ST!PivotTable1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Single-Thread | Consumption [J</a:t>
            </a:r>
            <a:r>
              <a:rPr lang="en-US" baseline="0"/>
              <a:t> or </a:t>
            </a:r>
            <a:r>
              <a:rPr lang="en-US"/>
              <a:t>Ws]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'Consumption ST'!$C$3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'Consumption ST'!$B$4:$B$56</c:f>
              <c:strCache>
                <c:ptCount val="52"/>
                <c:pt idx="0">
                  <c:v>TR 1900X (Whitehaven) [87]</c:v>
                </c:pt>
                <c:pt idx="1">
                  <c:v>R3 1200 (Summit Ridge) v0.3.1 [17]</c:v>
                </c:pt>
                <c:pt idx="2">
                  <c:v>R5 3600 (Matisse) v0.3.1 [2]</c:v>
                </c:pt>
                <c:pt idx="3">
                  <c:v>R5 2600X (Pinnacle Ridge) v0.5.1 [59]</c:v>
                </c:pt>
                <c:pt idx="4">
                  <c:v>i7 2600 (Sandy Bridge) v0.6.0 [62]</c:v>
                </c:pt>
                <c:pt idx="5">
                  <c:v>i5 4690k (Haswell) [91]</c:v>
                </c:pt>
                <c:pt idx="6">
                  <c:v>i5 8600k (Coffee Lake) v0.5.1 [39]</c:v>
                </c:pt>
                <c:pt idx="7">
                  <c:v>i7 3770K (Ivy Bridge) v0.6.0 [57]</c:v>
                </c:pt>
                <c:pt idx="8">
                  <c:v>R9 5950X (Vermeer) v0.5.1 [43]</c:v>
                </c:pt>
                <c:pt idx="9">
                  <c:v>R9 5900X (Vermeer) [90]</c:v>
                </c:pt>
                <c:pt idx="10">
                  <c:v>R7 2700X (Pinnacle Ridge) [72]</c:v>
                </c:pt>
                <c:pt idx="11">
                  <c:v>i7 8700k (Coffee Lake) @5Ghz v0.5.1 [41]</c:v>
                </c:pt>
                <c:pt idx="12">
                  <c:v>R7 5800X (Vermeer) [66]</c:v>
                </c:pt>
                <c:pt idx="13">
                  <c:v>i7 4800MQ (Haswell) v0.6.0 [52]</c:v>
                </c:pt>
                <c:pt idx="14">
                  <c:v>i7 11700K (Rocket Lake) [84]</c:v>
                </c:pt>
                <c:pt idx="15">
                  <c:v>i5 11500 (Rocket Lake) [83]</c:v>
                </c:pt>
                <c:pt idx="16">
                  <c:v>i5 7500 (Kaby Lake) 4C/4T v0.5.1 [40]</c:v>
                </c:pt>
                <c:pt idx="17">
                  <c:v>i7 5775C (Broadwell) v0.5.1 [28]</c:v>
                </c:pt>
                <c:pt idx="18">
                  <c:v>R5 5600X (Vermeer) [76]</c:v>
                </c:pt>
                <c:pt idx="19">
                  <c:v>i5 3320M (Ivy Bridge) v0.6.0 [60]</c:v>
                </c:pt>
                <c:pt idx="20">
                  <c:v>i9 12900K (AlderLake) @125w [101]</c:v>
                </c:pt>
                <c:pt idx="21">
                  <c:v>i9 12900K (AlderLake) @241w [100]</c:v>
                </c:pt>
                <c:pt idx="22">
                  <c:v>i9 12900K (AlderLake) @65w [102]</c:v>
                </c:pt>
                <c:pt idx="23">
                  <c:v>i5 12600K (AlderLake) [98]</c:v>
                </c:pt>
                <c:pt idx="24">
                  <c:v>R7 3700X (Matisse) v0.6.0 [47]</c:v>
                </c:pt>
                <c:pt idx="25">
                  <c:v>i7 11800H (TigerLake-8C) [95]</c:v>
                </c:pt>
                <c:pt idx="26">
                  <c:v>R5 3500U (Picasso) [73]</c:v>
                </c:pt>
                <c:pt idx="27">
                  <c:v>i5 4300U (Haswell) v0.6.0 [58]</c:v>
                </c:pt>
                <c:pt idx="28">
                  <c:v>i7 9750H (Coffee Lake) [71]</c:v>
                </c:pt>
                <c:pt idx="29">
                  <c:v>i5 8365U (WhiskeyLake) v0.3.1 [11]</c:v>
                </c:pt>
                <c:pt idx="30">
                  <c:v>i7 1165G7 (TigerLake) [82]</c:v>
                </c:pt>
                <c:pt idx="31">
                  <c:v>i7 7500U (Kaby Lake) 2C/4T v0.5.1 [36]</c:v>
                </c:pt>
                <c:pt idx="32">
                  <c:v>R5 PRO 4650G (Renoir) v0.3.1 [12]</c:v>
                </c:pt>
                <c:pt idx="33">
                  <c:v>R7 4700U (Renoir) [1]</c:v>
                </c:pt>
                <c:pt idx="34">
                  <c:v>R7 4750U (Renoir) v0.3.1 [7]</c:v>
                </c:pt>
                <c:pt idx="35">
                  <c:v>i5 8250U (WhiskeyLake) v0.6.0 [51]</c:v>
                </c:pt>
                <c:pt idx="36">
                  <c:v>R7 4750G (Renoir) v0.3.1 [5]</c:v>
                </c:pt>
                <c:pt idx="37">
                  <c:v>R5 5600G (Cezanne) [96]</c:v>
                </c:pt>
                <c:pt idx="38">
                  <c:v>i7 1065G (IceLake) v0.3.1 [3]</c:v>
                </c:pt>
                <c:pt idx="39">
                  <c:v>Celeron N5100 (JasperLake) [80]</c:v>
                </c:pt>
                <c:pt idx="40">
                  <c:v>R7 PRO 5750GE (Cezanne) [103]</c:v>
                </c:pt>
                <c:pt idx="41">
                  <c:v>P Silver N6000 (JasperLake) [79]</c:v>
                </c:pt>
                <c:pt idx="42">
                  <c:v>R5 4600H (Renoir) Win11 v0.6.0 [44]</c:v>
                </c:pt>
                <c:pt idx="43">
                  <c:v>R7 PRO 5750GE (Cezanne) @15w [104]</c:v>
                </c:pt>
                <c:pt idx="44">
                  <c:v>R7 5800H (Cezanne) [77]</c:v>
                </c:pt>
                <c:pt idx="45">
                  <c:v>R5 2500U (Raven Ridge) [75]</c:v>
                </c:pt>
                <c:pt idx="46">
                  <c:v>R9 5900HS (Cezanne) v0.5.0 [30]</c:v>
                </c:pt>
                <c:pt idx="47">
                  <c:v>R5 4500U (Renoir) [74]</c:v>
                </c:pt>
                <c:pt idx="48">
                  <c:v>i3 6157U (Skylake) v0.6.0 [63]</c:v>
                </c:pt>
                <c:pt idx="49">
                  <c:v>R3 4300G (Renoir) [81]</c:v>
                </c:pt>
                <c:pt idx="50">
                  <c:v>Apple M1 Max Estimate [97]</c:v>
                </c:pt>
                <c:pt idx="51">
                  <c:v>Apple M1 Estimate [94]</c:v>
                </c:pt>
              </c:strCache>
            </c:strRef>
          </c:cat>
          <c:val>
            <c:numRef>
              <c:f>'Consumption ST'!$C$4:$C$56</c:f>
              <c:numCache>
                <c:formatCode>General</c:formatCode>
                <c:ptCount val="52"/>
                <c:pt idx="0">
                  <c:v>48597</c:v>
                </c:pt>
                <c:pt idx="1">
                  <c:v>32204</c:v>
                </c:pt>
                <c:pt idx="2">
                  <c:v>32112</c:v>
                </c:pt>
                <c:pt idx="3">
                  <c:v>30535</c:v>
                </c:pt>
                <c:pt idx="4">
                  <c:v>30292</c:v>
                </c:pt>
                <c:pt idx="5">
                  <c:v>28989</c:v>
                </c:pt>
                <c:pt idx="6">
                  <c:v>27864</c:v>
                </c:pt>
                <c:pt idx="7">
                  <c:v>27072.99</c:v>
                </c:pt>
                <c:pt idx="8">
                  <c:v>26935</c:v>
                </c:pt>
                <c:pt idx="9">
                  <c:v>26897</c:v>
                </c:pt>
                <c:pt idx="10">
                  <c:v>25952</c:v>
                </c:pt>
                <c:pt idx="11">
                  <c:v>25887</c:v>
                </c:pt>
                <c:pt idx="12">
                  <c:v>24558</c:v>
                </c:pt>
                <c:pt idx="13">
                  <c:v>24128.5</c:v>
                </c:pt>
                <c:pt idx="14">
                  <c:v>23458.63</c:v>
                </c:pt>
                <c:pt idx="15">
                  <c:v>20987</c:v>
                </c:pt>
                <c:pt idx="16">
                  <c:v>20650</c:v>
                </c:pt>
                <c:pt idx="17">
                  <c:v>20078</c:v>
                </c:pt>
                <c:pt idx="18">
                  <c:v>20057.62</c:v>
                </c:pt>
                <c:pt idx="19">
                  <c:v>18966</c:v>
                </c:pt>
                <c:pt idx="20">
                  <c:v>16888</c:v>
                </c:pt>
                <c:pt idx="21">
                  <c:v>16621</c:v>
                </c:pt>
                <c:pt idx="22">
                  <c:v>16298</c:v>
                </c:pt>
                <c:pt idx="23">
                  <c:v>16019</c:v>
                </c:pt>
                <c:pt idx="24">
                  <c:v>15775</c:v>
                </c:pt>
                <c:pt idx="25">
                  <c:v>14109</c:v>
                </c:pt>
                <c:pt idx="26">
                  <c:v>13745</c:v>
                </c:pt>
                <c:pt idx="27">
                  <c:v>13379.46</c:v>
                </c:pt>
                <c:pt idx="28">
                  <c:v>13062.5</c:v>
                </c:pt>
                <c:pt idx="29">
                  <c:v>11657</c:v>
                </c:pt>
                <c:pt idx="30">
                  <c:v>11590</c:v>
                </c:pt>
                <c:pt idx="31">
                  <c:v>11096</c:v>
                </c:pt>
                <c:pt idx="32">
                  <c:v>10450</c:v>
                </c:pt>
                <c:pt idx="33">
                  <c:v>10432</c:v>
                </c:pt>
                <c:pt idx="34">
                  <c:v>10396</c:v>
                </c:pt>
                <c:pt idx="35">
                  <c:v>10395</c:v>
                </c:pt>
                <c:pt idx="36">
                  <c:v>10352</c:v>
                </c:pt>
                <c:pt idx="37">
                  <c:v>9989</c:v>
                </c:pt>
                <c:pt idx="38">
                  <c:v>9839</c:v>
                </c:pt>
                <c:pt idx="39">
                  <c:v>9505</c:v>
                </c:pt>
                <c:pt idx="40">
                  <c:v>8876.3700000000008</c:v>
                </c:pt>
                <c:pt idx="41">
                  <c:v>8577.2000000000007</c:v>
                </c:pt>
                <c:pt idx="42">
                  <c:v>8278</c:v>
                </c:pt>
                <c:pt idx="43">
                  <c:v>8241.7099999999991</c:v>
                </c:pt>
                <c:pt idx="44">
                  <c:v>8085</c:v>
                </c:pt>
                <c:pt idx="45">
                  <c:v>7799</c:v>
                </c:pt>
                <c:pt idx="46">
                  <c:v>7445</c:v>
                </c:pt>
                <c:pt idx="47">
                  <c:v>7302.14</c:v>
                </c:pt>
                <c:pt idx="48">
                  <c:v>6987</c:v>
                </c:pt>
                <c:pt idx="49">
                  <c:v>6349.88</c:v>
                </c:pt>
                <c:pt idx="50">
                  <c:v>6083</c:v>
                </c:pt>
                <c:pt idx="51">
                  <c:v>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76-495A-B116-162B1B701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[Rankings.xlsx]PES MT!PivotTable1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Multi-Thread | Performance Efficiency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 MT'!$C$3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'PES MT'!$B$4:$B$56</c:f>
              <c:strCache>
                <c:ptCount val="52"/>
                <c:pt idx="0">
                  <c:v>i5 3320M (Ivy Bridge) v0.6.0 [60]</c:v>
                </c:pt>
                <c:pt idx="1">
                  <c:v>i5 4300U (Haswell) v0.6.0 [58]</c:v>
                </c:pt>
                <c:pt idx="2">
                  <c:v>i7 2600 (Sandy Bridge) v0.6.0 [62]</c:v>
                </c:pt>
                <c:pt idx="3">
                  <c:v>i5 4690k (Haswell) [91]</c:v>
                </c:pt>
                <c:pt idx="4">
                  <c:v>R3 1200 (Summit Ridge) v0.3.1 [17]</c:v>
                </c:pt>
                <c:pt idx="5">
                  <c:v>Celeron N5100 (JasperLake) [80]</c:v>
                </c:pt>
                <c:pt idx="6">
                  <c:v>i5 7500 (Kaby Lake) 4C/4T v0.5.1 [40]</c:v>
                </c:pt>
                <c:pt idx="7">
                  <c:v>i7 7500U (Kaby Lake) 2C/4T v0.5.1 [36]</c:v>
                </c:pt>
                <c:pt idx="8">
                  <c:v>i3 6157U (Skylake) v0.6.0 [63]</c:v>
                </c:pt>
                <c:pt idx="9">
                  <c:v>i7 3770K (Ivy Bridge) v0.6.0 [57]</c:v>
                </c:pt>
                <c:pt idx="10">
                  <c:v>i7 4800MQ (Haswell) v0.6.0 [52]</c:v>
                </c:pt>
                <c:pt idx="11">
                  <c:v>P Silver N6000 (JasperLake) [79]</c:v>
                </c:pt>
                <c:pt idx="12">
                  <c:v>i7 5775C (Broadwell) v0.5.1 [28]</c:v>
                </c:pt>
                <c:pt idx="13">
                  <c:v>R5 3500U (Picasso) [73]</c:v>
                </c:pt>
                <c:pt idx="14">
                  <c:v>i5 8365U (WhiskeyLake) v0.3.1 [11]</c:v>
                </c:pt>
                <c:pt idx="15">
                  <c:v>i5 8600k (Coffee Lake) v0.5.1 [39]</c:v>
                </c:pt>
                <c:pt idx="16">
                  <c:v>R5 2600X (Pinnacle Ridge) v0.5.1 [59]</c:v>
                </c:pt>
                <c:pt idx="17">
                  <c:v>TR 1900X (Whitehaven) [87]</c:v>
                </c:pt>
                <c:pt idx="18">
                  <c:v>i5 8250U (WhiskeyLake) v0.6.0 [51]</c:v>
                </c:pt>
                <c:pt idx="19">
                  <c:v>i7 1065G (IceLake) v0.3.1 [3]</c:v>
                </c:pt>
                <c:pt idx="20">
                  <c:v>i7 8700k (Coffee Lake) @5Ghz v0.5.1 [41]</c:v>
                </c:pt>
                <c:pt idx="21">
                  <c:v>i7 1165G7 (TigerLake) [82]</c:v>
                </c:pt>
                <c:pt idx="22">
                  <c:v>R5 2500U (Raven Ridge) [75]</c:v>
                </c:pt>
                <c:pt idx="23">
                  <c:v>R5 3600 (Matisse) v0.3.1 [2]</c:v>
                </c:pt>
                <c:pt idx="24">
                  <c:v>i5 11500 (Rocket Lake) [83]</c:v>
                </c:pt>
                <c:pt idx="25">
                  <c:v>R7 2700X (Pinnacle Ridge) [72]</c:v>
                </c:pt>
                <c:pt idx="26">
                  <c:v>R3 4300G (Renoir) [81]</c:v>
                </c:pt>
                <c:pt idx="27">
                  <c:v>i7 9750H (Coffee Lake) [71]</c:v>
                </c:pt>
                <c:pt idx="28">
                  <c:v>R5 PRO 4650G (Renoir) v0.3.1 [12]</c:v>
                </c:pt>
                <c:pt idx="29">
                  <c:v>R5 4600H (Renoir) Win11 v0.6.0 [44]</c:v>
                </c:pt>
                <c:pt idx="30">
                  <c:v>i7 11700K (Rocket Lake) [84]</c:v>
                </c:pt>
                <c:pt idx="31">
                  <c:v>R5 4500U (Renoir) [74]</c:v>
                </c:pt>
                <c:pt idx="32">
                  <c:v>R5 5600X (Vermeer) [76]</c:v>
                </c:pt>
                <c:pt idx="33">
                  <c:v>R5 5600G (Cezanne) [96]</c:v>
                </c:pt>
                <c:pt idx="34">
                  <c:v>R7 5800X (Vermeer) [66]</c:v>
                </c:pt>
                <c:pt idx="35">
                  <c:v>R7 3700X (Matisse) v0.6.0 [47]</c:v>
                </c:pt>
                <c:pt idx="36">
                  <c:v>R7 4750G (Renoir) v0.3.1 [5]</c:v>
                </c:pt>
                <c:pt idx="37">
                  <c:v>R7 4700U (Renoir) [1]</c:v>
                </c:pt>
                <c:pt idx="38">
                  <c:v>i7 11800H (TigerLake-8C) [95]</c:v>
                </c:pt>
                <c:pt idx="39">
                  <c:v>i5 12600K (AlderLake) [98]</c:v>
                </c:pt>
                <c:pt idx="40">
                  <c:v>R7 5800H (Cezanne) [77]</c:v>
                </c:pt>
                <c:pt idx="41">
                  <c:v>R7 4750U (Renoir) v0.3.1 [7]</c:v>
                </c:pt>
                <c:pt idx="42">
                  <c:v>R9 5900HS (Cezanne) v0.5.0 [30]</c:v>
                </c:pt>
                <c:pt idx="43">
                  <c:v>i9 12900K (AlderLake) @241w [100]</c:v>
                </c:pt>
                <c:pt idx="44">
                  <c:v>R9 5900X (Vermeer) [90]</c:v>
                </c:pt>
                <c:pt idx="45">
                  <c:v>R7 PRO 5750GE (Cezanne) [103]</c:v>
                </c:pt>
                <c:pt idx="46">
                  <c:v>i9 12900K (AlderLake) @65w [102]</c:v>
                </c:pt>
                <c:pt idx="47">
                  <c:v>Apple M1 Estimate [94]</c:v>
                </c:pt>
                <c:pt idx="48">
                  <c:v>i9 12900K (AlderLake) @125w [101]</c:v>
                </c:pt>
                <c:pt idx="49">
                  <c:v>Apple M1 Max Estimate [97]</c:v>
                </c:pt>
                <c:pt idx="50">
                  <c:v>R7 PRO 5750GE (Cezanne) @15w [104]</c:v>
                </c:pt>
                <c:pt idx="51">
                  <c:v>R9 5950X (Vermeer) v0.5.1 [43]</c:v>
                </c:pt>
              </c:strCache>
            </c:strRef>
          </c:cat>
          <c:val>
            <c:numRef>
              <c:f>'PES MT'!$C$4:$C$56</c:f>
              <c:numCache>
                <c:formatCode>#,##0.00</c:formatCode>
                <c:ptCount val="52"/>
                <c:pt idx="0">
                  <c:v>177.27</c:v>
                </c:pt>
                <c:pt idx="1">
                  <c:v>184.8</c:v>
                </c:pt>
                <c:pt idx="2">
                  <c:v>226.44</c:v>
                </c:pt>
                <c:pt idx="3">
                  <c:v>260.36</c:v>
                </c:pt>
                <c:pt idx="4">
                  <c:v>262.60000000000002</c:v>
                </c:pt>
                <c:pt idx="5">
                  <c:v>287.18</c:v>
                </c:pt>
                <c:pt idx="6">
                  <c:v>336.42</c:v>
                </c:pt>
                <c:pt idx="7">
                  <c:v>384.59</c:v>
                </c:pt>
                <c:pt idx="8">
                  <c:v>388.05</c:v>
                </c:pt>
                <c:pt idx="9">
                  <c:v>447.21</c:v>
                </c:pt>
                <c:pt idx="10">
                  <c:v>451.85</c:v>
                </c:pt>
                <c:pt idx="11">
                  <c:v>512.39</c:v>
                </c:pt>
                <c:pt idx="12">
                  <c:v>560.07000000000005</c:v>
                </c:pt>
                <c:pt idx="13">
                  <c:v>590.89</c:v>
                </c:pt>
                <c:pt idx="14">
                  <c:v>656.66</c:v>
                </c:pt>
                <c:pt idx="15">
                  <c:v>739.31</c:v>
                </c:pt>
                <c:pt idx="16">
                  <c:v>768.82</c:v>
                </c:pt>
                <c:pt idx="17">
                  <c:v>771.77</c:v>
                </c:pt>
                <c:pt idx="18">
                  <c:v>838.17</c:v>
                </c:pt>
                <c:pt idx="19">
                  <c:v>885.22</c:v>
                </c:pt>
                <c:pt idx="20">
                  <c:v>925.56</c:v>
                </c:pt>
                <c:pt idx="21">
                  <c:v>1136.33</c:v>
                </c:pt>
                <c:pt idx="22">
                  <c:v>1216.69</c:v>
                </c:pt>
                <c:pt idx="23">
                  <c:v>1386.39</c:v>
                </c:pt>
                <c:pt idx="24">
                  <c:v>1480.21</c:v>
                </c:pt>
                <c:pt idx="25">
                  <c:v>1502.87</c:v>
                </c:pt>
                <c:pt idx="26">
                  <c:v>1513.55</c:v>
                </c:pt>
                <c:pt idx="27">
                  <c:v>1535</c:v>
                </c:pt>
                <c:pt idx="28">
                  <c:v>1818.77</c:v>
                </c:pt>
                <c:pt idx="29">
                  <c:v>1878.68</c:v>
                </c:pt>
                <c:pt idx="30">
                  <c:v>1887.59</c:v>
                </c:pt>
                <c:pt idx="31">
                  <c:v>2061.89</c:v>
                </c:pt>
                <c:pt idx="32">
                  <c:v>2098.9899999999998</c:v>
                </c:pt>
                <c:pt idx="33">
                  <c:v>2225.96</c:v>
                </c:pt>
                <c:pt idx="34">
                  <c:v>2341.54</c:v>
                </c:pt>
                <c:pt idx="35">
                  <c:v>2569.91</c:v>
                </c:pt>
                <c:pt idx="36">
                  <c:v>2637.56</c:v>
                </c:pt>
                <c:pt idx="37">
                  <c:v>2656.06</c:v>
                </c:pt>
                <c:pt idx="38">
                  <c:v>2779.74</c:v>
                </c:pt>
                <c:pt idx="39">
                  <c:v>3113.06</c:v>
                </c:pt>
                <c:pt idx="40">
                  <c:v>3492.77</c:v>
                </c:pt>
                <c:pt idx="41">
                  <c:v>3599.63</c:v>
                </c:pt>
                <c:pt idx="42">
                  <c:v>3936.18</c:v>
                </c:pt>
                <c:pt idx="43">
                  <c:v>4012.09</c:v>
                </c:pt>
                <c:pt idx="44">
                  <c:v>4236.1000000000004</c:v>
                </c:pt>
                <c:pt idx="45">
                  <c:v>4818.3599999999997</c:v>
                </c:pt>
                <c:pt idx="46">
                  <c:v>5094.38</c:v>
                </c:pt>
                <c:pt idx="47">
                  <c:v>5380.0754286575102</c:v>
                </c:pt>
                <c:pt idx="48">
                  <c:v>5553.64</c:v>
                </c:pt>
                <c:pt idx="49">
                  <c:v>5753.1937416758474</c:v>
                </c:pt>
                <c:pt idx="50">
                  <c:v>6440.17</c:v>
                </c:pt>
                <c:pt idx="51">
                  <c:v>6668.05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46-4AF9-9AD7-93C83188B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[Rankings.xlsx]Consumption MT!PivotTable1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Multi-Thread | </a:t>
            </a:r>
            <a:r>
              <a:rPr lang="en-US" sz="1400" b="0" i="0" u="none" strike="noStrike" baseline="0">
                <a:effectLst/>
              </a:rPr>
              <a:t>Consumption [J or Ws]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'Consumption MT'!$C$3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'Consumption MT'!$B$4:$B$56</c:f>
              <c:strCache>
                <c:ptCount val="52"/>
                <c:pt idx="0">
                  <c:v>i7 2600 (Sandy Bridge) v0.6.0 [62]</c:v>
                </c:pt>
                <c:pt idx="1">
                  <c:v>i5 4690k (Haswell) [91]</c:v>
                </c:pt>
                <c:pt idx="2">
                  <c:v>TR 1900X (Whitehaven) [87]</c:v>
                </c:pt>
                <c:pt idx="3">
                  <c:v>R3 1200 (Summit Ridge) v0.3.1 [17]</c:v>
                </c:pt>
                <c:pt idx="4">
                  <c:v>i5 8600k (Coffee Lake) v0.5.1 [39]</c:v>
                </c:pt>
                <c:pt idx="5">
                  <c:v>i7 8700k (Coffee Lake) @5Ghz v0.5.1 [41]</c:v>
                </c:pt>
                <c:pt idx="6">
                  <c:v>R5 2600X (Pinnacle Ridge) v0.5.1 [59]</c:v>
                </c:pt>
                <c:pt idx="7">
                  <c:v>i7 3770K (Ivy Bridge) v0.6.0 [57]</c:v>
                </c:pt>
                <c:pt idx="8">
                  <c:v>i5 3320M (Ivy Bridge) v0.6.0 [60]</c:v>
                </c:pt>
                <c:pt idx="9">
                  <c:v>i5 7500 (Kaby Lake) 4C/4T v0.5.1 [40]</c:v>
                </c:pt>
                <c:pt idx="10">
                  <c:v>i7 5775C (Broadwell) v0.5.1 [28]</c:v>
                </c:pt>
                <c:pt idx="11">
                  <c:v>i5 4300U (Haswell) v0.6.0 [58]</c:v>
                </c:pt>
                <c:pt idx="12">
                  <c:v>i7 4800MQ (Haswell) v0.6.0 [52]</c:v>
                </c:pt>
                <c:pt idx="13">
                  <c:v>i7 11700K (Rocket Lake) [84]</c:v>
                </c:pt>
                <c:pt idx="14">
                  <c:v>R7 2700X (Pinnacle Ridge) [72]</c:v>
                </c:pt>
                <c:pt idx="15">
                  <c:v>R5 3600 (Matisse) v0.3.1 [2]</c:v>
                </c:pt>
                <c:pt idx="16">
                  <c:v>i9 12900K (AlderLake) @241w [100]</c:v>
                </c:pt>
                <c:pt idx="17">
                  <c:v>R7 5800X (Vermeer) [66]</c:v>
                </c:pt>
                <c:pt idx="18">
                  <c:v>i5 11500 (Rocket Lake) [83]</c:v>
                </c:pt>
                <c:pt idx="19">
                  <c:v>i5 12600K (AlderLake) [98]</c:v>
                </c:pt>
                <c:pt idx="20">
                  <c:v>R5 5600X (Vermeer) [76]</c:v>
                </c:pt>
                <c:pt idx="21">
                  <c:v>R5 PRO 4650G (Renoir) v0.3.1 [12]</c:v>
                </c:pt>
                <c:pt idx="22">
                  <c:v>R7 3700X (Matisse) v0.6.0 [47]</c:v>
                </c:pt>
                <c:pt idx="23">
                  <c:v>R5 5600G (Cezanne) [96]</c:v>
                </c:pt>
                <c:pt idx="24">
                  <c:v>i7 9750H (Coffee Lake) [71]</c:v>
                </c:pt>
                <c:pt idx="25">
                  <c:v>R9 5900X (Vermeer) [90]</c:v>
                </c:pt>
                <c:pt idx="26">
                  <c:v>R7 4750G (Renoir) v0.3.1 [5]</c:v>
                </c:pt>
                <c:pt idx="27">
                  <c:v>R5 3500U (Picasso) [73]</c:v>
                </c:pt>
                <c:pt idx="28">
                  <c:v>i7 7500U (Kaby Lake) 2C/4T v0.5.1 [36]</c:v>
                </c:pt>
                <c:pt idx="29">
                  <c:v>i7 1165G7 (TigerLake) [82]</c:v>
                </c:pt>
                <c:pt idx="30">
                  <c:v>i5 8250U (WhiskeyLake) v0.6.0 [51]</c:v>
                </c:pt>
                <c:pt idx="31">
                  <c:v>i3 6157U (Skylake) v0.6.0 [63]</c:v>
                </c:pt>
                <c:pt idx="32">
                  <c:v>i7 11800H (TigerLake-8C) [95]</c:v>
                </c:pt>
                <c:pt idx="33">
                  <c:v>i5 8365U (WhiskeyLake) v0.3.1 [11]</c:v>
                </c:pt>
                <c:pt idx="34">
                  <c:v>Celeron N5100 (JasperLake) [80]</c:v>
                </c:pt>
                <c:pt idx="35">
                  <c:v>i9 12900K (AlderLake) @125w [101]</c:v>
                </c:pt>
                <c:pt idx="36">
                  <c:v>R9 5950X (Vermeer) v0.5.1 [43]</c:v>
                </c:pt>
                <c:pt idx="37">
                  <c:v>R3 4300G (Renoir) [81]</c:v>
                </c:pt>
                <c:pt idx="38">
                  <c:v>i7 1065G (IceLake) v0.3.1 [3]</c:v>
                </c:pt>
                <c:pt idx="39">
                  <c:v>R5 4600H (Renoir) Win11 v0.6.0 [44]</c:v>
                </c:pt>
                <c:pt idx="40">
                  <c:v>R7 5800H (Cezanne) [77]</c:v>
                </c:pt>
                <c:pt idx="41">
                  <c:v>P Silver N6000 (JasperLake) [79]</c:v>
                </c:pt>
                <c:pt idx="42">
                  <c:v>i9 12900K (AlderLake) @65w [102]</c:v>
                </c:pt>
                <c:pt idx="43">
                  <c:v>R9 5900HS (Cezanne) v0.5.0 [30]</c:v>
                </c:pt>
                <c:pt idx="44">
                  <c:v>R5 4500U (Renoir) [74]</c:v>
                </c:pt>
                <c:pt idx="45">
                  <c:v>R7 PRO 5750GE (Cezanne) [103]</c:v>
                </c:pt>
                <c:pt idx="46">
                  <c:v>R5 2500U (Raven Ridge) [75]</c:v>
                </c:pt>
                <c:pt idx="47">
                  <c:v>Apple M1 Max Estimate [97]</c:v>
                </c:pt>
                <c:pt idx="48">
                  <c:v>R7 4700U (Renoir) [1]</c:v>
                </c:pt>
                <c:pt idx="49">
                  <c:v>R7 4750U (Renoir) v0.3.1 [7]</c:v>
                </c:pt>
                <c:pt idx="50">
                  <c:v>Apple M1 Estimate [94]</c:v>
                </c:pt>
                <c:pt idx="51">
                  <c:v>R7 PRO 5750GE (Cezanne) @15w [104]</c:v>
                </c:pt>
              </c:strCache>
            </c:strRef>
          </c:cat>
          <c:val>
            <c:numRef>
              <c:f>'Consumption MT'!$C$4:$C$56</c:f>
              <c:numCache>
                <c:formatCode>General</c:formatCode>
                <c:ptCount val="52"/>
                <c:pt idx="0">
                  <c:v>17714</c:v>
                </c:pt>
                <c:pt idx="1">
                  <c:v>16486</c:v>
                </c:pt>
                <c:pt idx="2">
                  <c:v>14692.8</c:v>
                </c:pt>
                <c:pt idx="3">
                  <c:v>13138</c:v>
                </c:pt>
                <c:pt idx="4">
                  <c:v>12266</c:v>
                </c:pt>
                <c:pt idx="5">
                  <c:v>12017</c:v>
                </c:pt>
                <c:pt idx="6">
                  <c:v>11691</c:v>
                </c:pt>
                <c:pt idx="7">
                  <c:v>11189.89</c:v>
                </c:pt>
                <c:pt idx="8">
                  <c:v>10172</c:v>
                </c:pt>
                <c:pt idx="9">
                  <c:v>10055</c:v>
                </c:pt>
                <c:pt idx="10">
                  <c:v>9308</c:v>
                </c:pt>
                <c:pt idx="11">
                  <c:v>9015.32</c:v>
                </c:pt>
                <c:pt idx="12">
                  <c:v>8980.59</c:v>
                </c:pt>
                <c:pt idx="13">
                  <c:v>8241.4330000000009</c:v>
                </c:pt>
                <c:pt idx="14">
                  <c:v>7620</c:v>
                </c:pt>
                <c:pt idx="15">
                  <c:v>7223</c:v>
                </c:pt>
                <c:pt idx="16">
                  <c:v>7095</c:v>
                </c:pt>
                <c:pt idx="17">
                  <c:v>6777</c:v>
                </c:pt>
                <c:pt idx="18">
                  <c:v>6750</c:v>
                </c:pt>
                <c:pt idx="19">
                  <c:v>6234</c:v>
                </c:pt>
                <c:pt idx="20">
                  <c:v>5870.3512499999997</c:v>
                </c:pt>
                <c:pt idx="21">
                  <c:v>5785</c:v>
                </c:pt>
                <c:pt idx="22">
                  <c:v>5444</c:v>
                </c:pt>
                <c:pt idx="23">
                  <c:v>5441</c:v>
                </c:pt>
                <c:pt idx="24">
                  <c:v>5428.6440000000002</c:v>
                </c:pt>
                <c:pt idx="25">
                  <c:v>5274</c:v>
                </c:pt>
                <c:pt idx="26">
                  <c:v>5262</c:v>
                </c:pt>
                <c:pt idx="27">
                  <c:v>5238</c:v>
                </c:pt>
                <c:pt idx="28">
                  <c:v>5226</c:v>
                </c:pt>
                <c:pt idx="29">
                  <c:v>5208</c:v>
                </c:pt>
                <c:pt idx="30">
                  <c:v>5030</c:v>
                </c:pt>
                <c:pt idx="31">
                  <c:v>4965</c:v>
                </c:pt>
                <c:pt idx="32">
                  <c:v>4800.7988888888895</c:v>
                </c:pt>
                <c:pt idx="33">
                  <c:v>4575</c:v>
                </c:pt>
                <c:pt idx="34">
                  <c:v>4550</c:v>
                </c:pt>
                <c:pt idx="35">
                  <c:v>4469</c:v>
                </c:pt>
                <c:pt idx="36">
                  <c:v>4149</c:v>
                </c:pt>
                <c:pt idx="37">
                  <c:v>4075.1950000000002</c:v>
                </c:pt>
                <c:pt idx="38">
                  <c:v>3912</c:v>
                </c:pt>
                <c:pt idx="39">
                  <c:v>3886</c:v>
                </c:pt>
                <c:pt idx="40">
                  <c:v>3775</c:v>
                </c:pt>
                <c:pt idx="41">
                  <c:v>3703.3049999999998</c:v>
                </c:pt>
                <c:pt idx="42">
                  <c:v>3471</c:v>
                </c:pt>
                <c:pt idx="43">
                  <c:v>3010</c:v>
                </c:pt>
                <c:pt idx="44">
                  <c:v>2723.7275</c:v>
                </c:pt>
                <c:pt idx="45">
                  <c:v>2681.15</c:v>
                </c:pt>
                <c:pt idx="46">
                  <c:v>2588</c:v>
                </c:pt>
                <c:pt idx="47">
                  <c:v>2431</c:v>
                </c:pt>
                <c:pt idx="48">
                  <c:v>2410</c:v>
                </c:pt>
                <c:pt idx="49">
                  <c:v>2029</c:v>
                </c:pt>
                <c:pt idx="50">
                  <c:v>1669.5</c:v>
                </c:pt>
                <c:pt idx="51">
                  <c:v>1507.5250000000001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9C-4351-9B29-00ACE5E45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CB23 | Single-Thread | Performance-Consumption-Matrix</a:t>
            </a:r>
            <a:endParaRPr lang="de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1259413580246928E-2"/>
          <c:y val="3.9197530864197534E-2"/>
          <c:w val="0.88842592592592595"/>
          <c:h val="0.89769783950617288"/>
        </c:manualLayout>
      </c:layout>
      <c:scatterChart>
        <c:scatterStyle val="lineMarker"/>
        <c:varyColors val="1"/>
        <c:ser>
          <c:idx val="0"/>
          <c:order val="0"/>
          <c:tx>
            <c:strRef>
              <c:f>'Perf-Power-ST'!$F$5</c:f>
              <c:strCache>
                <c:ptCount val="1"/>
                <c:pt idx="0">
                  <c:v>Dur. 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CE3-44D9-9653-6BC7CFB5A1E8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CE3-44D9-9653-6BC7CFB5A1E8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3CE3-44D9-9653-6BC7CFB5A1E8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3CE3-44D9-9653-6BC7CFB5A1E8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3CE3-44D9-9653-6BC7CFB5A1E8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3CE3-44D9-9653-6BC7CFB5A1E8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3CE3-44D9-9653-6BC7CFB5A1E8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3CE3-44D9-9653-6BC7CFB5A1E8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3CE3-44D9-9653-6BC7CFB5A1E8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3CE3-44D9-9653-6BC7CFB5A1E8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3CE3-44D9-9653-6BC7CFB5A1E8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3CE3-44D9-9653-6BC7CFB5A1E8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3CE3-44D9-9653-6BC7CFB5A1E8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3CE3-44D9-9653-6BC7CFB5A1E8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3CE3-44D9-9653-6BC7CFB5A1E8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3CE3-44D9-9653-6BC7CFB5A1E8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3CE3-44D9-9653-6BC7CFB5A1E8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3CE3-44D9-9653-6BC7CFB5A1E8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3CE3-44D9-9653-6BC7CFB5A1E8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3CE3-44D9-9653-6BC7CFB5A1E8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3CE3-44D9-9653-6BC7CFB5A1E8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3CE3-44D9-9653-6BC7CFB5A1E8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3CE3-44D9-9653-6BC7CFB5A1E8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3CE3-44D9-9653-6BC7CFB5A1E8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3CE3-44D9-9653-6BC7CFB5A1E8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3CE3-44D9-9653-6BC7CFB5A1E8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3CE3-44D9-9653-6BC7CFB5A1E8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3CE3-44D9-9653-6BC7CFB5A1E8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E-3CE3-44D9-9653-6BC7CFB5A1E8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3CE3-44D9-9653-6BC7CFB5A1E8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0-3CE3-44D9-9653-6BC7CFB5A1E8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3CE3-44D9-9653-6BC7CFB5A1E8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2-3CE3-44D9-9653-6BC7CFB5A1E8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3CE3-44D9-9653-6BC7CFB5A1E8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4-3CE3-44D9-9653-6BC7CFB5A1E8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3CE3-44D9-9653-6BC7CFB5A1E8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6-3CE3-44D9-9653-6BC7CFB5A1E8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3CE3-44D9-9653-6BC7CFB5A1E8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8-3CE3-44D9-9653-6BC7CFB5A1E8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3CE3-44D9-9653-6BC7CFB5A1E8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A-3CE3-44D9-9653-6BC7CFB5A1E8}"/>
              </c:ext>
            </c:extLst>
          </c:dPt>
          <c:dPt>
            <c:idx val="41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3CE3-44D9-9653-6BC7CFB5A1E8}"/>
              </c:ext>
            </c:extLst>
          </c:dPt>
          <c:dPt>
            <c:idx val="42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C-3CE3-44D9-9653-6BC7CFB5A1E8}"/>
              </c:ext>
            </c:extLst>
          </c:dPt>
          <c:dPt>
            <c:idx val="43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3CE3-44D9-9653-6BC7CFB5A1E8}"/>
              </c:ext>
            </c:extLst>
          </c:dPt>
          <c:dPt>
            <c:idx val="44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E-3CE3-44D9-9653-6BC7CFB5A1E8}"/>
              </c:ext>
            </c:extLst>
          </c:dPt>
          <c:dPt>
            <c:idx val="45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3CE3-44D9-9653-6BC7CFB5A1E8}"/>
              </c:ext>
            </c:extLst>
          </c:dPt>
          <c:dPt>
            <c:idx val="46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0-3CE3-44D9-9653-6BC7CFB5A1E8}"/>
              </c:ext>
            </c:extLst>
          </c:dPt>
          <c:dPt>
            <c:idx val="47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3CE3-44D9-9653-6BC7CFB5A1E8}"/>
              </c:ext>
            </c:extLst>
          </c:dPt>
          <c:dPt>
            <c:idx val="48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2-3CE3-44D9-9653-6BC7CFB5A1E8}"/>
              </c:ext>
            </c:extLst>
          </c:dPt>
          <c:dPt>
            <c:idx val="49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3CE3-44D9-9653-6BC7CFB5A1E8}"/>
              </c:ext>
            </c:extLst>
          </c:dPt>
          <c:dPt>
            <c:idx val="50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4-3CE3-44D9-9653-6BC7CFB5A1E8}"/>
              </c:ext>
            </c:extLst>
          </c:dPt>
          <c:dPt>
            <c:idx val="51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3CE3-44D9-9653-6BC7CFB5A1E8}"/>
              </c:ext>
            </c:extLst>
          </c:dPt>
          <c:dPt>
            <c:idx val="52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6-3CE3-44D9-9653-6BC7CFB5A1E8}"/>
              </c:ext>
            </c:extLst>
          </c:dPt>
          <c:dPt>
            <c:idx val="53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7-3CE3-44D9-9653-6BC7CFB5A1E8}"/>
              </c:ext>
            </c:extLst>
          </c:dPt>
          <c:dPt>
            <c:idx val="5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8-3CE3-44D9-9653-6BC7CFB5A1E8}"/>
              </c:ext>
            </c:extLst>
          </c:dPt>
          <c:dPt>
            <c:idx val="5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3CE3-44D9-9653-6BC7CFB5A1E8}"/>
              </c:ext>
            </c:extLst>
          </c:dPt>
          <c:dPt>
            <c:idx val="56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A-3CE3-44D9-9653-6BC7CFB5A1E8}"/>
              </c:ext>
            </c:extLst>
          </c:dPt>
          <c:dPt>
            <c:idx val="57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3CE3-44D9-9653-6BC7CFB5A1E8}"/>
              </c:ext>
            </c:extLst>
          </c:dPt>
          <c:dPt>
            <c:idx val="58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C-3CE3-44D9-9653-6BC7CFB5A1E8}"/>
              </c:ext>
            </c:extLst>
          </c:dPt>
          <c:dPt>
            <c:idx val="59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D-3CE3-44D9-9653-6BC7CFB5A1E8}"/>
              </c:ext>
            </c:extLst>
          </c:dPt>
          <c:dPt>
            <c:idx val="60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E-3CE3-44D9-9653-6BC7CFB5A1E8}"/>
              </c:ext>
            </c:extLst>
          </c:dPt>
          <c:dPt>
            <c:idx val="61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F-3CE3-44D9-9653-6BC7CFB5A1E8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0-3CE3-44D9-9653-6BC7CFB5A1E8}"/>
              </c:ext>
            </c:extLst>
          </c:dPt>
          <c:dPt>
            <c:idx val="63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1-3CE3-44D9-9653-6BC7CFB5A1E8}"/>
              </c:ext>
            </c:extLst>
          </c:dPt>
          <c:dPt>
            <c:idx val="64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2-3CE3-44D9-9653-6BC7CFB5A1E8}"/>
              </c:ext>
            </c:extLst>
          </c:dPt>
          <c:dPt>
            <c:idx val="65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3-3CE3-44D9-9653-6BC7CFB5A1E8}"/>
              </c:ext>
            </c:extLst>
          </c:dPt>
          <c:dPt>
            <c:idx val="66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4-3CE3-44D9-9653-6BC7CFB5A1E8}"/>
              </c:ext>
            </c:extLst>
          </c:dPt>
          <c:dPt>
            <c:idx val="67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5-3CE3-44D9-9653-6BC7CFB5A1E8}"/>
              </c:ext>
            </c:extLst>
          </c:dPt>
          <c:dPt>
            <c:idx val="68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6-3CE3-44D9-9653-6BC7CFB5A1E8}"/>
              </c:ext>
            </c:extLst>
          </c:dPt>
          <c:dPt>
            <c:idx val="69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7-3CE3-44D9-9653-6BC7CFB5A1E8}"/>
              </c:ext>
            </c:extLst>
          </c:dPt>
          <c:dPt>
            <c:idx val="70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8-3CE3-44D9-9653-6BC7CFB5A1E8}"/>
              </c:ext>
            </c:extLst>
          </c:dPt>
          <c:dPt>
            <c:idx val="71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9-3CE3-44D9-9653-6BC7CFB5A1E8}"/>
              </c:ext>
            </c:extLst>
          </c:dPt>
          <c:dPt>
            <c:idx val="72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A-3CE3-44D9-9653-6BC7CFB5A1E8}"/>
              </c:ext>
            </c:extLst>
          </c:dPt>
          <c:dPt>
            <c:idx val="73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B-3CE3-44D9-9653-6BC7CFB5A1E8}"/>
              </c:ext>
            </c:extLst>
          </c:dPt>
          <c:dPt>
            <c:idx val="74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C-3CE3-44D9-9653-6BC7CFB5A1E8}"/>
              </c:ext>
            </c:extLst>
          </c:dPt>
          <c:dPt>
            <c:idx val="75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D-3CE3-44D9-9653-6BC7CFB5A1E8}"/>
              </c:ext>
            </c:extLst>
          </c:dPt>
          <c:dPt>
            <c:idx val="76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E-3CE3-44D9-9653-6BC7CFB5A1E8}"/>
              </c:ext>
            </c:extLst>
          </c:dPt>
          <c:dPt>
            <c:idx val="77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F-3CE3-44D9-9653-6BC7CFB5A1E8}"/>
              </c:ext>
            </c:extLst>
          </c:dPt>
          <c:dPt>
            <c:idx val="78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0-3CE3-44D9-9653-6BC7CFB5A1E8}"/>
              </c:ext>
            </c:extLst>
          </c:dPt>
          <c:dPt>
            <c:idx val="79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1-3CE3-44D9-9653-6BC7CFB5A1E8}"/>
              </c:ext>
            </c:extLst>
          </c:dPt>
          <c:dPt>
            <c:idx val="80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2-3CE3-44D9-9653-6BC7CFB5A1E8}"/>
              </c:ext>
            </c:extLst>
          </c:dPt>
          <c:dPt>
            <c:idx val="81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3-3CE3-44D9-9653-6BC7CFB5A1E8}"/>
              </c:ext>
            </c:extLst>
          </c:dPt>
          <c:dPt>
            <c:idx val="82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4-3CE3-44D9-9653-6BC7CFB5A1E8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5-3CE3-44D9-9653-6BC7CFB5A1E8}"/>
              </c:ext>
            </c:extLst>
          </c:dPt>
          <c:dPt>
            <c:idx val="84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6-3CE3-44D9-9653-6BC7CFB5A1E8}"/>
              </c:ext>
            </c:extLst>
          </c:dPt>
          <c:dPt>
            <c:idx val="85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7-3CE3-44D9-9653-6BC7CFB5A1E8}"/>
              </c:ext>
            </c:extLst>
          </c:dPt>
          <c:dPt>
            <c:idx val="86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8-3CE3-44D9-9653-6BC7CFB5A1E8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9-3CE3-44D9-9653-6BC7CFB5A1E8}"/>
              </c:ext>
            </c:extLst>
          </c:dPt>
          <c:dPt>
            <c:idx val="88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A-3CE3-44D9-9653-6BC7CFB5A1E8}"/>
              </c:ext>
            </c:extLst>
          </c:dPt>
          <c:dPt>
            <c:idx val="89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3-C3C8-4D09-A8E9-27A9B3ED8AB7}"/>
              </c:ext>
            </c:extLst>
          </c:dPt>
          <c:dPt>
            <c:idx val="90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4-C3C8-4D09-A8E9-27A9B3ED8AB7}"/>
              </c:ext>
            </c:extLst>
          </c:dPt>
          <c:dPt>
            <c:idx val="91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5-C3C8-4D09-A8E9-27A9B3ED8AB7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6-C3C8-4D09-A8E9-27A9B3ED8AB7}"/>
              </c:ext>
            </c:extLst>
          </c:dPt>
          <c:dPt>
            <c:idx val="93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7-C3C8-4D09-A8E9-27A9B3ED8AB7}"/>
              </c:ext>
            </c:extLst>
          </c:dPt>
          <c:dPt>
            <c:idx val="94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8-C3C8-4D09-A8E9-27A9B3ED8AB7}"/>
              </c:ext>
            </c:extLst>
          </c:dPt>
          <c:dPt>
            <c:idx val="95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9-C3C8-4D09-A8E9-27A9B3ED8AB7}"/>
              </c:ext>
            </c:extLst>
          </c:dPt>
          <c:dPt>
            <c:idx val="96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A-C3C8-4D09-A8E9-27A9B3ED8AB7}"/>
              </c:ext>
            </c:extLst>
          </c:dPt>
          <c:dPt>
            <c:idx val="97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B-C3C8-4D09-A8E9-27A9B3ED8AB7}"/>
              </c:ext>
            </c:extLst>
          </c:dPt>
          <c:dPt>
            <c:idx val="98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C-C3C8-4D09-A8E9-27A9B3ED8AB7}"/>
              </c:ext>
            </c:extLst>
          </c:dPt>
          <c:dPt>
            <c:idx val="99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D-C3C8-4D09-A8E9-27A9B3ED8AB7}"/>
              </c:ext>
            </c:extLst>
          </c:dPt>
          <c:dPt>
            <c:idx val="100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E-C3C8-4D09-A8E9-27A9B3ED8AB7}"/>
              </c:ext>
            </c:extLst>
          </c:dPt>
          <c:dPt>
            <c:idx val="101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F-C3C8-4D09-A8E9-27A9B3ED8AB7}"/>
              </c:ext>
            </c:extLst>
          </c:dPt>
          <c:dPt>
            <c:idx val="102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0-C3C8-4D09-A8E9-27A9B3ED8AB7}"/>
              </c:ext>
            </c:extLst>
          </c:dPt>
          <c:dPt>
            <c:idx val="103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1-C3C8-4D09-A8E9-27A9B3ED8AB7}"/>
              </c:ext>
            </c:extLst>
          </c:dPt>
          <c:dPt>
            <c:idx val="104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2-C3C8-4D09-A8E9-27A9B3ED8AB7}"/>
              </c:ext>
            </c:extLst>
          </c:dPt>
          <c:dPt>
            <c:idx val="105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3-C3C8-4D09-A8E9-27A9B3ED8AB7}"/>
              </c:ext>
            </c:extLst>
          </c:dPt>
          <c:dPt>
            <c:idx val="106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4-C3C8-4D09-A8E9-27A9B3ED8AB7}"/>
              </c:ext>
            </c:extLst>
          </c:dPt>
          <c:dPt>
            <c:idx val="107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5-C3C8-4D09-A8E9-27A9B3ED8AB7}"/>
              </c:ext>
            </c:extLst>
          </c:dPt>
          <c:dPt>
            <c:idx val="10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6-C3C8-4D09-A8E9-27A9B3ED8AB7}"/>
              </c:ext>
            </c:extLst>
          </c:dPt>
          <c:dPt>
            <c:idx val="10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7-C3C8-4D09-A8E9-27A9B3ED8AB7}"/>
              </c:ext>
            </c:extLst>
          </c:dPt>
          <c:dPt>
            <c:idx val="11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8-C3C8-4D09-A8E9-27A9B3ED8AB7}"/>
              </c:ext>
            </c:extLst>
          </c:dPt>
          <c:dPt>
            <c:idx val="11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9-C3C8-4D09-A8E9-27A9B3ED8AB7}"/>
              </c:ext>
            </c:extLst>
          </c:dPt>
          <c:dPt>
            <c:idx val="112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A-C3C8-4D09-A8E9-27A9B3ED8AB7}"/>
              </c:ext>
            </c:extLst>
          </c:dPt>
          <c:dPt>
            <c:idx val="11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B-C3C8-4D09-A8E9-27A9B3ED8AB7}"/>
              </c:ext>
            </c:extLst>
          </c:dPt>
          <c:dPt>
            <c:idx val="114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C-C3C8-4D09-A8E9-27A9B3ED8AB7}"/>
              </c:ext>
            </c:extLst>
          </c:dPt>
          <c:dPt>
            <c:idx val="115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D-C3C8-4D09-A8E9-27A9B3ED8AB7}"/>
              </c:ext>
            </c:extLst>
          </c:dPt>
          <c:dPt>
            <c:idx val="116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E-C3C8-4D09-A8E9-27A9B3ED8AB7}"/>
              </c:ext>
            </c:extLst>
          </c:dPt>
          <c:dPt>
            <c:idx val="117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F-C3C8-4D09-A8E9-27A9B3ED8AB7}"/>
              </c:ext>
            </c:extLst>
          </c:dPt>
          <c:dPt>
            <c:idx val="118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0-C3C8-4D09-A8E9-27A9B3ED8AB7}"/>
              </c:ext>
            </c:extLst>
          </c:dPt>
          <c:dPt>
            <c:idx val="119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1-C3C8-4D09-A8E9-27A9B3ED8AB7}"/>
              </c:ext>
            </c:extLst>
          </c:dPt>
          <c:dPt>
            <c:idx val="120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2-C3C8-4D09-A8E9-27A9B3ED8AB7}"/>
              </c:ext>
            </c:extLst>
          </c:dPt>
          <c:dPt>
            <c:idx val="121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3-C3C8-4D09-A8E9-27A9B3ED8AB7}"/>
              </c:ext>
            </c:extLst>
          </c:dPt>
          <c:dPt>
            <c:idx val="122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4-C3C8-4D09-A8E9-27A9B3ED8AB7}"/>
              </c:ext>
            </c:extLst>
          </c:dPt>
          <c:dPt>
            <c:idx val="123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5-C3C8-4D09-A8E9-27A9B3ED8AB7}"/>
              </c:ext>
            </c:extLst>
          </c:dPt>
          <c:dPt>
            <c:idx val="124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6-C3C8-4D09-A8E9-27A9B3ED8AB7}"/>
              </c:ext>
            </c:extLst>
          </c:dPt>
          <c:dPt>
            <c:idx val="125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7-C3C8-4D09-A8E9-27A9B3ED8AB7}"/>
              </c:ext>
            </c:extLst>
          </c:dPt>
          <c:dPt>
            <c:idx val="126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8-C3C8-4D09-A8E9-27A9B3ED8AB7}"/>
              </c:ext>
            </c:extLst>
          </c:dPt>
          <c:dPt>
            <c:idx val="127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9-C3C8-4D09-A8E9-27A9B3ED8AB7}"/>
              </c:ext>
            </c:extLst>
          </c:dPt>
          <c:dPt>
            <c:idx val="128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A-C3C8-4D09-A8E9-27A9B3ED8AB7}"/>
              </c:ext>
            </c:extLst>
          </c:dPt>
          <c:dPt>
            <c:idx val="129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B-C3C8-4D09-A8E9-27A9B3ED8AB7}"/>
              </c:ext>
            </c:extLst>
          </c:dPt>
          <c:dPt>
            <c:idx val="130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C-C3C8-4D09-A8E9-27A9B3ED8AB7}"/>
              </c:ext>
            </c:extLst>
          </c:dPt>
          <c:dPt>
            <c:idx val="131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D-C3C8-4D09-A8E9-27A9B3ED8AB7}"/>
              </c:ext>
            </c:extLst>
          </c:dPt>
          <c:dPt>
            <c:idx val="132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E-C3C8-4D09-A8E9-27A9B3ED8AB7}"/>
              </c:ext>
            </c:extLst>
          </c:dPt>
          <c:dPt>
            <c:idx val="133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F-C3C8-4D09-A8E9-27A9B3ED8AB7}"/>
              </c:ext>
            </c:extLst>
          </c:dPt>
          <c:dPt>
            <c:idx val="134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0-C3C8-4D09-A8E9-27A9B3ED8AB7}"/>
              </c:ext>
            </c:extLst>
          </c:dPt>
          <c:dPt>
            <c:idx val="135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1-C3C8-4D09-A8E9-27A9B3ED8AB7}"/>
              </c:ext>
            </c:extLst>
          </c:dPt>
          <c:dPt>
            <c:idx val="136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2-C3C8-4D09-A8E9-27A9B3ED8AB7}"/>
              </c:ext>
            </c:extLst>
          </c:dPt>
          <c:dPt>
            <c:idx val="137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3-C3C8-4D09-A8E9-27A9B3ED8AB7}"/>
              </c:ext>
            </c:extLst>
          </c:dPt>
          <c:dPt>
            <c:idx val="138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4-C3C8-4D09-A8E9-27A9B3ED8AB7}"/>
              </c:ext>
            </c:extLst>
          </c:dPt>
          <c:dPt>
            <c:idx val="139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5-C3C8-4D09-A8E9-27A9B3ED8AB7}"/>
              </c:ext>
            </c:extLst>
          </c:dPt>
          <c:dPt>
            <c:idx val="140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6-C3C8-4D09-A8E9-27A9B3ED8AB7}"/>
              </c:ext>
            </c:extLst>
          </c:dPt>
          <c:dPt>
            <c:idx val="141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7-C3C8-4D09-A8E9-27A9B3ED8AB7}"/>
              </c:ext>
            </c:extLst>
          </c:dPt>
          <c:dPt>
            <c:idx val="142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8-C3C8-4D09-A8E9-27A9B3ED8AB7}"/>
              </c:ext>
            </c:extLst>
          </c:dPt>
          <c:dPt>
            <c:idx val="143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9-C3C8-4D09-A8E9-27A9B3ED8AB7}"/>
              </c:ext>
            </c:extLst>
          </c:dPt>
          <c:dPt>
            <c:idx val="144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A-C3C8-4D09-A8E9-27A9B3ED8AB7}"/>
              </c:ext>
            </c:extLst>
          </c:dPt>
          <c:dPt>
            <c:idx val="145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B-C3C8-4D09-A8E9-27A9B3ED8AB7}"/>
              </c:ext>
            </c:extLst>
          </c:dPt>
          <c:dPt>
            <c:idx val="146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C-C3C8-4D09-A8E9-27A9B3ED8AB7}"/>
              </c:ext>
            </c:extLst>
          </c:dPt>
          <c:dPt>
            <c:idx val="147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D-C3C8-4D09-A8E9-27A9B3ED8AB7}"/>
              </c:ext>
            </c:extLst>
          </c:dPt>
          <c:dPt>
            <c:idx val="148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E-C3C8-4D09-A8E9-27A9B3ED8AB7}"/>
              </c:ext>
            </c:extLst>
          </c:dPt>
          <c:dPt>
            <c:idx val="149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F-C3C8-4D09-A8E9-27A9B3ED8AB7}"/>
              </c:ext>
            </c:extLst>
          </c:dPt>
          <c:dPt>
            <c:idx val="150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0-C3C8-4D09-A8E9-27A9B3ED8AB7}"/>
              </c:ext>
            </c:extLst>
          </c:dPt>
          <c:dPt>
            <c:idx val="151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1-C3C8-4D09-A8E9-27A9B3ED8AB7}"/>
              </c:ext>
            </c:extLst>
          </c:dPt>
          <c:dPt>
            <c:idx val="152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2-C3C8-4D09-A8E9-27A9B3ED8AB7}"/>
              </c:ext>
            </c:extLst>
          </c:dPt>
          <c:dPt>
            <c:idx val="153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3-C3C8-4D09-A8E9-27A9B3ED8AB7}"/>
              </c:ext>
            </c:extLst>
          </c:dPt>
          <c:dPt>
            <c:idx val="154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4-C3C8-4D09-A8E9-27A9B3ED8AB7}"/>
              </c:ext>
            </c:extLst>
          </c:dPt>
          <c:dPt>
            <c:idx val="155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5-C3C8-4D09-A8E9-27A9B3ED8AB7}"/>
              </c:ext>
            </c:extLst>
          </c:dPt>
          <c:dPt>
            <c:idx val="156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6-C3C8-4D09-A8E9-27A9B3ED8AB7}"/>
              </c:ext>
            </c:extLst>
          </c:dPt>
          <c:dPt>
            <c:idx val="157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7-C3C8-4D09-A8E9-27A9B3ED8AB7}"/>
              </c:ext>
            </c:extLst>
          </c:dPt>
          <c:dPt>
            <c:idx val="158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8-C3C8-4D09-A8E9-27A9B3ED8AB7}"/>
              </c:ext>
            </c:extLst>
          </c:dPt>
          <c:dPt>
            <c:idx val="159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9-C3C8-4D09-A8E9-27A9B3ED8AB7}"/>
              </c:ext>
            </c:extLst>
          </c:dPt>
          <c:dPt>
            <c:idx val="160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A-C3C8-4D09-A8E9-27A9B3ED8AB7}"/>
              </c:ext>
            </c:extLst>
          </c:dPt>
          <c:dPt>
            <c:idx val="161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B-C3C8-4D09-A8E9-27A9B3ED8AB7}"/>
              </c:ext>
            </c:extLst>
          </c:dPt>
          <c:dPt>
            <c:idx val="16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C-C3C8-4D09-A8E9-27A9B3ED8AB7}"/>
              </c:ext>
            </c:extLst>
          </c:dPt>
          <c:dPt>
            <c:idx val="16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D-C3C8-4D09-A8E9-27A9B3ED8AB7}"/>
              </c:ext>
            </c:extLst>
          </c:dPt>
          <c:dPt>
            <c:idx val="16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E-C3C8-4D09-A8E9-27A9B3ED8AB7}"/>
              </c:ext>
            </c:extLst>
          </c:dPt>
          <c:dPt>
            <c:idx val="165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F-C3C8-4D09-A8E9-27A9B3ED8AB7}"/>
              </c:ext>
            </c:extLst>
          </c:dPt>
          <c:dPt>
            <c:idx val="166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0-C3C8-4D09-A8E9-27A9B3ED8AB7}"/>
              </c:ext>
            </c:extLst>
          </c:dPt>
          <c:dPt>
            <c:idx val="167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1-C3C8-4D09-A8E9-27A9B3ED8AB7}"/>
              </c:ext>
            </c:extLst>
          </c:dPt>
          <c:dPt>
            <c:idx val="168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2-C3C8-4D09-A8E9-27A9B3ED8AB7}"/>
              </c:ext>
            </c:extLst>
          </c:dPt>
          <c:dPt>
            <c:idx val="169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3-C3C8-4D09-A8E9-27A9B3ED8AB7}"/>
              </c:ext>
            </c:extLst>
          </c:dPt>
          <c:dPt>
            <c:idx val="170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4-C3C8-4D09-A8E9-27A9B3ED8AB7}"/>
              </c:ext>
            </c:extLst>
          </c:dPt>
          <c:dPt>
            <c:idx val="171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5-C3C8-4D09-A8E9-27A9B3ED8AB7}"/>
              </c:ext>
            </c:extLst>
          </c:dPt>
          <c:dPt>
            <c:idx val="172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6-C3C8-4D09-A8E9-27A9B3ED8AB7}"/>
              </c:ext>
            </c:extLst>
          </c:dPt>
          <c:dPt>
            <c:idx val="173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7-C3C8-4D09-A8E9-27A9B3ED8AB7}"/>
              </c:ext>
            </c:extLst>
          </c:dPt>
          <c:dPt>
            <c:idx val="174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8-C3C8-4D09-A8E9-27A9B3ED8AB7}"/>
              </c:ext>
            </c:extLst>
          </c:dPt>
          <c:dPt>
            <c:idx val="175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9-C3C8-4D09-A8E9-27A9B3ED8AB7}"/>
              </c:ext>
            </c:extLst>
          </c:dPt>
          <c:dPt>
            <c:idx val="176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A-C3C8-4D09-A8E9-27A9B3ED8AB7}"/>
              </c:ext>
            </c:extLst>
          </c:dPt>
          <c:dPt>
            <c:idx val="177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B-C3C8-4D09-A8E9-27A9B3ED8AB7}"/>
              </c:ext>
            </c:extLst>
          </c:dPt>
          <c:dPt>
            <c:idx val="178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C-C3C8-4D09-A8E9-27A9B3ED8AB7}"/>
              </c:ext>
            </c:extLst>
          </c:dPt>
          <c:dPt>
            <c:idx val="179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D-C3C8-4D09-A8E9-27A9B3ED8AB7}"/>
              </c:ext>
            </c:extLst>
          </c:dPt>
          <c:dPt>
            <c:idx val="180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E-C3C8-4D09-A8E9-27A9B3ED8AB7}"/>
              </c:ext>
            </c:extLst>
          </c:dPt>
          <c:dPt>
            <c:idx val="181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F-C3C8-4D09-A8E9-27A9B3ED8AB7}"/>
              </c:ext>
            </c:extLst>
          </c:dPt>
          <c:dPt>
            <c:idx val="182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0-C3C8-4D09-A8E9-27A9B3ED8AB7}"/>
              </c:ext>
            </c:extLst>
          </c:dPt>
          <c:dPt>
            <c:idx val="183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1-C3C8-4D09-A8E9-27A9B3ED8AB7}"/>
              </c:ext>
            </c:extLst>
          </c:dPt>
          <c:dPt>
            <c:idx val="184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2-C3C8-4D09-A8E9-27A9B3ED8AB7}"/>
              </c:ext>
            </c:extLst>
          </c:dPt>
          <c:dPt>
            <c:idx val="185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3-C3C8-4D09-A8E9-27A9B3ED8AB7}"/>
              </c:ext>
            </c:extLst>
          </c:dPt>
          <c:dPt>
            <c:idx val="186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4-C3C8-4D09-A8E9-27A9B3ED8AB7}"/>
              </c:ext>
            </c:extLst>
          </c:dPt>
          <c:dPt>
            <c:idx val="187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5-C3C8-4D09-A8E9-27A9B3ED8AB7}"/>
              </c:ext>
            </c:extLst>
          </c:dPt>
          <c:dPt>
            <c:idx val="188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6-C3C8-4D09-A8E9-27A9B3ED8AB7}"/>
              </c:ext>
            </c:extLst>
          </c:dPt>
          <c:dPt>
            <c:idx val="189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7-C3C8-4D09-A8E9-27A9B3ED8AB7}"/>
              </c:ext>
            </c:extLst>
          </c:dPt>
          <c:dPt>
            <c:idx val="190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8-C3C8-4D09-A8E9-27A9B3ED8AB7}"/>
              </c:ext>
            </c:extLst>
          </c:dPt>
          <c:dPt>
            <c:idx val="191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9-C3C8-4D09-A8E9-27A9B3ED8AB7}"/>
              </c:ext>
            </c:extLst>
          </c:dPt>
          <c:dPt>
            <c:idx val="192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A-C3C8-4D09-A8E9-27A9B3ED8AB7}"/>
              </c:ext>
            </c:extLst>
          </c:dPt>
          <c:dPt>
            <c:idx val="193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B-C3C8-4D09-A8E9-27A9B3ED8AB7}"/>
              </c:ext>
            </c:extLst>
          </c:dPt>
          <c:dPt>
            <c:idx val="194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C-C3C8-4D09-A8E9-27A9B3ED8AB7}"/>
              </c:ext>
            </c:extLst>
          </c:dPt>
          <c:dLbls>
            <c:dLbl>
              <c:idx val="0"/>
              <c:layout>
                <c:manualLayout>
                  <c:x val="1.2729283008378386E-2"/>
                  <c:y val="4.3075125279649143E-3"/>
                </c:manualLayout>
              </c:layout>
              <c:tx>
                <c:rich>
                  <a:bodyPr/>
                  <a:lstStyle/>
                  <a:p>
                    <a:fld id="{7A734685-F640-437B-BEEE-5D0E90C1D99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CE3-44D9-9653-6BC7CFB5A1E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F311B17-2571-4E91-B07F-A916087D0CE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CE3-44D9-9653-6BC7CFB5A1E8}"/>
                </c:ext>
              </c:extLst>
            </c:dLbl>
            <c:dLbl>
              <c:idx val="2"/>
              <c:layout>
                <c:manualLayout>
                  <c:x val="-9.4544444444444445E-2"/>
                  <c:y val="-2.1166666666666667E-2"/>
                </c:manualLayout>
              </c:layout>
              <c:tx>
                <c:rich>
                  <a:bodyPr/>
                  <a:lstStyle/>
                  <a:p>
                    <a:fld id="{43DD7E8E-66A2-45C0-A5B3-1BE9DCE3F1A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3CE3-44D9-9653-6BC7CFB5A1E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CE3-44D9-9653-6BC7CFB5A1E8}"/>
                </c:ext>
              </c:extLst>
            </c:dLbl>
            <c:dLbl>
              <c:idx val="4"/>
              <c:layout>
                <c:manualLayout>
                  <c:x val="-3.1168333333333437E-2"/>
                  <c:y val="4.4275888888888885E-2"/>
                </c:manualLayout>
              </c:layout>
              <c:tx>
                <c:rich>
                  <a:bodyPr/>
                  <a:lstStyle/>
                  <a:p>
                    <a:fld id="{83D47FDF-A29C-48AA-B9AF-A22C9A79B48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3CE3-44D9-9653-6BC7CFB5A1E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CE3-44D9-9653-6BC7CFB5A1E8}"/>
                </c:ext>
              </c:extLst>
            </c:dLbl>
            <c:dLbl>
              <c:idx val="6"/>
              <c:layout>
                <c:manualLayout>
                  <c:x val="6.0775333333333334E-2"/>
                  <c:y val="-1.7452555555555659E-2"/>
                </c:manualLayout>
              </c:layout>
              <c:tx>
                <c:rich>
                  <a:bodyPr/>
                  <a:lstStyle/>
                  <a:p>
                    <a:fld id="{FF9F8D02-8C91-44D5-891F-49BD3CBA414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3CE3-44D9-9653-6BC7CFB5A1E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CE3-44D9-9653-6BC7CFB5A1E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CE3-44D9-9653-6BC7CFB5A1E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CE3-44D9-9653-6BC7CFB5A1E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9B0B8EF-CF2D-4990-8213-B64E0D39E6D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CE3-44D9-9653-6BC7CFB5A1E8}"/>
                </c:ext>
              </c:extLst>
            </c:dLbl>
            <c:dLbl>
              <c:idx val="11"/>
              <c:layout>
                <c:manualLayout>
                  <c:x val="-0.21580377777777779"/>
                  <c:y val="-5.3113333333333337E-3"/>
                </c:manualLayout>
              </c:layout>
              <c:tx>
                <c:rich>
                  <a:bodyPr/>
                  <a:lstStyle/>
                  <a:p>
                    <a:fld id="{4C2502ED-D399-4214-A078-561E735C1D5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3CE3-44D9-9653-6BC7CFB5A1E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CE3-44D9-9653-6BC7CFB5A1E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CE3-44D9-9653-6BC7CFB5A1E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CE3-44D9-9653-6BC7CFB5A1E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CE3-44D9-9653-6BC7CFB5A1E8}"/>
                </c:ext>
              </c:extLst>
            </c:dLbl>
            <c:dLbl>
              <c:idx val="16"/>
              <c:layout>
                <c:manualLayout>
                  <c:x val="-8.4486666666666668E-3"/>
                  <c:y val="-2.2565000000000002E-2"/>
                </c:manualLayout>
              </c:layout>
              <c:tx>
                <c:rich>
                  <a:bodyPr/>
                  <a:lstStyle/>
                  <a:p>
                    <a:fld id="{3BBAFAC2-1ED3-419B-B728-1355E4C961F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3CE3-44D9-9653-6BC7CFB5A1E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3CE3-44D9-9653-6BC7CFB5A1E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3CE3-44D9-9653-6BC7CFB5A1E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3CE3-44D9-9653-6BC7CFB5A1E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3CE3-44D9-9653-6BC7CFB5A1E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3CE3-44D9-9653-6BC7CFB5A1E8}"/>
                </c:ext>
              </c:extLst>
            </c:dLbl>
            <c:dLbl>
              <c:idx val="22"/>
              <c:layout>
                <c:manualLayout>
                  <c:x val="-2.397986712998865E-2"/>
                  <c:y val="-4.6549143500202367E-2"/>
                </c:manualLayout>
              </c:layout>
              <c:tx>
                <c:rich>
                  <a:bodyPr/>
                  <a:lstStyle/>
                  <a:p>
                    <a:fld id="{ACC8BDF2-4127-408E-BF96-7635B303342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3CE3-44D9-9653-6BC7CFB5A1E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3CE3-44D9-9653-6BC7CFB5A1E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3CE3-44D9-9653-6BC7CFB5A1E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3CE3-44D9-9653-6BC7CFB5A1E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3CE3-44D9-9653-6BC7CFB5A1E8}"/>
                </c:ext>
              </c:extLst>
            </c:dLbl>
            <c:dLbl>
              <c:idx val="27"/>
              <c:layout>
                <c:manualLayout>
                  <c:x val="5.0780895098799392E-2"/>
                  <c:y val="-8.4634806364004313E-3"/>
                </c:manualLayout>
              </c:layout>
              <c:tx>
                <c:rich>
                  <a:bodyPr/>
                  <a:lstStyle/>
                  <a:p>
                    <a:fld id="{AEE1E072-4A40-492F-9B95-CE938C0C1C5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3CE3-44D9-9653-6BC7CFB5A1E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3CE3-44D9-9653-6BC7CFB5A1E8}"/>
                </c:ext>
              </c:extLst>
            </c:dLbl>
            <c:dLbl>
              <c:idx val="29"/>
              <c:layout>
                <c:manualLayout>
                  <c:x val="-0.20461066666666666"/>
                  <c:y val="-1.1295222222222222E-2"/>
                </c:manualLayout>
              </c:layout>
              <c:tx>
                <c:rich>
                  <a:bodyPr/>
                  <a:lstStyle/>
                  <a:p>
                    <a:fld id="{25826F0E-D0EA-4F4F-A957-34223087A43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3CE3-44D9-9653-6BC7CFB5A1E8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3CE3-44D9-9653-6BC7CFB5A1E8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3CE3-44D9-9653-6BC7CFB5A1E8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3CE3-44D9-9653-6BC7CFB5A1E8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3CE3-44D9-9653-6BC7CFB5A1E8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3CE3-44D9-9653-6BC7CFB5A1E8}"/>
                </c:ext>
              </c:extLst>
            </c:dLbl>
            <c:dLbl>
              <c:idx val="35"/>
              <c:layout>
                <c:manualLayout>
                  <c:x val="4.2317412582331881E-3"/>
                  <c:y val="-2.9622182227401508E-2"/>
                </c:manualLayout>
              </c:layout>
              <c:tx>
                <c:rich>
                  <a:bodyPr/>
                  <a:lstStyle/>
                  <a:p>
                    <a:fld id="{AF2F2E28-81D8-44D0-82A8-333BE6D9686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3CE3-44D9-9653-6BC7CFB5A1E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3CE3-44D9-9653-6BC7CFB5A1E8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3CE3-44D9-9653-6BC7CFB5A1E8}"/>
                </c:ext>
              </c:extLst>
            </c:dLbl>
            <c:dLbl>
              <c:idx val="38"/>
              <c:layout>
                <c:manualLayout>
                  <c:x val="4.3710999395116253E-2"/>
                  <c:y val="1.4115353020440646E-2"/>
                </c:manualLayout>
              </c:layout>
              <c:tx>
                <c:rich>
                  <a:bodyPr/>
                  <a:lstStyle/>
                  <a:p>
                    <a:fld id="{66A6AC3B-49F7-4263-888E-1DC82478358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3CE3-44D9-9653-6BC7CFB5A1E8}"/>
                </c:ext>
              </c:extLst>
            </c:dLbl>
            <c:dLbl>
              <c:idx val="39"/>
              <c:layout>
                <c:manualLayout>
                  <c:x val="-0.11286244444444445"/>
                  <c:y val="4.6566666666666666E-2"/>
                </c:manualLayout>
              </c:layout>
              <c:tx>
                <c:rich>
                  <a:bodyPr/>
                  <a:lstStyle/>
                  <a:p>
                    <a:fld id="{C9F2A4F9-5E11-4902-A4CE-7F68C0CB45D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3CE3-44D9-9653-6BC7CFB5A1E8}"/>
                </c:ext>
              </c:extLst>
            </c:dLbl>
            <c:dLbl>
              <c:idx val="40"/>
              <c:layout>
                <c:manualLayout>
                  <c:x val="7.332952291504552E-2"/>
                  <c:y val="-4.2434025946677997E-3"/>
                </c:manualLayout>
              </c:layout>
              <c:tx>
                <c:rich>
                  <a:bodyPr/>
                  <a:lstStyle/>
                  <a:p>
                    <a:fld id="{071048EB-9E78-420F-93EB-F58A2FA07AA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3CE3-44D9-9653-6BC7CFB5A1E8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3CE3-44D9-9653-6BC7CFB5A1E8}"/>
                </c:ext>
              </c:extLst>
            </c:dLbl>
            <c:dLbl>
              <c:idx val="42"/>
              <c:layout>
                <c:manualLayout>
                  <c:x val="5.499464312648597E-2"/>
                  <c:y val="5.6625350368104841E-3"/>
                </c:manualLayout>
              </c:layout>
              <c:tx>
                <c:rich>
                  <a:bodyPr/>
                  <a:lstStyle/>
                  <a:p>
                    <a:fld id="{4FE5FDCD-7DA3-437B-8B03-A9D7FBD4400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3CE3-44D9-9653-6BC7CFB5A1E8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1C385038-22C0-4FCF-B961-C18297C4BD0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3CE3-44D9-9653-6BC7CFB5A1E8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3CE3-44D9-9653-6BC7CFB5A1E8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3CE3-44D9-9653-6BC7CFB5A1E8}"/>
                </c:ext>
              </c:extLst>
            </c:dLbl>
            <c:dLbl>
              <c:idx val="46"/>
              <c:layout>
                <c:manualLayout>
                  <c:x val="-3.1004111111111111E-2"/>
                  <c:y val="2.3982555555555556E-2"/>
                </c:manualLayout>
              </c:layout>
              <c:tx>
                <c:rich>
                  <a:bodyPr/>
                  <a:lstStyle/>
                  <a:p>
                    <a:fld id="{9F6B3793-582A-42E9-A376-24C248B6142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3CE3-44D9-9653-6BC7CFB5A1E8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3CE3-44D9-9653-6BC7CFB5A1E8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3CE3-44D9-9653-6BC7CFB5A1E8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3CE3-44D9-9653-6BC7CFB5A1E8}"/>
                </c:ext>
              </c:extLst>
            </c:dLbl>
            <c:dLbl>
              <c:idx val="50"/>
              <c:layout>
                <c:manualLayout>
                  <c:x val="-2.3988888888888889E-2"/>
                  <c:y val="2.6811111111111112E-2"/>
                </c:manualLayout>
              </c:layout>
              <c:tx>
                <c:rich>
                  <a:bodyPr/>
                  <a:lstStyle/>
                  <a:p>
                    <a:fld id="{80B5B6D2-0C3C-4319-A450-F7C0DCD1B9E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3CE3-44D9-9653-6BC7CFB5A1E8}"/>
                </c:ext>
              </c:extLst>
            </c:dLbl>
            <c:dLbl>
              <c:idx val="51"/>
              <c:layout>
                <c:manualLayout>
                  <c:x val="-0.15095065345415604"/>
                  <c:y val="-2.5380334602929475E-2"/>
                </c:manualLayout>
              </c:layout>
              <c:tx>
                <c:rich>
                  <a:bodyPr/>
                  <a:lstStyle/>
                  <a:p>
                    <a:fld id="{25C949B6-D4C1-4290-BB78-82C245A3D11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3CE3-44D9-9653-6BC7CFB5A1E8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3CE3-44D9-9653-6BC7CFB5A1E8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3CE3-44D9-9653-6BC7CFB5A1E8}"/>
                </c:ext>
              </c:extLst>
            </c:dLbl>
            <c:dLbl>
              <c:idx val="54"/>
              <c:layout>
                <c:manualLayout>
                  <c:x val="1.2736111111111111E-2"/>
                  <c:y val="-3.8082444444444447E-2"/>
                </c:manualLayout>
              </c:layout>
              <c:tx>
                <c:rich>
                  <a:bodyPr/>
                  <a:lstStyle/>
                  <a:p>
                    <a:fld id="{698513EA-5D2E-4897-822C-BCB76C18E73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3CE3-44D9-9653-6BC7CFB5A1E8}"/>
                </c:ext>
              </c:extLst>
            </c:dLbl>
            <c:dLbl>
              <c:idx val="55"/>
              <c:layout>
                <c:manualLayout>
                  <c:x val="5.5012636357032789E-2"/>
                  <c:y val="-1.4105801060667384E-2"/>
                </c:manualLayout>
              </c:layout>
              <c:tx>
                <c:rich>
                  <a:bodyPr/>
                  <a:lstStyle/>
                  <a:p>
                    <a:fld id="{78BED63F-CD51-44ED-86AF-4A4BBEF16AA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3CE3-44D9-9653-6BC7CFB5A1E8}"/>
                </c:ext>
              </c:extLst>
            </c:dLbl>
            <c:dLbl>
              <c:idx val="56"/>
              <c:layout>
                <c:manualLayout>
                  <c:x val="1.8337545452344159E-2"/>
                  <c:y val="-1.4105801060667384E-2"/>
                </c:manualLayout>
              </c:layout>
              <c:tx>
                <c:rich>
                  <a:bodyPr/>
                  <a:lstStyle/>
                  <a:p>
                    <a:fld id="{EE6BCBC1-9A2D-46CD-B369-D3C1E727718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3CE3-44D9-9653-6BC7CFB5A1E8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3CF7E796-3AB5-4610-8EA8-420C06C35F7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3CE3-44D9-9653-6BC7CFB5A1E8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3CE3-44D9-9653-6BC7CFB5A1E8}"/>
                </c:ext>
              </c:extLst>
            </c:dLbl>
            <c:dLbl>
              <c:idx val="59"/>
              <c:layout>
                <c:manualLayout>
                  <c:x val="-1.693333333333354E-2"/>
                  <c:y val="-2.8211555555555556E-2"/>
                </c:manualLayout>
              </c:layout>
              <c:tx>
                <c:rich>
                  <a:bodyPr/>
                  <a:lstStyle/>
                  <a:p>
                    <a:fld id="{AFDC31FE-003B-4D73-900D-BA2B59B9412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3CE3-44D9-9653-6BC7CFB5A1E8}"/>
                </c:ext>
              </c:extLst>
            </c:dLbl>
            <c:dLbl>
              <c:idx val="60"/>
              <c:layout>
                <c:manualLayout>
                  <c:x val="8.4634825164665306E-3"/>
                  <c:y val="-5.9244364454803064E-2"/>
                </c:manualLayout>
              </c:layout>
              <c:tx>
                <c:rich>
                  <a:bodyPr/>
                  <a:lstStyle/>
                  <a:p>
                    <a:fld id="{D8F4F41E-5FB9-4B7E-8A1E-E65E8D3DE16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3CE3-44D9-9653-6BC7CFB5A1E8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3CE3-44D9-9653-6BC7CFB5A1E8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3CE3-44D9-9653-6BC7CFB5A1E8}"/>
                </c:ext>
              </c:extLst>
            </c:dLbl>
            <c:dLbl>
              <c:idx val="63"/>
              <c:layout>
                <c:manualLayout>
                  <c:x val="9.5879705701832726E-2"/>
                  <c:y val="-1.8351313972029198E-2"/>
                </c:manualLayout>
              </c:layout>
              <c:tx>
                <c:rich>
                  <a:bodyPr/>
                  <a:lstStyle/>
                  <a:p>
                    <a:fld id="{29F5F555-1985-4FC4-8A7A-B8E4E8FD072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3CE3-44D9-9653-6BC7CFB5A1E8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3CE3-44D9-9653-6BC7CFB5A1E8}"/>
                </c:ext>
              </c:extLst>
            </c:dLbl>
            <c:dLbl>
              <c:idx val="65"/>
              <c:layout>
                <c:manualLayout>
                  <c:x val="-0.12835326620451468"/>
                  <c:y val="6.2081962923290761E-2"/>
                </c:manualLayout>
              </c:layout>
              <c:tx>
                <c:rich>
                  <a:bodyPr/>
                  <a:lstStyle/>
                  <a:p>
                    <a:fld id="{3A883F27-5E41-4D99-9392-8855D630380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3CE3-44D9-9653-6BC7CFB5A1E8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3CE3-44D9-9653-6BC7CFB5A1E8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3CE3-44D9-9653-6BC7CFB5A1E8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841C8AD5-FA6E-4C8A-BC96-5EC1CFC801A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3CE3-44D9-9653-6BC7CFB5A1E8}"/>
                </c:ext>
              </c:extLst>
            </c:dLbl>
            <c:dLbl>
              <c:idx val="69"/>
              <c:layout>
                <c:manualLayout>
                  <c:x val="-0.19326806603648894"/>
                  <c:y val="-1.5510050216651776E-2"/>
                </c:manualLayout>
              </c:layout>
              <c:tx>
                <c:rich>
                  <a:bodyPr/>
                  <a:lstStyle/>
                  <a:p>
                    <a:fld id="{7D8C0B0A-6102-455F-BF2B-35619CF889F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3CE3-44D9-9653-6BC7CFB5A1E8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BAE69A32-CEE0-4D7F-9DC0-CAC0C516BA5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3CE3-44D9-9653-6BC7CFB5A1E8}"/>
                </c:ext>
              </c:extLst>
            </c:dLbl>
            <c:dLbl>
              <c:idx val="71"/>
              <c:layout>
                <c:manualLayout>
                  <c:x val="-0.15663333333333335"/>
                  <c:y val="-8.4666666666666675E-3"/>
                </c:manualLayout>
              </c:layout>
              <c:tx>
                <c:rich>
                  <a:bodyPr/>
                  <a:lstStyle/>
                  <a:p>
                    <a:fld id="{9F0633B3-5577-468C-AB92-1FFA136A1E9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3CE3-44D9-9653-6BC7CFB5A1E8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0E2123E6-FE41-4FDE-BCDF-820EEA66087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3CE3-44D9-9653-6BC7CFB5A1E8}"/>
                </c:ext>
              </c:extLst>
            </c:dLbl>
            <c:dLbl>
              <c:idx val="73"/>
              <c:layout>
                <c:manualLayout>
                  <c:x val="-8.3238111111111221E-2"/>
                  <c:y val="4.2333333333333334E-2"/>
                </c:manualLayout>
              </c:layout>
              <c:tx>
                <c:rich>
                  <a:bodyPr/>
                  <a:lstStyle/>
                  <a:p>
                    <a:fld id="{3584A419-A6A2-4DF5-A4BA-8B91AE1BA5D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3CE3-44D9-9653-6BC7CFB5A1E8}"/>
                </c:ext>
              </c:extLst>
            </c:dLbl>
            <c:dLbl>
              <c:idx val="74"/>
              <c:layout>
                <c:manualLayout>
                  <c:x val="-0.15679922222222223"/>
                  <c:y val="-7.8237777777777785E-3"/>
                </c:manualLayout>
              </c:layout>
              <c:tx>
                <c:rich>
                  <a:bodyPr/>
                  <a:lstStyle/>
                  <a:p>
                    <a:fld id="{8461E766-BBE5-4F1B-8588-4E9D11F1319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3CE3-44D9-9653-6BC7CFB5A1E8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3CE3-44D9-9653-6BC7CFB5A1E8}"/>
                </c:ext>
              </c:extLst>
            </c:dLbl>
            <c:dLbl>
              <c:idx val="76"/>
              <c:layout>
                <c:manualLayout>
                  <c:x val="-1.8337545452344263E-2"/>
                  <c:y val="-4.3727983288068893E-2"/>
                </c:manualLayout>
              </c:layout>
              <c:tx>
                <c:rich>
                  <a:bodyPr/>
                  <a:lstStyle/>
                  <a:p>
                    <a:fld id="{56587CEE-47CE-4BD2-9B57-D63EB2C3AE5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3CE3-44D9-9653-6BC7CFB5A1E8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78A05C90-BCC6-4881-9E56-279D0D73054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3CE3-44D9-9653-6BC7CFB5A1E8}"/>
                </c:ext>
              </c:extLst>
            </c:dLbl>
            <c:dLbl>
              <c:idx val="78"/>
              <c:layout>
                <c:manualLayout>
                  <c:x val="-0.14534444444444447"/>
                  <c:y val="-1.2700000000000104E-2"/>
                </c:manualLayout>
              </c:layout>
              <c:tx>
                <c:rich>
                  <a:bodyPr/>
                  <a:lstStyle/>
                  <a:p>
                    <a:fld id="{59181A7D-9CB1-48DD-A705-17DC8D861EB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3CE3-44D9-9653-6BC7CFB5A1E8}"/>
                </c:ext>
              </c:extLst>
            </c:dLbl>
            <c:dLbl>
              <c:idx val="79"/>
              <c:layout>
                <c:manualLayout>
                  <c:x val="-0.15369699999999994"/>
                  <c:y val="8.8899999999999896E-2"/>
                </c:manualLayout>
              </c:layout>
              <c:tx>
                <c:rich>
                  <a:bodyPr/>
                  <a:lstStyle/>
                  <a:p>
                    <a:fld id="{55F7740E-FA68-424D-B075-11AECBB42AC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3CE3-44D9-9653-6BC7CFB5A1E8}"/>
                </c:ext>
              </c:extLst>
            </c:dLbl>
            <c:dLbl>
              <c:idx val="80"/>
              <c:layout>
                <c:manualLayout>
                  <c:x val="1.4111111111111008E-2"/>
                  <c:y val="-4.233333333333437E-3"/>
                </c:manualLayout>
              </c:layout>
              <c:tx>
                <c:rich>
                  <a:bodyPr/>
                  <a:lstStyle/>
                  <a:p>
                    <a:fld id="{19B80356-DF4B-41DC-AB07-1D9885F253E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3CE3-44D9-9653-6BC7CFB5A1E8}"/>
                </c:ext>
              </c:extLst>
            </c:dLbl>
            <c:dLbl>
              <c:idx val="81"/>
              <c:layout>
                <c:manualLayout>
                  <c:x val="4.23041953327336E-2"/>
                  <c:y val="3.5296934887177819E-2"/>
                </c:manualLayout>
              </c:layout>
              <c:tx>
                <c:rich>
                  <a:bodyPr/>
                  <a:lstStyle/>
                  <a:p>
                    <a:fld id="{651AC63E-71D4-4772-9EE6-5C16C7AE5D5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3CE3-44D9-9653-6BC7CFB5A1E8}"/>
                </c:ext>
              </c:extLst>
            </c:dLbl>
            <c:dLbl>
              <c:idx val="82"/>
              <c:layout>
                <c:manualLayout>
                  <c:x val="-1.5540819864881945E-2"/>
                  <c:y val="1.693329222288320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54-3CE3-44D9-9653-6BC7CFB5A1E8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3CE3-44D9-9653-6BC7CFB5A1E8}"/>
                </c:ext>
              </c:extLst>
            </c:dLbl>
            <c:dLbl>
              <c:idx val="84"/>
              <c:layout>
                <c:manualLayout>
                  <c:x val="-3.1032769227044035E-2"/>
                  <c:y val="2.9622182227401508E-2"/>
                </c:manualLayout>
              </c:layout>
              <c:tx>
                <c:rich>
                  <a:bodyPr/>
                  <a:lstStyle/>
                  <a:p>
                    <a:fld id="{7279C0C2-613C-4E4A-8E27-09276D3F2B5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3CE3-44D9-9653-6BC7CFB5A1E8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3FC4DBAE-97AB-4030-88C7-E13598FF6F3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3CE3-44D9-9653-6BC7CFB5A1E8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3CE3-44D9-9653-6BC7CFB5A1E8}"/>
                </c:ext>
              </c:extLst>
            </c:dLbl>
            <c:dLbl>
              <c:idx val="87"/>
              <c:layout>
                <c:manualLayout>
                  <c:x val="6.2044324213135028E-2"/>
                  <c:y val="1.423908422029367E-3"/>
                </c:manualLayout>
              </c:layout>
              <c:tx>
                <c:rich>
                  <a:bodyPr/>
                  <a:lstStyle/>
                  <a:p>
                    <a:fld id="{11BEEA72-C1E4-4FA1-814C-9F48DB6CA72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3CE3-44D9-9653-6BC7CFB5A1E8}"/>
                </c:ext>
              </c:extLst>
            </c:dLbl>
            <c:dLbl>
              <c:idx val="88"/>
              <c:layout>
                <c:manualLayout>
                  <c:x val="7.3333188202749505E-2"/>
                  <c:y val="-1.2703662221377109E-2"/>
                </c:manualLayout>
              </c:layout>
              <c:tx>
                <c:rich>
                  <a:bodyPr/>
                  <a:lstStyle/>
                  <a:p>
                    <a:fld id="{28FB178A-810C-4B91-8026-32252AB73A7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3CE3-44D9-9653-6BC7CFB5A1E8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C3C8-4D09-A8E9-27A9B3ED8AB7}"/>
                </c:ext>
              </c:extLst>
            </c:dLbl>
            <c:dLbl>
              <c:idx val="90"/>
              <c:layout>
                <c:manualLayout>
                  <c:x val="5.6444444444443929E-3"/>
                  <c:y val="3.6688888888888889E-2"/>
                </c:manualLayout>
              </c:layout>
              <c:tx>
                <c:rich>
                  <a:bodyPr/>
                  <a:lstStyle/>
                  <a:p>
                    <a:fld id="{DEA192D0-47BC-4DDF-8E08-822B977CF11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4-C3C8-4D09-A8E9-27A9B3ED8AB7}"/>
                </c:ext>
              </c:extLst>
            </c:dLbl>
            <c:dLbl>
              <c:idx val="91"/>
              <c:layout>
                <c:manualLayout>
                  <c:x val="8.4602615060600534E-3"/>
                  <c:y val="2.0658889742394752E-5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A0C9C78-6ADB-4E17-97AF-1929923539F4}" type="CELLRANGE">
                      <a:rPr lang="en-US"/>
                      <a:pPr>
                        <a:defRPr/>
                      </a:pPr>
                      <a:t>[ZELLBEREICH]</a:t>
                    </a:fld>
                    <a:endParaRPr lang="de-DE"/>
                  </a:p>
                </c:rich>
              </c:tx>
              <c:spPr>
                <a:solidFill>
                  <a:schemeClr val="lt1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5-C3C8-4D09-A8E9-27A9B3ED8AB7}"/>
                </c:ext>
              </c:extLst>
            </c:dLbl>
            <c:dLbl>
              <c:idx val="92"/>
              <c:layout>
                <c:manualLayout>
                  <c:x val="-0.13968244444444444"/>
                  <c:y val="0.11428199999999999"/>
                </c:manualLayout>
              </c:layout>
              <c:tx>
                <c:rich>
                  <a:bodyPr/>
                  <a:lstStyle/>
                  <a:p>
                    <a:fld id="{AE471C70-8D7A-4979-8C17-435B74F7BC2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6-C3C8-4D09-A8E9-27A9B3ED8AB7}"/>
                </c:ext>
              </c:extLst>
            </c:dLbl>
            <c:dLbl>
              <c:idx val="93"/>
              <c:layout>
                <c:manualLayout>
                  <c:x val="-0.18479922222222223"/>
                  <c:y val="7.760266666666657E-2"/>
                </c:manualLayout>
              </c:layout>
              <c:tx>
                <c:rich>
                  <a:bodyPr/>
                  <a:lstStyle/>
                  <a:p>
                    <a:fld id="{28F246F8-9906-4DF1-ABC2-DD69E300674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7-C3C8-4D09-A8E9-27A9B3ED8AB7}"/>
                </c:ext>
              </c:extLst>
            </c:dLbl>
            <c:dLbl>
              <c:idx val="94"/>
              <c:layout>
                <c:manualLayout>
                  <c:x val="-0.19470200000000001"/>
                  <c:y val="-2.1149666666666771E-2"/>
                </c:manualLayout>
              </c:layout>
              <c:tx>
                <c:rich>
                  <a:bodyPr/>
                  <a:lstStyle/>
                  <a:p>
                    <a:fld id="{5AA69ED9-6590-49BC-8EC4-F66226E723C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8-C3C8-4D09-A8E9-27A9B3ED8AB7}"/>
                </c:ext>
              </c:extLst>
            </c:dLbl>
            <c:dLbl>
              <c:idx val="95"/>
              <c:layout>
                <c:manualLayout>
                  <c:x val="8.4666666666665634E-3"/>
                  <c:y val="-4.7977777777777883E-2"/>
                </c:manualLayout>
              </c:layout>
              <c:tx>
                <c:rich>
                  <a:bodyPr/>
                  <a:lstStyle/>
                  <a:p>
                    <a:fld id="{0AB81FF3-C059-4FCA-909C-6C79531248C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9-C3C8-4D09-A8E9-27A9B3ED8AB7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C3C8-4D09-A8E9-27A9B3ED8AB7}"/>
                </c:ext>
              </c:extLst>
            </c:dLbl>
            <c:dLbl>
              <c:idx val="97"/>
              <c:layout>
                <c:manualLayout>
                  <c:x val="4.2333333333333337E-3"/>
                  <c:y val="-2.5400000000000103E-2"/>
                </c:manualLayout>
              </c:layout>
              <c:tx>
                <c:rich>
                  <a:bodyPr rot="0" spcFirstLastPara="1" vertOverflow="overflow" horzOverflow="overflow" vert="horz" wrap="square" lIns="38100" tIns="19050" rIns="38100" bIns="19050" anchor="ctr" anchorCtr="0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FB76300-78B8-4442-92C9-8551A53AB078}" type="CELLRANGE">
                      <a:rPr lang="en-US" b="1"/>
                      <a:pPr>
                        <a:defRPr b="1"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B-C3C8-4D09-A8E9-27A9B3ED8AB7}"/>
                </c:ext>
              </c:extLst>
            </c:dLbl>
            <c:dLbl>
              <c:idx val="98"/>
              <c:layout>
                <c:manualLayout>
                  <c:x val="3.5277777777777672E-2"/>
                  <c:y val="-1.411111111111111E-3"/>
                </c:manualLayout>
              </c:layout>
              <c:tx>
                <c:rich>
                  <a:bodyPr rot="0" spcFirstLastPara="1" vertOverflow="overflow" horzOverflow="overflow" vert="horz" wrap="square" lIns="38100" tIns="19050" rIns="38100" bIns="19050" anchor="ctr" anchorCtr="0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A4C161B-9AB6-413F-B4BB-73544EE642AA}" type="CELLRANGE">
                      <a:rPr lang="en-US" b="1"/>
                      <a:pPr>
                        <a:defRPr b="1"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C-C3C8-4D09-A8E9-27A9B3ED8AB7}"/>
                </c:ext>
              </c:extLst>
            </c:dLbl>
            <c:dLbl>
              <c:idx val="99"/>
              <c:layout>
                <c:manualLayout>
                  <c:x val="8.4666666666665634E-3"/>
                  <c:y val="-5.0799999999999998E-2"/>
                </c:manualLayout>
              </c:layout>
              <c:tx>
                <c:rich>
                  <a:bodyPr rot="0" spcFirstLastPara="1" vertOverflow="overflow" horzOverflow="overflow" vert="horz" wrap="square" lIns="38100" tIns="19050" rIns="38100" bIns="19050" anchor="ctr" anchorCtr="0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1FB5984-76CB-4109-9380-DD2DA5DBB73D}" type="CELLRANGE">
                      <a:rPr lang="en-US" b="1"/>
                      <a:pPr>
                        <a:defRPr b="1"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D-C3C8-4D09-A8E9-27A9B3ED8AB7}"/>
                </c:ext>
              </c:extLst>
            </c:dLbl>
            <c:dLbl>
              <c:idx val="100"/>
              <c:layout>
                <c:manualLayout>
                  <c:x val="-0.25258888888888892"/>
                  <c:y val="4.3744444444444343E-2"/>
                </c:manualLayout>
              </c:layout>
              <c:tx>
                <c:rich>
                  <a:bodyPr rot="0" spcFirstLastPara="1" vertOverflow="overflow" horzOverflow="overflow" vert="horz" wrap="square" lIns="38100" tIns="19050" rIns="38100" bIns="19050" anchor="ctr" anchorCtr="0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A0797C7-D143-4852-B0A5-E2380726AADA}" type="CELLRANGE">
                      <a:rPr lang="en-US" b="1"/>
                      <a:pPr>
                        <a:defRPr b="1"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E-C3C8-4D09-A8E9-27A9B3ED8AB7}"/>
                </c:ext>
              </c:extLst>
            </c:dLbl>
            <c:dLbl>
              <c:idx val="101"/>
              <c:layout>
                <c:manualLayout>
                  <c:x val="-0.23001111111111117"/>
                  <c:y val="1.8344444444444444E-2"/>
                </c:manualLayout>
              </c:layout>
              <c:tx>
                <c:rich>
                  <a:bodyPr rot="0" spcFirstLastPara="1" vertOverflow="overflow" horzOverflow="overflow" vert="horz" wrap="square" lIns="38100" tIns="19050" rIns="38100" bIns="19050" anchor="ctr" anchorCtr="0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41419F9-7960-4C34-8C5D-910BD3EAAFC1}" type="CELLRANGE">
                      <a:rPr lang="en-US" b="1"/>
                      <a:pPr>
                        <a:defRPr b="1"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F-C3C8-4D09-A8E9-27A9B3ED8AB7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C3C8-4D09-A8E9-27A9B3ED8AB7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C3C8-4D09-A8E9-27A9B3ED8AB7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C3C8-4D09-A8E9-27A9B3ED8AB7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C3C8-4D09-A8E9-27A9B3ED8AB7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C3C8-4D09-A8E9-27A9B3ED8AB7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C3C8-4D09-A8E9-27A9B3ED8AB7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C3C8-4D09-A8E9-27A9B3ED8AB7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C3C8-4D09-A8E9-27A9B3ED8AB7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C3C8-4D09-A8E9-27A9B3ED8AB7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C3C8-4D09-A8E9-27A9B3ED8AB7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C3C8-4D09-A8E9-27A9B3ED8AB7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C3C8-4D09-A8E9-27A9B3ED8AB7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C3C8-4D09-A8E9-27A9B3ED8AB7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C3C8-4D09-A8E9-27A9B3ED8AB7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C3C8-4D09-A8E9-27A9B3ED8AB7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C3C8-4D09-A8E9-27A9B3ED8AB7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C3C8-4D09-A8E9-27A9B3ED8AB7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C3C8-4D09-A8E9-27A9B3ED8AB7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C3C8-4D09-A8E9-27A9B3ED8AB7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C3C8-4D09-A8E9-27A9B3ED8AB7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C3C8-4D09-A8E9-27A9B3ED8AB7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C3C8-4D09-A8E9-27A9B3ED8AB7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C3C8-4D09-A8E9-27A9B3ED8AB7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C3C8-4D09-A8E9-27A9B3ED8AB7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C3C8-4D09-A8E9-27A9B3ED8AB7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C3C8-4D09-A8E9-27A9B3ED8AB7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C3C8-4D09-A8E9-27A9B3ED8AB7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C3C8-4D09-A8E9-27A9B3ED8AB7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C3C8-4D09-A8E9-27A9B3ED8AB7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C3C8-4D09-A8E9-27A9B3ED8AB7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C3C8-4D09-A8E9-27A9B3ED8AB7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C3C8-4D09-A8E9-27A9B3ED8AB7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C3C8-4D09-A8E9-27A9B3ED8AB7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C3C8-4D09-A8E9-27A9B3ED8AB7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C3C8-4D09-A8E9-27A9B3ED8AB7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C3C8-4D09-A8E9-27A9B3ED8AB7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C3C8-4D09-A8E9-27A9B3ED8AB7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C3C8-4D09-A8E9-27A9B3ED8AB7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C3C8-4D09-A8E9-27A9B3ED8AB7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C3C8-4D09-A8E9-27A9B3ED8AB7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C3C8-4D09-A8E9-27A9B3ED8AB7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C3C8-4D09-A8E9-27A9B3ED8AB7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C3C8-4D09-A8E9-27A9B3ED8AB7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C3C8-4D09-A8E9-27A9B3ED8AB7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C3C8-4D09-A8E9-27A9B3ED8AB7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C3C8-4D09-A8E9-27A9B3ED8AB7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C3C8-4D09-A8E9-27A9B3ED8AB7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C3C8-4D09-A8E9-27A9B3ED8AB7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C3C8-4D09-A8E9-27A9B3ED8AB7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C3C8-4D09-A8E9-27A9B3ED8AB7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C3C8-4D09-A8E9-27A9B3ED8AB7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C3C8-4D09-A8E9-27A9B3ED8AB7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C3C8-4D09-A8E9-27A9B3ED8AB7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C3C8-4D09-A8E9-27A9B3ED8AB7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C3C8-4D09-A8E9-27A9B3ED8AB7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C3C8-4D09-A8E9-27A9B3ED8AB7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C3C8-4D09-A8E9-27A9B3ED8AB7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C3C8-4D09-A8E9-27A9B3ED8AB7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C3C8-4D09-A8E9-27A9B3ED8AB7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C3C8-4D09-A8E9-27A9B3ED8AB7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C3C8-4D09-A8E9-27A9B3ED8AB7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C3C8-4D09-A8E9-27A9B3ED8AB7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C3C8-4D09-A8E9-27A9B3ED8AB7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C3C8-4D09-A8E9-27A9B3ED8AB7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C3C8-4D09-A8E9-27A9B3ED8AB7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C3C8-4D09-A8E9-27A9B3ED8AB7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C3C8-4D09-A8E9-27A9B3ED8AB7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C3C8-4D09-A8E9-27A9B3ED8AB7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C3C8-4D09-A8E9-27A9B3ED8AB7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C3C8-4D09-A8E9-27A9B3ED8AB7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C3C8-4D09-A8E9-27A9B3ED8AB7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C3C8-4D09-A8E9-27A9B3ED8AB7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C3C8-4D09-A8E9-27A9B3ED8AB7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C3C8-4D09-A8E9-27A9B3ED8AB7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C3C8-4D09-A8E9-27A9B3ED8AB7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C3C8-4D09-A8E9-27A9B3ED8AB7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C3C8-4D09-A8E9-27A9B3ED8AB7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C3C8-4D09-A8E9-27A9B3ED8AB7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C3C8-4D09-A8E9-27A9B3ED8AB7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C3C8-4D09-A8E9-27A9B3ED8AB7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C3C8-4D09-A8E9-27A9B3ED8AB7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C3C8-4D09-A8E9-27A9B3ED8AB7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C3C8-4D09-A8E9-27A9B3ED8AB7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C3C8-4D09-A8E9-27A9B3ED8AB7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C3C8-4D09-A8E9-27A9B3ED8AB7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C3C8-4D09-A8E9-27A9B3ED8AB7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C3C8-4D09-A8E9-27A9B3ED8AB7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C3C8-4D09-A8E9-27A9B3ED8AB7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C3C8-4D09-A8E9-27A9B3ED8AB7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C3C8-4D09-A8E9-27A9B3ED8AB7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C3C8-4D09-A8E9-27A9B3ED8AB7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C3C8-4D09-A8E9-27A9B3ED8AB7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C3C8-4D09-A8E9-27A9B3ED8A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25000"/>
                          <a:lumOff val="7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16298</c:v>
                </c:pt>
                <c:pt idx="100">
                  <c:v>8876.3700000000008</c:v>
                </c:pt>
                <c:pt idx="101">
                  <c:v>8241.7099999999991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'Perf-Power-ST'!$F$6:$F$200</c:f>
              <c:numCache>
                <c:formatCode>0.0</c:formatCode>
                <c:ptCount val="195"/>
                <c:pt idx="0">
                  <c:v>669.57</c:v>
                </c:pt>
                <c:pt idx="1">
                  <c:v>680.5</c:v>
                </c:pt>
                <c:pt idx="2">
                  <c:v>795.5</c:v>
                </c:pt>
                <c:pt idx="3">
                  <c:v>#N/A</c:v>
                </c:pt>
                <c:pt idx="4">
                  <c:v>627.79999999999995</c:v>
                </c:pt>
                <c:pt idx="5">
                  <c:v>#N/A</c:v>
                </c:pt>
                <c:pt idx="6">
                  <c:v>697.6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972.15</c:v>
                </c:pt>
                <c:pt idx="11">
                  <c:v>653.125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998.38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904.59</c:v>
                </c:pt>
                <c:pt idx="28">
                  <c:v>#N/A</c:v>
                </c:pt>
                <c:pt idx="29">
                  <c:v>621.65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1079.3699999999999</c:v>
                </c:pt>
                <c:pt idx="36">
                  <c:v>#N/A</c:v>
                </c:pt>
                <c:pt idx="37">
                  <c:v>#N/A</c:v>
                </c:pt>
                <c:pt idx="38">
                  <c:v>616.08000000000004</c:v>
                </c:pt>
                <c:pt idx="39">
                  <c:v>884.67</c:v>
                </c:pt>
                <c:pt idx="40">
                  <c:v>627.62</c:v>
                </c:pt>
                <c:pt idx="41">
                  <c:v>#N/A</c:v>
                </c:pt>
                <c:pt idx="42">
                  <c:v>498.76</c:v>
                </c:pt>
                <c:pt idx="43">
                  <c:v>761.74</c:v>
                </c:pt>
                <c:pt idx="44">
                  <c:v>#N/A</c:v>
                </c:pt>
                <c:pt idx="45">
                  <c:v>#N/A</c:v>
                </c:pt>
                <c:pt idx="46">
                  <c:v>625.84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895.74</c:v>
                </c:pt>
                <c:pt idx="51">
                  <c:v>1012.91</c:v>
                </c:pt>
                <c:pt idx="52">
                  <c:v>#N/A</c:v>
                </c:pt>
                <c:pt idx="53">
                  <c:v>#N/A</c:v>
                </c:pt>
                <c:pt idx="54">
                  <c:v>1034.0899999999999</c:v>
                </c:pt>
                <c:pt idx="55">
                  <c:v>1267.9000000000001</c:v>
                </c:pt>
                <c:pt idx="56">
                  <c:v>784.57</c:v>
                </c:pt>
                <c:pt idx="57">
                  <c:v>1410.7</c:v>
                </c:pt>
                <c:pt idx="58">
                  <c:v>#N/A</c:v>
                </c:pt>
                <c:pt idx="59">
                  <c:v>1163.82</c:v>
                </c:pt>
                <c:pt idx="60">
                  <c:v>1277.45</c:v>
                </c:pt>
                <c:pt idx="61">
                  <c:v>#N/A</c:v>
                </c:pt>
                <c:pt idx="62">
                  <c:v>#N/A</c:v>
                </c:pt>
                <c:pt idx="63">
                  <c:v>527.33000000000004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689.24</c:v>
                </c:pt>
                <c:pt idx="69">
                  <c:v>767.28</c:v>
                </c:pt>
                <c:pt idx="70">
                  <c:v>931.73</c:v>
                </c:pt>
                <c:pt idx="71">
                  <c:v>720.78</c:v>
                </c:pt>
                <c:pt idx="72">
                  <c:v>1013.61</c:v>
                </c:pt>
                <c:pt idx="73">
                  <c:v>525.22</c:v>
                </c:pt>
                <c:pt idx="74">
                  <c:v>587.17999999999995</c:v>
                </c:pt>
                <c:pt idx="75">
                  <c:v>#N/A</c:v>
                </c:pt>
                <c:pt idx="76">
                  <c:v>1227</c:v>
                </c:pt>
                <c:pt idx="77">
                  <c:v>1597.64</c:v>
                </c:pt>
                <c:pt idx="78">
                  <c:v>835.72</c:v>
                </c:pt>
                <c:pt idx="79">
                  <c:v>553.66999999999996</c:v>
                </c:pt>
                <c:pt idx="80">
                  <c:v>570.83000000000004</c:v>
                </c:pt>
                <c:pt idx="81">
                  <c:v>507.64</c:v>
                </c:pt>
                <c:pt idx="82">
                  <c:v>#N/A</c:v>
                </c:pt>
                <c:pt idx="83">
                  <c:v>#N/A</c:v>
                </c:pt>
                <c:pt idx="84">
                  <c:v>772.61</c:v>
                </c:pt>
                <c:pt idx="85">
                  <c:v>#N/A</c:v>
                </c:pt>
                <c:pt idx="86">
                  <c:v>#N/A</c:v>
                </c:pt>
                <c:pt idx="87">
                  <c:v>520.49</c:v>
                </c:pt>
                <c:pt idx="88">
                  <c:v>842.74</c:v>
                </c:pt>
                <c:pt idx="89">
                  <c:v>#N/A</c:v>
                </c:pt>
                <c:pt idx="90">
                  <c:v>#N/A</c:v>
                </c:pt>
                <c:pt idx="91">
                  <c:v>553</c:v>
                </c:pt>
                <c:pt idx="92">
                  <c:v>555.16999999999996</c:v>
                </c:pt>
                <c:pt idx="93">
                  <c:v>563.46</c:v>
                </c:pt>
                <c:pt idx="94">
                  <c:v>553</c:v>
                </c:pt>
                <c:pt idx="95">
                  <c:v>424.94</c:v>
                </c:pt>
                <c:pt idx="96">
                  <c:v>#N/A</c:v>
                </c:pt>
                <c:pt idx="97">
                  <c:v>404.55</c:v>
                </c:pt>
                <c:pt idx="98">
                  <c:v>406.52</c:v>
                </c:pt>
                <c:pt idx="99">
                  <c:v>403.88</c:v>
                </c:pt>
                <c:pt idx="100">
                  <c:v>548.82000000000005</c:v>
                </c:pt>
                <c:pt idx="101">
                  <c:v>552.75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'Perf-Power-ST'!$C$6:$C$200</c15:f>
                <c15:dlblRangeCache>
                  <c:ptCount val="195"/>
                  <c:pt idx="0">
                    <c:v>R7 4700U (Renoir) [1]</c:v>
                  </c:pt>
                  <c:pt idx="1">
                    <c:v>R5 3600 (Matisse) v0.3.1 [2]</c:v>
                  </c:pt>
                  <c:pt idx="2">
                    <c:v>i7 1065G (IceLake) v0.3.1 [3]</c:v>
                  </c:pt>
                  <c:pt idx="3">
                    <c:v>#NV</c:v>
                  </c:pt>
                  <c:pt idx="4">
                    <c:v>R7 4750G (Renoir) v0.3.1 [5]</c:v>
                  </c:pt>
                  <c:pt idx="5">
                    <c:v>#NV</c:v>
                  </c:pt>
                  <c:pt idx="6">
                    <c:v>R7 4750U (Renoir) v0.3.1 [7]</c:v>
                  </c:pt>
                  <c:pt idx="7">
                    <c:v>#NV</c:v>
                  </c:pt>
                  <c:pt idx="8">
                    <c:v>#NV</c:v>
                  </c:pt>
                  <c:pt idx="9">
                    <c:v>#NV</c:v>
                  </c:pt>
                  <c:pt idx="10">
                    <c:v>i5 8365U (WhiskeyLake) v0.3.1 [11]</c:v>
                  </c:pt>
                  <c:pt idx="11">
                    <c:v>R5 PRO 4650G (Renoir) v0.3.1 [12]</c:v>
                  </c:pt>
                  <c:pt idx="12">
                    <c:v>#NV</c:v>
                  </c:pt>
                  <c:pt idx="13">
                    <c:v>#NV</c:v>
                  </c:pt>
                  <c:pt idx="14">
                    <c:v>#NV</c:v>
                  </c:pt>
                  <c:pt idx="15">
                    <c:v>#NV</c:v>
                  </c:pt>
                  <c:pt idx="16">
                    <c:v>R3 1200 (Summit Ridge) v0.3.1 [17]</c:v>
                  </c:pt>
                  <c:pt idx="17">
                    <c:v>#NV</c:v>
                  </c:pt>
                  <c:pt idx="18">
                    <c:v>#NV</c:v>
                  </c:pt>
                  <c:pt idx="19">
                    <c:v>#NV</c:v>
                  </c:pt>
                  <c:pt idx="20">
                    <c:v>#NV</c:v>
                  </c:pt>
                  <c:pt idx="21">
                    <c:v>#NV</c:v>
                  </c:pt>
                  <c:pt idx="22">
                    <c:v>#NV</c:v>
                  </c:pt>
                  <c:pt idx="23">
                    <c:v>#NV</c:v>
                  </c:pt>
                  <c:pt idx="24">
                    <c:v>#NV</c:v>
                  </c:pt>
                  <c:pt idx="25">
                    <c:v>#NV</c:v>
                  </c:pt>
                  <c:pt idx="26">
                    <c:v>#NV</c:v>
                  </c:pt>
                  <c:pt idx="27">
                    <c:v>i7 5775C (Broadwell) v0.5.1 [28]</c:v>
                  </c:pt>
                  <c:pt idx="28">
                    <c:v>#NV</c:v>
                  </c:pt>
                  <c:pt idx="29">
                    <c:v>R9 5900HS (Cezanne) v0.5.0 [30]</c:v>
                  </c:pt>
                  <c:pt idx="30">
                    <c:v>#NV</c:v>
                  </c:pt>
                  <c:pt idx="31">
                    <c:v>#NV</c:v>
                  </c:pt>
                  <c:pt idx="32">
                    <c:v>#NV</c:v>
                  </c:pt>
                  <c:pt idx="33">
                    <c:v>#NV</c:v>
                  </c:pt>
                  <c:pt idx="34">
                    <c:v>#NV</c:v>
                  </c:pt>
                  <c:pt idx="35">
                    <c:v>i7 7500U (Kaby Lake) 2C/4T v0.5.1 [36]</c:v>
                  </c:pt>
                  <c:pt idx="36">
                    <c:v>#NV</c:v>
                  </c:pt>
                  <c:pt idx="37">
                    <c:v>#NV</c:v>
                  </c:pt>
                  <c:pt idx="38">
                    <c:v>i5 8600k (Coffee Lake) v0.5.1 [39]</c:v>
                  </c:pt>
                  <c:pt idx="39">
                    <c:v>i5 7500 (Kaby Lake) 4C/4T v0.5.1 [40]</c:v>
                  </c:pt>
                  <c:pt idx="40">
                    <c:v>i7 8700k (Coffee Lake) @5Ghz v0.5.1 [41]</c:v>
                  </c:pt>
                  <c:pt idx="41">
                    <c:v>#NV</c:v>
                  </c:pt>
                  <c:pt idx="42">
                    <c:v>R9 5950X (Vermeer) v0.5.1 [43]</c:v>
                  </c:pt>
                  <c:pt idx="43">
                    <c:v>R5 4600H (Renoir) Win11 v0.6.0 [44]</c:v>
                  </c:pt>
                  <c:pt idx="44">
                    <c:v>#NV</c:v>
                  </c:pt>
                  <c:pt idx="45">
                    <c:v>#NV</c:v>
                  </c:pt>
                  <c:pt idx="46">
                    <c:v>R7 3700X (Matisse) v0.6.0 [47]</c:v>
                  </c:pt>
                  <c:pt idx="47">
                    <c:v>#NV</c:v>
                  </c:pt>
                  <c:pt idx="48">
                    <c:v>#NV</c:v>
                  </c:pt>
                  <c:pt idx="49">
                    <c:v>#NV</c:v>
                  </c:pt>
                  <c:pt idx="50">
                    <c:v>i5 8250U (WhiskeyLake) v0.6.0 [51]</c:v>
                  </c:pt>
                  <c:pt idx="51">
                    <c:v>i7 4800MQ (Haswell) v0.6.0 [52]</c:v>
                  </c:pt>
                  <c:pt idx="52">
                    <c:v>#NV</c:v>
                  </c:pt>
                  <c:pt idx="53">
                    <c:v>#NV</c:v>
                  </c:pt>
                  <c:pt idx="54">
                    <c:v>i7 3770K (Ivy Bridge) v0.6.0 [57]</c:v>
                  </c:pt>
                  <c:pt idx="55">
                    <c:v>i5 4300U (Haswell) v0.6.0 [58]</c:v>
                  </c:pt>
                  <c:pt idx="56">
                    <c:v>R5 2600X (Pinnacle Ridge) v0.5.1 [59]</c:v>
                  </c:pt>
                  <c:pt idx="57">
                    <c:v>i5 3320M (Ivy Bridge) v0.6.0 [60]</c:v>
                  </c:pt>
                  <c:pt idx="58">
                    <c:v>#NV</c:v>
                  </c:pt>
                  <c:pt idx="59">
                    <c:v>i7 2600 (Sandy Bridge) v0.6.0 [62]</c:v>
                  </c:pt>
                  <c:pt idx="60">
                    <c:v>i3 6157U (Skylake) v0.6.0 [63]</c:v>
                  </c:pt>
                  <c:pt idx="61">
                    <c:v>#NV</c:v>
                  </c:pt>
                  <c:pt idx="62">
                    <c:v>#NV</c:v>
                  </c:pt>
                  <c:pt idx="63">
                    <c:v>R7 5800X (Vermeer) [66]</c:v>
                  </c:pt>
                  <c:pt idx="64">
                    <c:v>#NV</c:v>
                  </c:pt>
                  <c:pt idx="65">
                    <c:v>#NV</c:v>
                  </c:pt>
                  <c:pt idx="66">
                    <c:v>#NV</c:v>
                  </c:pt>
                  <c:pt idx="67">
                    <c:v>#NV</c:v>
                  </c:pt>
                  <c:pt idx="68">
                    <c:v>i7 9750H (Coffee Lake) [71]</c:v>
                  </c:pt>
                  <c:pt idx="69">
                    <c:v>R7 2700X (Pinnacle Ridge) [72]</c:v>
                  </c:pt>
                  <c:pt idx="70">
                    <c:v>R5 3500U (Picasso) [73]</c:v>
                  </c:pt>
                  <c:pt idx="71">
                    <c:v>R5 4500U (Renoir) [74]</c:v>
                  </c:pt>
                  <c:pt idx="72">
                    <c:v>R5 2500U (Raven Ridge) [75]</c:v>
                  </c:pt>
                  <c:pt idx="73">
                    <c:v>R5 5600X (Vermeer) [76]</c:v>
                  </c:pt>
                  <c:pt idx="74">
                    <c:v>R7 5800H (Cezanne) [77]</c:v>
                  </c:pt>
                  <c:pt idx="75">
                    <c:v>#NV</c:v>
                  </c:pt>
                  <c:pt idx="76">
                    <c:v>P Silver N6000 (JasperLake) [79]</c:v>
                  </c:pt>
                  <c:pt idx="77">
                    <c:v>Celeron N5100 (JasperLake) [80]</c:v>
                  </c:pt>
                  <c:pt idx="78">
                    <c:v>R3 4300G (Renoir) [81]</c:v>
                  </c:pt>
                  <c:pt idx="79">
                    <c:v>i7 1165G7 (TigerLake) [82]</c:v>
                  </c:pt>
                  <c:pt idx="80">
                    <c:v>i5 11500 (Rocket Lake) [83]</c:v>
                  </c:pt>
                  <c:pt idx="81">
                    <c:v>i7 11700K (Rocket Lake) [84]</c:v>
                  </c:pt>
                  <c:pt idx="82">
                    <c:v>#NV</c:v>
                  </c:pt>
                  <c:pt idx="83">
                    <c:v>#NV</c:v>
                  </c:pt>
                  <c:pt idx="84">
                    <c:v>TR 1900X (Whitehaven) [87]</c:v>
                  </c:pt>
                  <c:pt idx="85">
                    <c:v>#NV</c:v>
                  </c:pt>
                  <c:pt idx="86">
                    <c:v>#NV</c:v>
                  </c:pt>
                  <c:pt idx="87">
                    <c:v>R9 5900X (Vermeer) [90]</c:v>
                  </c:pt>
                  <c:pt idx="88">
                    <c:v>i5 4690k (Haswell) [91]</c:v>
                  </c:pt>
                  <c:pt idx="89">
                    <c:v>#NV</c:v>
                  </c:pt>
                  <c:pt idx="90">
                    <c:v>#NV</c:v>
                  </c:pt>
                  <c:pt idx="91">
                    <c:v>Apple M1 Estimate [94]</c:v>
                  </c:pt>
                  <c:pt idx="92">
                    <c:v>i7 11800H (TigerLake-8C) [95]</c:v>
                  </c:pt>
                  <c:pt idx="93">
                    <c:v>R5 5600G (Cezanne) [96]</c:v>
                  </c:pt>
                  <c:pt idx="94">
                    <c:v>Apple M1 Max Estimate [97]</c:v>
                  </c:pt>
                  <c:pt idx="95">
                    <c:v>i5 12600K (AlderLake) [98]</c:v>
                  </c:pt>
                  <c:pt idx="96">
                    <c:v>#NV</c:v>
                  </c:pt>
                  <c:pt idx="97">
                    <c:v>i9 12900K (AlderLake) @241w [100]</c:v>
                  </c:pt>
                  <c:pt idx="98">
                    <c:v>i9 12900K (AlderLake) @125w [101]</c:v>
                  </c:pt>
                  <c:pt idx="99">
                    <c:v>i9 12900K (AlderLake) @65w [102]</c:v>
                  </c:pt>
                  <c:pt idx="100">
                    <c:v>R7 PRO 5750GE (Cezanne) [103]</c:v>
                  </c:pt>
                  <c:pt idx="101">
                    <c:v>R7 PRO 5750GE (Cezanne) @15w [104]</c:v>
                  </c:pt>
                  <c:pt idx="102">
                    <c:v>#NV</c:v>
                  </c:pt>
                  <c:pt idx="103">
                    <c:v>#NV</c:v>
                  </c:pt>
                  <c:pt idx="104">
                    <c:v>#NV</c:v>
                  </c:pt>
                  <c:pt idx="105">
                    <c:v>#NV</c:v>
                  </c:pt>
                  <c:pt idx="106">
                    <c:v>#NV</c:v>
                  </c:pt>
                  <c:pt idx="107">
                    <c:v>#NV</c:v>
                  </c:pt>
                  <c:pt idx="108">
                    <c:v>#NV</c:v>
                  </c:pt>
                  <c:pt idx="109">
                    <c:v>#NV</c:v>
                  </c:pt>
                  <c:pt idx="110">
                    <c:v>#NV</c:v>
                  </c:pt>
                  <c:pt idx="111">
                    <c:v>#NV</c:v>
                  </c:pt>
                  <c:pt idx="112">
                    <c:v>#NV</c:v>
                  </c:pt>
                  <c:pt idx="113">
                    <c:v>#NV</c:v>
                  </c:pt>
                  <c:pt idx="114">
                    <c:v>#NV</c:v>
                  </c:pt>
                  <c:pt idx="115">
                    <c:v>#NV</c:v>
                  </c:pt>
                  <c:pt idx="116">
                    <c:v>#NV</c:v>
                  </c:pt>
                  <c:pt idx="117">
                    <c:v>#NV</c:v>
                  </c:pt>
                  <c:pt idx="118">
                    <c:v>#NV</c:v>
                  </c:pt>
                  <c:pt idx="119">
                    <c:v>#NV</c:v>
                  </c:pt>
                  <c:pt idx="120">
                    <c:v>#NV</c:v>
                  </c:pt>
                  <c:pt idx="121">
                    <c:v>#NV</c:v>
                  </c:pt>
                  <c:pt idx="122">
                    <c:v>#NV</c:v>
                  </c:pt>
                  <c:pt idx="123">
                    <c:v>#NV</c:v>
                  </c:pt>
                  <c:pt idx="124">
                    <c:v>#NV</c:v>
                  </c:pt>
                  <c:pt idx="125">
                    <c:v>#NV</c:v>
                  </c:pt>
                  <c:pt idx="126">
                    <c:v>#NV</c:v>
                  </c:pt>
                  <c:pt idx="127">
                    <c:v>#NV</c:v>
                  </c:pt>
                  <c:pt idx="128">
                    <c:v>#NV</c:v>
                  </c:pt>
                  <c:pt idx="129">
                    <c:v>#NV</c:v>
                  </c:pt>
                  <c:pt idx="130">
                    <c:v>#NV</c:v>
                  </c:pt>
                  <c:pt idx="131">
                    <c:v>#NV</c:v>
                  </c:pt>
                  <c:pt idx="132">
                    <c:v>#NV</c:v>
                  </c:pt>
                  <c:pt idx="133">
                    <c:v>#NV</c:v>
                  </c:pt>
                  <c:pt idx="134">
                    <c:v>#NV</c:v>
                  </c:pt>
                  <c:pt idx="135">
                    <c:v>#NV</c:v>
                  </c:pt>
                  <c:pt idx="136">
                    <c:v>#NV</c:v>
                  </c:pt>
                  <c:pt idx="137">
                    <c:v>#NV</c:v>
                  </c:pt>
                  <c:pt idx="138">
                    <c:v>#NV</c:v>
                  </c:pt>
                  <c:pt idx="139">
                    <c:v>#NV</c:v>
                  </c:pt>
                  <c:pt idx="140">
                    <c:v>#NV</c:v>
                  </c:pt>
                  <c:pt idx="141">
                    <c:v>#NV</c:v>
                  </c:pt>
                  <c:pt idx="142">
                    <c:v>#NV</c:v>
                  </c:pt>
                  <c:pt idx="143">
                    <c:v>#NV</c:v>
                  </c:pt>
                  <c:pt idx="144">
                    <c:v>#NV</c:v>
                  </c:pt>
                  <c:pt idx="145">
                    <c:v>#NV</c:v>
                  </c:pt>
                  <c:pt idx="146">
                    <c:v>#NV</c:v>
                  </c:pt>
                  <c:pt idx="147">
                    <c:v>#NV</c:v>
                  </c:pt>
                  <c:pt idx="148">
                    <c:v>#NV</c:v>
                  </c:pt>
                  <c:pt idx="149">
                    <c:v>#NV</c:v>
                  </c:pt>
                  <c:pt idx="150">
                    <c:v>#NV</c:v>
                  </c:pt>
                  <c:pt idx="151">
                    <c:v>#NV</c:v>
                  </c:pt>
                  <c:pt idx="152">
                    <c:v>#NV</c:v>
                  </c:pt>
                  <c:pt idx="153">
                    <c:v>#NV</c:v>
                  </c:pt>
                  <c:pt idx="154">
                    <c:v>#NV</c:v>
                  </c:pt>
                  <c:pt idx="155">
                    <c:v>#NV</c:v>
                  </c:pt>
                  <c:pt idx="156">
                    <c:v>#NV</c:v>
                  </c:pt>
                  <c:pt idx="157">
                    <c:v>#NV</c:v>
                  </c:pt>
                  <c:pt idx="158">
                    <c:v>#NV</c:v>
                  </c:pt>
                  <c:pt idx="159">
                    <c:v>#NV</c:v>
                  </c:pt>
                  <c:pt idx="160">
                    <c:v>#NV</c:v>
                  </c:pt>
                  <c:pt idx="161">
                    <c:v>#NV</c:v>
                  </c:pt>
                  <c:pt idx="162">
                    <c:v>#NV</c:v>
                  </c:pt>
                  <c:pt idx="163">
                    <c:v>#NV</c:v>
                  </c:pt>
                  <c:pt idx="164">
                    <c:v>#NV</c:v>
                  </c:pt>
                  <c:pt idx="165">
                    <c:v>#NV</c:v>
                  </c:pt>
                  <c:pt idx="166">
                    <c:v>#NV</c:v>
                  </c:pt>
                  <c:pt idx="167">
                    <c:v>#NV</c:v>
                  </c:pt>
                  <c:pt idx="168">
                    <c:v>#NV</c:v>
                  </c:pt>
                  <c:pt idx="169">
                    <c:v>#NV</c:v>
                  </c:pt>
                  <c:pt idx="170">
                    <c:v>#NV</c:v>
                  </c:pt>
                  <c:pt idx="171">
                    <c:v>#NV</c:v>
                  </c:pt>
                  <c:pt idx="172">
                    <c:v>#NV</c:v>
                  </c:pt>
                  <c:pt idx="173">
                    <c:v>#NV</c:v>
                  </c:pt>
                  <c:pt idx="174">
                    <c:v>#NV</c:v>
                  </c:pt>
                  <c:pt idx="175">
                    <c:v>#NV</c:v>
                  </c:pt>
                  <c:pt idx="176">
                    <c:v>#NV</c:v>
                  </c:pt>
                  <c:pt idx="177">
                    <c:v>#NV</c:v>
                  </c:pt>
                  <c:pt idx="178">
                    <c:v>#NV</c:v>
                  </c:pt>
                  <c:pt idx="179">
                    <c:v>#NV</c:v>
                  </c:pt>
                  <c:pt idx="180">
                    <c:v>#NV</c:v>
                  </c:pt>
                  <c:pt idx="181">
                    <c:v>#NV</c:v>
                  </c:pt>
                  <c:pt idx="182">
                    <c:v>#NV</c:v>
                  </c:pt>
                  <c:pt idx="183">
                    <c:v>#NV</c:v>
                  </c:pt>
                  <c:pt idx="184">
                    <c:v>#NV</c:v>
                  </c:pt>
                  <c:pt idx="185">
                    <c:v>#NV</c:v>
                  </c:pt>
                  <c:pt idx="186">
                    <c:v>#NV</c:v>
                  </c:pt>
                  <c:pt idx="187">
                    <c:v>#NV</c:v>
                  </c:pt>
                  <c:pt idx="188">
                    <c:v>#NV</c:v>
                  </c:pt>
                  <c:pt idx="189">
                    <c:v>#NV</c:v>
                  </c:pt>
                  <c:pt idx="190">
                    <c:v>#NV</c:v>
                  </c:pt>
                  <c:pt idx="191">
                    <c:v>#NV</c:v>
                  </c:pt>
                  <c:pt idx="192">
                    <c:v>#NV</c:v>
                  </c:pt>
                  <c:pt idx="193">
                    <c:v>#NV</c:v>
                  </c:pt>
                  <c:pt idx="194">
                    <c:v>#NV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CE3-44D9-9653-6BC7CFB5A1E8}"/>
            </c:ext>
          </c:extLst>
        </c:ser>
        <c:ser>
          <c:idx val="1"/>
          <c:order val="1"/>
          <c:tx>
            <c:strRef>
              <c:f>'Perf-Power-ST'!$G$5</c:f>
              <c:strCache>
                <c:ptCount val="1"/>
                <c:pt idx="0">
                  <c:v>ISO-50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16298</c:v>
                </c:pt>
                <c:pt idx="100">
                  <c:v>8876.3700000000008</c:v>
                </c:pt>
                <c:pt idx="101">
                  <c:v>8241.7099999999991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'Perf-Power-ST'!$G$6:$G$200</c:f>
              <c:numCache>
                <c:formatCode>_-* #,##0_-;\-* #,##0_-;_-* "-"??_-;_-@_-</c:formatCode>
                <c:ptCount val="195"/>
                <c:pt idx="0">
                  <c:v>1917.1779141104294</c:v>
                </c:pt>
                <c:pt idx="1">
                  <c:v>622.82012954658694</c:v>
                </c:pt>
                <c:pt idx="2">
                  <c:v>2032.7269031405631</c:v>
                </c:pt>
                <c:pt idx="3">
                  <c:v>#N/A</c:v>
                </c:pt>
                <c:pt idx="4">
                  <c:v>1931.9938176197836</c:v>
                </c:pt>
                <c:pt idx="5">
                  <c:v>#N/A</c:v>
                </c:pt>
                <c:pt idx="6">
                  <c:v>1923.8168526356292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1715.7073003345629</c:v>
                </c:pt>
                <c:pt idx="11">
                  <c:v>1913.8755980861245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621.04086448888336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996.11515091144531</c:v>
                </c:pt>
                <c:pt idx="28">
                  <c:v>#N/A</c:v>
                </c:pt>
                <c:pt idx="29">
                  <c:v>2686.3666890530558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1802.451333813987</c:v>
                </c:pt>
                <c:pt idx="36">
                  <c:v>#N/A</c:v>
                </c:pt>
                <c:pt idx="37">
                  <c:v>#N/A</c:v>
                </c:pt>
                <c:pt idx="38">
                  <c:v>717.77203560149292</c:v>
                </c:pt>
                <c:pt idx="39">
                  <c:v>968.52300242130752</c:v>
                </c:pt>
                <c:pt idx="40">
                  <c:v>772.58855796345654</c:v>
                </c:pt>
                <c:pt idx="41">
                  <c:v>#N/A</c:v>
                </c:pt>
                <c:pt idx="42">
                  <c:v>742.52830889177653</c:v>
                </c:pt>
                <c:pt idx="43">
                  <c:v>2416.0425223483935</c:v>
                </c:pt>
                <c:pt idx="44">
                  <c:v>#N/A</c:v>
                </c:pt>
                <c:pt idx="45">
                  <c:v>#N/A</c:v>
                </c:pt>
                <c:pt idx="46">
                  <c:v>1267.8288431061806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1924.001924001924</c:v>
                </c:pt>
                <c:pt idx="51">
                  <c:v>828.89528980251566</c:v>
                </c:pt>
                <c:pt idx="52">
                  <c:v>#N/A</c:v>
                </c:pt>
                <c:pt idx="53">
                  <c:v>#N/A</c:v>
                </c:pt>
                <c:pt idx="54">
                  <c:v>738.74367035188948</c:v>
                </c:pt>
                <c:pt idx="55">
                  <c:v>1494.8286403188172</c:v>
                </c:pt>
                <c:pt idx="56">
                  <c:v>654.98608154576721</c:v>
                </c:pt>
                <c:pt idx="57">
                  <c:v>1054.5186122535063</c:v>
                </c:pt>
                <c:pt idx="58">
                  <c:v>#N/A</c:v>
                </c:pt>
                <c:pt idx="59">
                  <c:v>660.24032747920239</c:v>
                </c:pt>
                <c:pt idx="60">
                  <c:v>2862.4588521540004</c:v>
                </c:pt>
                <c:pt idx="61">
                  <c:v>#N/A</c:v>
                </c:pt>
                <c:pt idx="62">
                  <c:v>#N/A</c:v>
                </c:pt>
                <c:pt idx="63">
                  <c:v>814.39856665852267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1531.1004784688996</c:v>
                </c:pt>
                <c:pt idx="69">
                  <c:v>770.65351418002467</c:v>
                </c:pt>
                <c:pt idx="70">
                  <c:v>1455.0745725718443</c:v>
                </c:pt>
                <c:pt idx="71">
                  <c:v>2738.9231102115268</c:v>
                </c:pt>
                <c:pt idx="72">
                  <c:v>2564.4313373509426</c:v>
                </c:pt>
                <c:pt idx="73">
                  <c:v>997.12727631693099</c:v>
                </c:pt>
                <c:pt idx="74">
                  <c:v>2473.7167594310449</c:v>
                </c:pt>
                <c:pt idx="75">
                  <c:v>#N/A</c:v>
                </c:pt>
                <c:pt idx="76">
                  <c:v>2331.763279391876</c:v>
                </c:pt>
                <c:pt idx="77">
                  <c:v>2104.1557075223568</c:v>
                </c:pt>
                <c:pt idx="78">
                  <c:v>3149.6658204564496</c:v>
                </c:pt>
                <c:pt idx="79">
                  <c:v>1725.625539257981</c:v>
                </c:pt>
                <c:pt idx="80">
                  <c:v>952.97088673941016</c:v>
                </c:pt>
                <c:pt idx="81">
                  <c:v>852.56470646410298</c:v>
                </c:pt>
                <c:pt idx="82">
                  <c:v>#N/A</c:v>
                </c:pt>
                <c:pt idx="83">
                  <c:v>#N/A</c:v>
                </c:pt>
                <c:pt idx="84">
                  <c:v>411.54803794472912</c:v>
                </c:pt>
                <c:pt idx="85">
                  <c:v>#N/A</c:v>
                </c:pt>
                <c:pt idx="86">
                  <c:v>#N/A</c:v>
                </c:pt>
                <c:pt idx="87">
                  <c:v>743.57735063389964</c:v>
                </c:pt>
                <c:pt idx="88">
                  <c:v>689.9168650177653</c:v>
                </c:pt>
                <c:pt idx="89">
                  <c:v>#N/A</c:v>
                </c:pt>
                <c:pt idx="90">
                  <c:v>#N/A</c:v>
                </c:pt>
                <c:pt idx="91">
                  <c:v>9519.2765349833408</c:v>
                </c:pt>
                <c:pt idx="92">
                  <c:v>1417.5349067970799</c:v>
                </c:pt>
                <c:pt idx="93">
                  <c:v>2002.2024226649314</c:v>
                </c:pt>
                <c:pt idx="94">
                  <c:v>3287.851389117212</c:v>
                </c:pt>
                <c:pt idx="95">
                  <c:v>1248.5173856045944</c:v>
                </c:pt>
                <c:pt idx="96">
                  <c:v>#N/A</c:v>
                </c:pt>
                <c:pt idx="97">
                  <c:v>1203.2970338728114</c:v>
                </c:pt>
                <c:pt idx="98">
                  <c:v>1184.2728564661297</c:v>
                </c:pt>
                <c:pt idx="99">
                  <c:v>1227.1444348999878</c:v>
                </c:pt>
                <c:pt idx="100">
                  <c:v>2253.1733129646464</c:v>
                </c:pt>
                <c:pt idx="101">
                  <c:v>2426.6808708386975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7-C42C-430C-9FAA-4613ADDBE8F8}"/>
            </c:ext>
          </c:extLst>
        </c:ser>
        <c:ser>
          <c:idx val="2"/>
          <c:order val="2"/>
          <c:tx>
            <c:strRef>
              <c:f>'Perf-Power-ST'!$H$5</c:f>
              <c:strCache>
                <c:ptCount val="1"/>
                <c:pt idx="0">
                  <c:v>ISO-100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16298</c:v>
                </c:pt>
                <c:pt idx="100">
                  <c:v>8876.3700000000008</c:v>
                </c:pt>
                <c:pt idx="101">
                  <c:v>8241.7099999999991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'Perf-Power-ST'!$H$6:$H$200</c:f>
              <c:numCache>
                <c:formatCode>_-* #,##0_-;\-* #,##0_-;_-* "-"??_-;_-@_-</c:formatCode>
                <c:ptCount val="195"/>
                <c:pt idx="0">
                  <c:v>958.58895705521468</c:v>
                </c:pt>
                <c:pt idx="1">
                  <c:v>311.41006477329347</c:v>
                </c:pt>
                <c:pt idx="2">
                  <c:v>1016.3634515702815</c:v>
                </c:pt>
                <c:pt idx="3">
                  <c:v>#N/A</c:v>
                </c:pt>
                <c:pt idx="4">
                  <c:v>965.99690880989181</c:v>
                </c:pt>
                <c:pt idx="5">
                  <c:v>#N/A</c:v>
                </c:pt>
                <c:pt idx="6">
                  <c:v>961.90842631781459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857.85365016728144</c:v>
                </c:pt>
                <c:pt idx="11">
                  <c:v>956.93779904306223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310.52043224444168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498.05757545572266</c:v>
                </c:pt>
                <c:pt idx="28">
                  <c:v>#N/A</c:v>
                </c:pt>
                <c:pt idx="29">
                  <c:v>1343.1833445265279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901.22566690699352</c:v>
                </c:pt>
                <c:pt idx="36">
                  <c:v>#N/A</c:v>
                </c:pt>
                <c:pt idx="37">
                  <c:v>#N/A</c:v>
                </c:pt>
                <c:pt idx="38">
                  <c:v>358.88601780074646</c:v>
                </c:pt>
                <c:pt idx="39">
                  <c:v>484.26150121065376</c:v>
                </c:pt>
                <c:pt idx="40">
                  <c:v>386.29427898172827</c:v>
                </c:pt>
                <c:pt idx="41">
                  <c:v>#N/A</c:v>
                </c:pt>
                <c:pt idx="42">
                  <c:v>371.26415444588827</c:v>
                </c:pt>
                <c:pt idx="43">
                  <c:v>1208.0212611741968</c:v>
                </c:pt>
                <c:pt idx="44">
                  <c:v>#N/A</c:v>
                </c:pt>
                <c:pt idx="45">
                  <c:v>#N/A</c:v>
                </c:pt>
                <c:pt idx="46">
                  <c:v>633.91442155309028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962.00096200096198</c:v>
                </c:pt>
                <c:pt idx="51">
                  <c:v>414.44764490125783</c:v>
                </c:pt>
                <c:pt idx="52">
                  <c:v>#N/A</c:v>
                </c:pt>
                <c:pt idx="53">
                  <c:v>#N/A</c:v>
                </c:pt>
                <c:pt idx="54">
                  <c:v>369.37183517594474</c:v>
                </c:pt>
                <c:pt idx="55">
                  <c:v>747.41432015940859</c:v>
                </c:pt>
                <c:pt idx="56">
                  <c:v>327.4930407728836</c:v>
                </c:pt>
                <c:pt idx="57">
                  <c:v>527.25930612675313</c:v>
                </c:pt>
                <c:pt idx="58">
                  <c:v>#N/A</c:v>
                </c:pt>
                <c:pt idx="59">
                  <c:v>330.1201637396012</c:v>
                </c:pt>
                <c:pt idx="60">
                  <c:v>1431.2294260770002</c:v>
                </c:pt>
                <c:pt idx="61">
                  <c:v>#N/A</c:v>
                </c:pt>
                <c:pt idx="62">
                  <c:v>#N/A</c:v>
                </c:pt>
                <c:pt idx="63">
                  <c:v>407.19928332926133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765.5502392344498</c:v>
                </c:pt>
                <c:pt idx="69">
                  <c:v>385.32675709001234</c:v>
                </c:pt>
                <c:pt idx="70">
                  <c:v>727.53728628592216</c:v>
                </c:pt>
                <c:pt idx="71">
                  <c:v>1369.4615551057634</c:v>
                </c:pt>
                <c:pt idx="72">
                  <c:v>1282.2156686754713</c:v>
                </c:pt>
                <c:pt idx="73">
                  <c:v>498.56363815846549</c:v>
                </c:pt>
                <c:pt idx="74">
                  <c:v>1236.8583797155225</c:v>
                </c:pt>
                <c:pt idx="75">
                  <c:v>#N/A</c:v>
                </c:pt>
                <c:pt idx="76">
                  <c:v>1165.881639695938</c:v>
                </c:pt>
                <c:pt idx="77">
                  <c:v>1052.0778537611784</c:v>
                </c:pt>
                <c:pt idx="78">
                  <c:v>1574.8329102282248</c:v>
                </c:pt>
                <c:pt idx="79">
                  <c:v>862.81276962899051</c:v>
                </c:pt>
                <c:pt idx="80">
                  <c:v>476.48544336970508</c:v>
                </c:pt>
                <c:pt idx="81">
                  <c:v>426.28235323205149</c:v>
                </c:pt>
                <c:pt idx="82">
                  <c:v>#N/A</c:v>
                </c:pt>
                <c:pt idx="83">
                  <c:v>#N/A</c:v>
                </c:pt>
                <c:pt idx="84">
                  <c:v>205.77401897236456</c:v>
                </c:pt>
                <c:pt idx="85">
                  <c:v>#N/A</c:v>
                </c:pt>
                <c:pt idx="86">
                  <c:v>#N/A</c:v>
                </c:pt>
                <c:pt idx="87">
                  <c:v>371.78867531694982</c:v>
                </c:pt>
                <c:pt idx="88">
                  <c:v>344.95843250888265</c:v>
                </c:pt>
                <c:pt idx="89">
                  <c:v>#N/A</c:v>
                </c:pt>
                <c:pt idx="90">
                  <c:v>#N/A</c:v>
                </c:pt>
                <c:pt idx="91">
                  <c:v>4759.6382674916704</c:v>
                </c:pt>
                <c:pt idx="92">
                  <c:v>708.76745339853994</c:v>
                </c:pt>
                <c:pt idx="93">
                  <c:v>1001.1012113324657</c:v>
                </c:pt>
                <c:pt idx="94">
                  <c:v>1643.925694558606</c:v>
                </c:pt>
                <c:pt idx="95">
                  <c:v>624.25869280229722</c:v>
                </c:pt>
                <c:pt idx="96">
                  <c:v>#N/A</c:v>
                </c:pt>
                <c:pt idx="97">
                  <c:v>601.64851693640571</c:v>
                </c:pt>
                <c:pt idx="98">
                  <c:v>592.13642823306486</c:v>
                </c:pt>
                <c:pt idx="99">
                  <c:v>613.5722174499939</c:v>
                </c:pt>
                <c:pt idx="100">
                  <c:v>1126.5866564823232</c:v>
                </c:pt>
                <c:pt idx="101">
                  <c:v>1213.3404354193488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8-C42C-430C-9FAA-4613ADDBE8F8}"/>
            </c:ext>
          </c:extLst>
        </c:ser>
        <c:ser>
          <c:idx val="3"/>
          <c:order val="3"/>
          <c:tx>
            <c:strRef>
              <c:f>'Perf-Power-ST'!$I$5</c:f>
              <c:strCache>
                <c:ptCount val="1"/>
                <c:pt idx="0">
                  <c:v>ISO-200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16298</c:v>
                </c:pt>
                <c:pt idx="100">
                  <c:v>8876.3700000000008</c:v>
                </c:pt>
                <c:pt idx="101">
                  <c:v>8241.7099999999991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'Perf-Power-ST'!$I$6:$I$200</c:f>
              <c:numCache>
                <c:formatCode>_-* #,##0_-;\-* #,##0_-;_-* "-"??_-;_-@_-</c:formatCode>
                <c:ptCount val="195"/>
                <c:pt idx="0">
                  <c:v>479.29447852760734</c:v>
                </c:pt>
                <c:pt idx="1">
                  <c:v>155.70503238664674</c:v>
                </c:pt>
                <c:pt idx="2">
                  <c:v>508.18172578514077</c:v>
                </c:pt>
                <c:pt idx="3">
                  <c:v>#N/A</c:v>
                </c:pt>
                <c:pt idx="4">
                  <c:v>482.9984544049459</c:v>
                </c:pt>
                <c:pt idx="5">
                  <c:v>#N/A</c:v>
                </c:pt>
                <c:pt idx="6">
                  <c:v>480.95421315890729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428.92682508364072</c:v>
                </c:pt>
                <c:pt idx="11">
                  <c:v>478.46889952153111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155.26021612222084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249.02878772786133</c:v>
                </c:pt>
                <c:pt idx="28">
                  <c:v>#N/A</c:v>
                </c:pt>
                <c:pt idx="29">
                  <c:v>671.59167226326394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450.61283345349676</c:v>
                </c:pt>
                <c:pt idx="36">
                  <c:v>#N/A</c:v>
                </c:pt>
                <c:pt idx="37">
                  <c:v>#N/A</c:v>
                </c:pt>
                <c:pt idx="38">
                  <c:v>179.44300890037323</c:v>
                </c:pt>
                <c:pt idx="39">
                  <c:v>242.13075060532688</c:v>
                </c:pt>
                <c:pt idx="40">
                  <c:v>193.14713949086413</c:v>
                </c:pt>
                <c:pt idx="41">
                  <c:v>#N/A</c:v>
                </c:pt>
                <c:pt idx="42">
                  <c:v>185.63207722294413</c:v>
                </c:pt>
                <c:pt idx="43">
                  <c:v>604.01063058709838</c:v>
                </c:pt>
                <c:pt idx="44">
                  <c:v>#N/A</c:v>
                </c:pt>
                <c:pt idx="45">
                  <c:v>#N/A</c:v>
                </c:pt>
                <c:pt idx="46">
                  <c:v>316.95721077654514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481.00048100048099</c:v>
                </c:pt>
                <c:pt idx="51">
                  <c:v>207.22382245062892</c:v>
                </c:pt>
                <c:pt idx="52">
                  <c:v>#N/A</c:v>
                </c:pt>
                <c:pt idx="53">
                  <c:v>#N/A</c:v>
                </c:pt>
                <c:pt idx="54">
                  <c:v>184.68591758797237</c:v>
                </c:pt>
                <c:pt idx="55">
                  <c:v>373.70716007970429</c:v>
                </c:pt>
                <c:pt idx="56">
                  <c:v>163.7465203864418</c:v>
                </c:pt>
                <c:pt idx="57">
                  <c:v>263.62965306337657</c:v>
                </c:pt>
                <c:pt idx="58">
                  <c:v>#N/A</c:v>
                </c:pt>
                <c:pt idx="59">
                  <c:v>165.0600818698006</c:v>
                </c:pt>
                <c:pt idx="60">
                  <c:v>715.6147130385001</c:v>
                </c:pt>
                <c:pt idx="61">
                  <c:v>#N/A</c:v>
                </c:pt>
                <c:pt idx="62">
                  <c:v>#N/A</c:v>
                </c:pt>
                <c:pt idx="63">
                  <c:v>203.59964166463067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382.7751196172249</c:v>
                </c:pt>
                <c:pt idx="69">
                  <c:v>192.66337854500617</c:v>
                </c:pt>
                <c:pt idx="70">
                  <c:v>363.76864314296108</c:v>
                </c:pt>
                <c:pt idx="71">
                  <c:v>684.7307775528817</c:v>
                </c:pt>
                <c:pt idx="72">
                  <c:v>641.10783433773565</c:v>
                </c:pt>
                <c:pt idx="73">
                  <c:v>249.28181907923275</c:v>
                </c:pt>
                <c:pt idx="74">
                  <c:v>618.42918985776123</c:v>
                </c:pt>
                <c:pt idx="75">
                  <c:v>#N/A</c:v>
                </c:pt>
                <c:pt idx="76">
                  <c:v>582.94081984796901</c:v>
                </c:pt>
                <c:pt idx="77">
                  <c:v>526.0389268805892</c:v>
                </c:pt>
                <c:pt idx="78">
                  <c:v>787.41645511411241</c:v>
                </c:pt>
                <c:pt idx="79">
                  <c:v>431.40638481449525</c:v>
                </c:pt>
                <c:pt idx="80">
                  <c:v>238.24272168485254</c:v>
                </c:pt>
                <c:pt idx="81">
                  <c:v>213.14117661602575</c:v>
                </c:pt>
                <c:pt idx="82">
                  <c:v>#N/A</c:v>
                </c:pt>
                <c:pt idx="83">
                  <c:v>#N/A</c:v>
                </c:pt>
                <c:pt idx="84">
                  <c:v>102.88700948618228</c:v>
                </c:pt>
                <c:pt idx="85">
                  <c:v>#N/A</c:v>
                </c:pt>
                <c:pt idx="86">
                  <c:v>#N/A</c:v>
                </c:pt>
                <c:pt idx="87">
                  <c:v>185.89433765847491</c:v>
                </c:pt>
                <c:pt idx="88">
                  <c:v>172.47921625444133</c:v>
                </c:pt>
                <c:pt idx="89">
                  <c:v>#N/A</c:v>
                </c:pt>
                <c:pt idx="90">
                  <c:v>#N/A</c:v>
                </c:pt>
                <c:pt idx="91">
                  <c:v>2379.8191337458352</c:v>
                </c:pt>
                <c:pt idx="92">
                  <c:v>354.38372669926997</c:v>
                </c:pt>
                <c:pt idx="93">
                  <c:v>500.55060566623285</c:v>
                </c:pt>
                <c:pt idx="94">
                  <c:v>821.96284727930299</c:v>
                </c:pt>
                <c:pt idx="95">
                  <c:v>312.12934640114861</c:v>
                </c:pt>
                <c:pt idx="96">
                  <c:v>#N/A</c:v>
                </c:pt>
                <c:pt idx="97">
                  <c:v>300.82425846820286</c:v>
                </c:pt>
                <c:pt idx="98">
                  <c:v>296.06821411653243</c:v>
                </c:pt>
                <c:pt idx="99">
                  <c:v>306.78610872499695</c:v>
                </c:pt>
                <c:pt idx="100">
                  <c:v>563.29332824116159</c:v>
                </c:pt>
                <c:pt idx="101">
                  <c:v>606.67021770967438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B-C42C-430C-9FAA-4613ADDBE8F8}"/>
            </c:ext>
          </c:extLst>
        </c:ser>
        <c:ser>
          <c:idx val="4"/>
          <c:order val="4"/>
          <c:tx>
            <c:strRef>
              <c:f>'Perf-Power-ST'!$J$5</c:f>
              <c:strCache>
                <c:ptCount val="1"/>
                <c:pt idx="0">
                  <c:v>ISO-300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16298</c:v>
                </c:pt>
                <c:pt idx="100">
                  <c:v>8876.3700000000008</c:v>
                </c:pt>
                <c:pt idx="101">
                  <c:v>8241.7099999999991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'Perf-Power-ST'!$J$6:$J$200</c:f>
              <c:numCache>
                <c:formatCode>_-* #,##0_-;\-* #,##0_-;_-* "-"??_-;_-@_-</c:formatCode>
                <c:ptCount val="195"/>
                <c:pt idx="0">
                  <c:v>319.52965235173826</c:v>
                </c:pt>
                <c:pt idx="1">
                  <c:v>103.80335492443116</c:v>
                </c:pt>
                <c:pt idx="2">
                  <c:v>338.78781719009385</c:v>
                </c:pt>
                <c:pt idx="3">
                  <c:v>#N/A</c:v>
                </c:pt>
                <c:pt idx="4">
                  <c:v>321.99896960329727</c:v>
                </c:pt>
                <c:pt idx="5">
                  <c:v>#N/A</c:v>
                </c:pt>
                <c:pt idx="6">
                  <c:v>320.63614210593818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285.95121672242715</c:v>
                </c:pt>
                <c:pt idx="11">
                  <c:v>318.97926634768743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103.50681074814723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166.01919181857423</c:v>
                </c:pt>
                <c:pt idx="28">
                  <c:v>#N/A</c:v>
                </c:pt>
                <c:pt idx="29">
                  <c:v>447.72778150884267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300.40855563566453</c:v>
                </c:pt>
                <c:pt idx="36">
                  <c:v>#N/A</c:v>
                </c:pt>
                <c:pt idx="37">
                  <c:v>#N/A</c:v>
                </c:pt>
                <c:pt idx="38">
                  <c:v>119.62867260024883</c:v>
                </c:pt>
                <c:pt idx="39">
                  <c:v>161.42050040355124</c:v>
                </c:pt>
                <c:pt idx="40">
                  <c:v>128.76475966057609</c:v>
                </c:pt>
                <c:pt idx="41">
                  <c:v>#N/A</c:v>
                </c:pt>
                <c:pt idx="42">
                  <c:v>123.75471814862942</c:v>
                </c:pt>
                <c:pt idx="43">
                  <c:v>402.67375372473225</c:v>
                </c:pt>
                <c:pt idx="44">
                  <c:v>#N/A</c:v>
                </c:pt>
                <c:pt idx="45">
                  <c:v>#N/A</c:v>
                </c:pt>
                <c:pt idx="46">
                  <c:v>211.30480718436345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320.66698733365399</c:v>
                </c:pt>
                <c:pt idx="51">
                  <c:v>138.14921496708595</c:v>
                </c:pt>
                <c:pt idx="52">
                  <c:v>#N/A</c:v>
                </c:pt>
                <c:pt idx="53">
                  <c:v>#N/A</c:v>
                </c:pt>
                <c:pt idx="54">
                  <c:v>123.12394505864825</c:v>
                </c:pt>
                <c:pt idx="55">
                  <c:v>249.13810671980286</c:v>
                </c:pt>
                <c:pt idx="56">
                  <c:v>109.16434692429453</c:v>
                </c:pt>
                <c:pt idx="57">
                  <c:v>175.75310204225104</c:v>
                </c:pt>
                <c:pt idx="58">
                  <c:v>#N/A</c:v>
                </c:pt>
                <c:pt idx="59">
                  <c:v>110.04005457986707</c:v>
                </c:pt>
                <c:pt idx="60">
                  <c:v>477.07647535900009</c:v>
                </c:pt>
                <c:pt idx="61">
                  <c:v>#N/A</c:v>
                </c:pt>
                <c:pt idx="62">
                  <c:v>#N/A</c:v>
                </c:pt>
                <c:pt idx="63">
                  <c:v>135.73309444308711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255.18341307814993</c:v>
                </c:pt>
                <c:pt idx="69">
                  <c:v>128.44225236333745</c:v>
                </c:pt>
                <c:pt idx="70">
                  <c:v>242.51242876197406</c:v>
                </c:pt>
                <c:pt idx="71">
                  <c:v>456.48718503525453</c:v>
                </c:pt>
                <c:pt idx="72">
                  <c:v>427.40522289182377</c:v>
                </c:pt>
                <c:pt idx="73">
                  <c:v>166.18787938615517</c:v>
                </c:pt>
                <c:pt idx="74">
                  <c:v>412.2861265718409</c:v>
                </c:pt>
                <c:pt idx="75">
                  <c:v>#N/A</c:v>
                </c:pt>
                <c:pt idx="76">
                  <c:v>388.62721323197934</c:v>
                </c:pt>
                <c:pt idx="77">
                  <c:v>350.69261792039282</c:v>
                </c:pt>
                <c:pt idx="78">
                  <c:v>524.94430340940823</c:v>
                </c:pt>
                <c:pt idx="79">
                  <c:v>287.60425654299684</c:v>
                </c:pt>
                <c:pt idx="80">
                  <c:v>158.82848112323504</c:v>
                </c:pt>
                <c:pt idx="81">
                  <c:v>142.09411774401715</c:v>
                </c:pt>
                <c:pt idx="82">
                  <c:v>#N/A</c:v>
                </c:pt>
                <c:pt idx="83">
                  <c:v>#N/A</c:v>
                </c:pt>
                <c:pt idx="84">
                  <c:v>68.591339657454853</c:v>
                </c:pt>
                <c:pt idx="85">
                  <c:v>#N/A</c:v>
                </c:pt>
                <c:pt idx="86">
                  <c:v>#N/A</c:v>
                </c:pt>
                <c:pt idx="87">
                  <c:v>123.92955843898329</c:v>
                </c:pt>
                <c:pt idx="88">
                  <c:v>114.98614416962756</c:v>
                </c:pt>
                <c:pt idx="89">
                  <c:v>#N/A</c:v>
                </c:pt>
                <c:pt idx="90">
                  <c:v>#N/A</c:v>
                </c:pt>
                <c:pt idx="91">
                  <c:v>1586.5460891638902</c:v>
                </c:pt>
                <c:pt idx="92">
                  <c:v>236.25581779951332</c:v>
                </c:pt>
                <c:pt idx="93">
                  <c:v>333.70040377748859</c:v>
                </c:pt>
                <c:pt idx="94">
                  <c:v>547.97523151953533</c:v>
                </c:pt>
                <c:pt idx="95">
                  <c:v>208.08623093409909</c:v>
                </c:pt>
                <c:pt idx="96">
                  <c:v>#N/A</c:v>
                </c:pt>
                <c:pt idx="97">
                  <c:v>200.5495056454686</c:v>
                </c:pt>
                <c:pt idx="98">
                  <c:v>197.37880941102165</c:v>
                </c:pt>
                <c:pt idx="99">
                  <c:v>204.52407248333131</c:v>
                </c:pt>
                <c:pt idx="100">
                  <c:v>375.52888549410773</c:v>
                </c:pt>
                <c:pt idx="101">
                  <c:v>404.4468118064496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C-C42C-430C-9FAA-4613ADDBE8F8}"/>
            </c:ext>
          </c:extLst>
        </c:ser>
        <c:ser>
          <c:idx val="5"/>
          <c:order val="5"/>
          <c:tx>
            <c:strRef>
              <c:f>'Perf-Power-ST'!$K$5</c:f>
              <c:strCache>
                <c:ptCount val="1"/>
                <c:pt idx="0">
                  <c:v>ISO-400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16298</c:v>
                </c:pt>
                <c:pt idx="100">
                  <c:v>8876.3700000000008</c:v>
                </c:pt>
                <c:pt idx="101">
                  <c:v>8241.7099999999991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'Perf-Power-ST'!$K$6:$K$200</c:f>
              <c:numCache>
                <c:formatCode>_-* #,##0_-;\-* #,##0_-;_-* "-"??_-;_-@_-</c:formatCode>
                <c:ptCount val="195"/>
                <c:pt idx="0">
                  <c:v>239.64723926380367</c:v>
                </c:pt>
                <c:pt idx="1">
                  <c:v>77.852516193323368</c:v>
                </c:pt>
                <c:pt idx="2">
                  <c:v>254.09086289257039</c:v>
                </c:pt>
                <c:pt idx="3">
                  <c:v>#N/A</c:v>
                </c:pt>
                <c:pt idx="4">
                  <c:v>241.49922720247295</c:v>
                </c:pt>
                <c:pt idx="5">
                  <c:v>#N/A</c:v>
                </c:pt>
                <c:pt idx="6">
                  <c:v>240.47710657945365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214.46341254182036</c:v>
                </c:pt>
                <c:pt idx="11">
                  <c:v>239.23444976076556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77.63010806111042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124.51439386393066</c:v>
                </c:pt>
                <c:pt idx="28">
                  <c:v>#N/A</c:v>
                </c:pt>
                <c:pt idx="29">
                  <c:v>335.79583613163197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225.30641672674838</c:v>
                </c:pt>
                <c:pt idx="36">
                  <c:v>#N/A</c:v>
                </c:pt>
                <c:pt idx="37">
                  <c:v>#N/A</c:v>
                </c:pt>
                <c:pt idx="38">
                  <c:v>89.721504450186615</c:v>
                </c:pt>
                <c:pt idx="39">
                  <c:v>121.06537530266344</c:v>
                </c:pt>
                <c:pt idx="40">
                  <c:v>96.573569745432067</c:v>
                </c:pt>
                <c:pt idx="41">
                  <c:v>#N/A</c:v>
                </c:pt>
                <c:pt idx="42">
                  <c:v>92.816038611472067</c:v>
                </c:pt>
                <c:pt idx="43">
                  <c:v>302.00531529354919</c:v>
                </c:pt>
                <c:pt idx="44">
                  <c:v>#N/A</c:v>
                </c:pt>
                <c:pt idx="45">
                  <c:v>#N/A</c:v>
                </c:pt>
                <c:pt idx="46">
                  <c:v>158.47860538827257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240.50024050024049</c:v>
                </c:pt>
                <c:pt idx="51">
                  <c:v>103.61191122531446</c:v>
                </c:pt>
                <c:pt idx="52">
                  <c:v>#N/A</c:v>
                </c:pt>
                <c:pt idx="53">
                  <c:v>#N/A</c:v>
                </c:pt>
                <c:pt idx="54">
                  <c:v>92.342958793986185</c:v>
                </c:pt>
                <c:pt idx="55">
                  <c:v>186.85358003985215</c:v>
                </c:pt>
                <c:pt idx="56">
                  <c:v>81.873260193220901</c:v>
                </c:pt>
                <c:pt idx="57">
                  <c:v>131.81482653168828</c:v>
                </c:pt>
                <c:pt idx="58">
                  <c:v>#N/A</c:v>
                </c:pt>
                <c:pt idx="59">
                  <c:v>82.530040934900299</c:v>
                </c:pt>
                <c:pt idx="60">
                  <c:v>357.80735651925005</c:v>
                </c:pt>
                <c:pt idx="61">
                  <c:v>#N/A</c:v>
                </c:pt>
                <c:pt idx="62">
                  <c:v>#N/A</c:v>
                </c:pt>
                <c:pt idx="63">
                  <c:v>101.79982083231533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191.38755980861245</c:v>
                </c:pt>
                <c:pt idx="69">
                  <c:v>96.331689272503084</c:v>
                </c:pt>
                <c:pt idx="70">
                  <c:v>181.88432157148054</c:v>
                </c:pt>
                <c:pt idx="71">
                  <c:v>342.36538877644085</c:v>
                </c:pt>
                <c:pt idx="72">
                  <c:v>320.55391716886783</c:v>
                </c:pt>
                <c:pt idx="73">
                  <c:v>124.64090953961637</c:v>
                </c:pt>
                <c:pt idx="74">
                  <c:v>309.21459492888062</c:v>
                </c:pt>
                <c:pt idx="75">
                  <c:v>#N/A</c:v>
                </c:pt>
                <c:pt idx="76">
                  <c:v>291.4704099239845</c:v>
                </c:pt>
                <c:pt idx="77">
                  <c:v>263.0194634402946</c:v>
                </c:pt>
                <c:pt idx="78">
                  <c:v>393.7082275570562</c:v>
                </c:pt>
                <c:pt idx="79">
                  <c:v>215.70319240724763</c:v>
                </c:pt>
                <c:pt idx="80">
                  <c:v>119.12136084242627</c:v>
                </c:pt>
                <c:pt idx="81">
                  <c:v>106.57058830801287</c:v>
                </c:pt>
                <c:pt idx="82">
                  <c:v>#N/A</c:v>
                </c:pt>
                <c:pt idx="83">
                  <c:v>#N/A</c:v>
                </c:pt>
                <c:pt idx="84">
                  <c:v>51.44350474309114</c:v>
                </c:pt>
                <c:pt idx="85">
                  <c:v>#N/A</c:v>
                </c:pt>
                <c:pt idx="86">
                  <c:v>#N/A</c:v>
                </c:pt>
                <c:pt idx="87">
                  <c:v>92.947168829237455</c:v>
                </c:pt>
                <c:pt idx="88">
                  <c:v>86.239608127220663</c:v>
                </c:pt>
                <c:pt idx="89">
                  <c:v>#N/A</c:v>
                </c:pt>
                <c:pt idx="90">
                  <c:v>#N/A</c:v>
                </c:pt>
                <c:pt idx="91">
                  <c:v>1189.9095668729176</c:v>
                </c:pt>
                <c:pt idx="92">
                  <c:v>177.19186334963499</c:v>
                </c:pt>
                <c:pt idx="93">
                  <c:v>250.27530283311643</c:v>
                </c:pt>
                <c:pt idx="94">
                  <c:v>410.9814236396515</c:v>
                </c:pt>
                <c:pt idx="95">
                  <c:v>156.0646732005743</c:v>
                </c:pt>
                <c:pt idx="96">
                  <c:v>#N/A</c:v>
                </c:pt>
                <c:pt idx="97">
                  <c:v>150.41212923410143</c:v>
                </c:pt>
                <c:pt idx="98">
                  <c:v>148.03410705826622</c:v>
                </c:pt>
                <c:pt idx="99">
                  <c:v>153.39305436249848</c:v>
                </c:pt>
                <c:pt idx="100">
                  <c:v>281.64666412058079</c:v>
                </c:pt>
                <c:pt idx="101">
                  <c:v>303.33510885483719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D-C42C-430C-9FAA-4613ADDBE8F8}"/>
            </c:ext>
          </c:extLst>
        </c:ser>
        <c:ser>
          <c:idx val="6"/>
          <c:order val="6"/>
          <c:tx>
            <c:strRef>
              <c:f>'Perf-Power-ST'!$L$5</c:f>
              <c:strCache>
                <c:ptCount val="1"/>
                <c:pt idx="0">
                  <c:v>ISO-500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16298</c:v>
                </c:pt>
                <c:pt idx="100">
                  <c:v>8876.3700000000008</c:v>
                </c:pt>
                <c:pt idx="101">
                  <c:v>8241.7099999999991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'Perf-Power-ST'!$L$6:$L$200</c:f>
              <c:numCache>
                <c:formatCode>_-* #,##0_-;\-* #,##0_-;_-* "-"??_-;_-@_-</c:formatCode>
                <c:ptCount val="195"/>
                <c:pt idx="0">
                  <c:v>191.71779141104295</c:v>
                </c:pt>
                <c:pt idx="1">
                  <c:v>62.282012954658697</c:v>
                </c:pt>
                <c:pt idx="2">
                  <c:v>203.27269031405632</c:v>
                </c:pt>
                <c:pt idx="3">
                  <c:v>#N/A</c:v>
                </c:pt>
                <c:pt idx="4">
                  <c:v>193.19938176197837</c:v>
                </c:pt>
                <c:pt idx="5">
                  <c:v>#N/A</c:v>
                </c:pt>
                <c:pt idx="6">
                  <c:v>192.3816852635629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171.5707300334563</c:v>
                </c:pt>
                <c:pt idx="11">
                  <c:v>191.38755980861245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62.104086448888339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99.61151509114454</c:v>
                </c:pt>
                <c:pt idx="28">
                  <c:v>#N/A</c:v>
                </c:pt>
                <c:pt idx="29">
                  <c:v>268.63666890530556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180.24513338139872</c:v>
                </c:pt>
                <c:pt idx="36">
                  <c:v>#N/A</c:v>
                </c:pt>
                <c:pt idx="37">
                  <c:v>#N/A</c:v>
                </c:pt>
                <c:pt idx="38">
                  <c:v>71.777203560149303</c:v>
                </c:pt>
                <c:pt idx="39">
                  <c:v>96.852300242130752</c:v>
                </c:pt>
                <c:pt idx="40">
                  <c:v>77.258855796345657</c:v>
                </c:pt>
                <c:pt idx="41">
                  <c:v>#N/A</c:v>
                </c:pt>
                <c:pt idx="42">
                  <c:v>74.252830889177645</c:v>
                </c:pt>
                <c:pt idx="43">
                  <c:v>241.60425223483932</c:v>
                </c:pt>
                <c:pt idx="44">
                  <c:v>#N/A</c:v>
                </c:pt>
                <c:pt idx="45">
                  <c:v>#N/A</c:v>
                </c:pt>
                <c:pt idx="46">
                  <c:v>126.78288431061807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192.4001924001924</c:v>
                </c:pt>
                <c:pt idx="51">
                  <c:v>82.889528980251569</c:v>
                </c:pt>
                <c:pt idx="52">
                  <c:v>#N/A</c:v>
                </c:pt>
                <c:pt idx="53">
                  <c:v>#N/A</c:v>
                </c:pt>
                <c:pt idx="54">
                  <c:v>73.874367035188939</c:v>
                </c:pt>
                <c:pt idx="55">
                  <c:v>149.48286403188172</c:v>
                </c:pt>
                <c:pt idx="56">
                  <c:v>65.498608154576715</c:v>
                </c:pt>
                <c:pt idx="57">
                  <c:v>105.45186122535063</c:v>
                </c:pt>
                <c:pt idx="58">
                  <c:v>#N/A</c:v>
                </c:pt>
                <c:pt idx="59">
                  <c:v>66.024032747920245</c:v>
                </c:pt>
                <c:pt idx="60">
                  <c:v>286.24588521540005</c:v>
                </c:pt>
                <c:pt idx="61">
                  <c:v>#N/A</c:v>
                </c:pt>
                <c:pt idx="62">
                  <c:v>#N/A</c:v>
                </c:pt>
                <c:pt idx="63">
                  <c:v>81.439856665852261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153.11004784688996</c:v>
                </c:pt>
                <c:pt idx="69">
                  <c:v>77.065351418002464</c:v>
                </c:pt>
                <c:pt idx="70">
                  <c:v>145.50745725718443</c:v>
                </c:pt>
                <c:pt idx="71">
                  <c:v>273.89231102115269</c:v>
                </c:pt>
                <c:pt idx="72">
                  <c:v>256.44313373509425</c:v>
                </c:pt>
                <c:pt idx="73">
                  <c:v>99.712727631693099</c:v>
                </c:pt>
                <c:pt idx="74">
                  <c:v>247.37167594310452</c:v>
                </c:pt>
                <c:pt idx="75">
                  <c:v>#N/A</c:v>
                </c:pt>
                <c:pt idx="76">
                  <c:v>233.17632793918759</c:v>
                </c:pt>
                <c:pt idx="77">
                  <c:v>210.41557075223565</c:v>
                </c:pt>
                <c:pt idx="78">
                  <c:v>314.96658204564494</c:v>
                </c:pt>
                <c:pt idx="79">
                  <c:v>172.56255392579811</c:v>
                </c:pt>
                <c:pt idx="80">
                  <c:v>95.297088673941005</c:v>
                </c:pt>
                <c:pt idx="81">
                  <c:v>85.256470646410293</c:v>
                </c:pt>
                <c:pt idx="82">
                  <c:v>#N/A</c:v>
                </c:pt>
                <c:pt idx="83">
                  <c:v>#N/A</c:v>
                </c:pt>
                <c:pt idx="84">
                  <c:v>41.154803794472912</c:v>
                </c:pt>
                <c:pt idx="85">
                  <c:v>#N/A</c:v>
                </c:pt>
                <c:pt idx="86">
                  <c:v>#N/A</c:v>
                </c:pt>
                <c:pt idx="87">
                  <c:v>74.357735063389967</c:v>
                </c:pt>
                <c:pt idx="88">
                  <c:v>68.991686501776542</c:v>
                </c:pt>
                <c:pt idx="89">
                  <c:v>#N/A</c:v>
                </c:pt>
                <c:pt idx="90">
                  <c:v>#N/A</c:v>
                </c:pt>
                <c:pt idx="91">
                  <c:v>951.92765349833417</c:v>
                </c:pt>
                <c:pt idx="92">
                  <c:v>141.75349067970799</c:v>
                </c:pt>
                <c:pt idx="93">
                  <c:v>200.22024226649313</c:v>
                </c:pt>
                <c:pt idx="94">
                  <c:v>328.78513891172116</c:v>
                </c:pt>
                <c:pt idx="95">
                  <c:v>124.85173856045945</c:v>
                </c:pt>
                <c:pt idx="96">
                  <c:v>#N/A</c:v>
                </c:pt>
                <c:pt idx="97">
                  <c:v>120.32970338728116</c:v>
                </c:pt>
                <c:pt idx="98">
                  <c:v>118.42728564661299</c:v>
                </c:pt>
                <c:pt idx="99">
                  <c:v>122.71444348999877</c:v>
                </c:pt>
                <c:pt idx="100">
                  <c:v>225.31733129646463</c:v>
                </c:pt>
                <c:pt idx="101">
                  <c:v>242.66808708386975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E-C42C-430C-9FAA-4613ADDBE8F8}"/>
            </c:ext>
          </c:extLst>
        </c:ser>
        <c:ser>
          <c:idx val="7"/>
          <c:order val="7"/>
          <c:tx>
            <c:strRef>
              <c:f>'Perf-Power-ST'!$M$5</c:f>
              <c:strCache>
                <c:ptCount val="1"/>
                <c:pt idx="0">
                  <c:v>ISO-600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16298</c:v>
                </c:pt>
                <c:pt idx="100">
                  <c:v>8876.3700000000008</c:v>
                </c:pt>
                <c:pt idx="101">
                  <c:v>8241.7099999999991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'Perf-Power-ST'!$M$6:$M$200</c:f>
              <c:numCache>
                <c:formatCode>_-* #,##0_-;\-* #,##0_-;_-* "-"??_-;_-@_-</c:formatCode>
                <c:ptCount val="195"/>
                <c:pt idx="0">
                  <c:v>159.76482617586913</c:v>
                </c:pt>
                <c:pt idx="1">
                  <c:v>51.901677462215581</c:v>
                </c:pt>
                <c:pt idx="2">
                  <c:v>169.39390859504692</c:v>
                </c:pt>
                <c:pt idx="3">
                  <c:v>#N/A</c:v>
                </c:pt>
                <c:pt idx="4">
                  <c:v>160.99948480164863</c:v>
                </c:pt>
                <c:pt idx="5">
                  <c:v>#N/A</c:v>
                </c:pt>
                <c:pt idx="6">
                  <c:v>160.31807105296909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142.97560836121357</c:v>
                </c:pt>
                <c:pt idx="11">
                  <c:v>159.48963317384371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51.753405374073616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83.009595909287114</c:v>
                </c:pt>
                <c:pt idx="28">
                  <c:v>#N/A</c:v>
                </c:pt>
                <c:pt idx="29">
                  <c:v>223.86389075442133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150.20427781783226</c:v>
                </c:pt>
                <c:pt idx="36">
                  <c:v>#N/A</c:v>
                </c:pt>
                <c:pt idx="37">
                  <c:v>#N/A</c:v>
                </c:pt>
                <c:pt idx="38">
                  <c:v>59.814336300124417</c:v>
                </c:pt>
                <c:pt idx="39">
                  <c:v>80.710250201775622</c:v>
                </c:pt>
                <c:pt idx="40">
                  <c:v>64.382379830288045</c:v>
                </c:pt>
                <c:pt idx="41">
                  <c:v>#N/A</c:v>
                </c:pt>
                <c:pt idx="42">
                  <c:v>61.877359074314711</c:v>
                </c:pt>
                <c:pt idx="43">
                  <c:v>201.33687686236613</c:v>
                </c:pt>
                <c:pt idx="44">
                  <c:v>#N/A</c:v>
                </c:pt>
                <c:pt idx="45">
                  <c:v>#N/A</c:v>
                </c:pt>
                <c:pt idx="46">
                  <c:v>105.65240359218173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160.333493666827</c:v>
                </c:pt>
                <c:pt idx="51">
                  <c:v>69.074607483542977</c:v>
                </c:pt>
                <c:pt idx="52">
                  <c:v>#N/A</c:v>
                </c:pt>
                <c:pt idx="53">
                  <c:v>#N/A</c:v>
                </c:pt>
                <c:pt idx="54">
                  <c:v>61.561972529324123</c:v>
                </c:pt>
                <c:pt idx="55">
                  <c:v>124.56905335990143</c:v>
                </c:pt>
                <c:pt idx="56">
                  <c:v>54.582173462147267</c:v>
                </c:pt>
                <c:pt idx="57">
                  <c:v>87.876551021125522</c:v>
                </c:pt>
                <c:pt idx="58">
                  <c:v>#N/A</c:v>
                </c:pt>
                <c:pt idx="59">
                  <c:v>55.020027289933537</c:v>
                </c:pt>
                <c:pt idx="60">
                  <c:v>238.53823767950004</c:v>
                </c:pt>
                <c:pt idx="61">
                  <c:v>#N/A</c:v>
                </c:pt>
                <c:pt idx="62">
                  <c:v>#N/A</c:v>
                </c:pt>
                <c:pt idx="63">
                  <c:v>67.866547221543556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127.59170653907496</c:v>
                </c:pt>
                <c:pt idx="69">
                  <c:v>64.221126181668723</c:v>
                </c:pt>
                <c:pt idx="70">
                  <c:v>121.25621438098703</c:v>
                </c:pt>
                <c:pt idx="71">
                  <c:v>228.24359251762726</c:v>
                </c:pt>
                <c:pt idx="72">
                  <c:v>213.70261144591188</c:v>
                </c:pt>
                <c:pt idx="73">
                  <c:v>83.093939693077587</c:v>
                </c:pt>
                <c:pt idx="74">
                  <c:v>206.14306328592045</c:v>
                </c:pt>
                <c:pt idx="75">
                  <c:v>#N/A</c:v>
                </c:pt>
                <c:pt idx="76">
                  <c:v>194.31360661598967</c:v>
                </c:pt>
                <c:pt idx="77">
                  <c:v>175.34630896019641</c:v>
                </c:pt>
                <c:pt idx="78">
                  <c:v>262.47215170470412</c:v>
                </c:pt>
                <c:pt idx="79">
                  <c:v>143.80212827149842</c:v>
                </c:pt>
                <c:pt idx="80">
                  <c:v>79.414240561617518</c:v>
                </c:pt>
                <c:pt idx="81">
                  <c:v>71.047058872008577</c:v>
                </c:pt>
                <c:pt idx="82">
                  <c:v>#N/A</c:v>
                </c:pt>
                <c:pt idx="83">
                  <c:v>#N/A</c:v>
                </c:pt>
                <c:pt idx="84">
                  <c:v>34.295669828727426</c:v>
                </c:pt>
                <c:pt idx="85">
                  <c:v>#N/A</c:v>
                </c:pt>
                <c:pt idx="86">
                  <c:v>#N/A</c:v>
                </c:pt>
                <c:pt idx="87">
                  <c:v>61.964779219491646</c:v>
                </c:pt>
                <c:pt idx="88">
                  <c:v>57.493072084813782</c:v>
                </c:pt>
                <c:pt idx="89">
                  <c:v>#N/A</c:v>
                </c:pt>
                <c:pt idx="90">
                  <c:v>#N/A</c:v>
                </c:pt>
                <c:pt idx="91">
                  <c:v>793.2730445819451</c:v>
                </c:pt>
                <c:pt idx="92">
                  <c:v>118.12790889975666</c:v>
                </c:pt>
                <c:pt idx="93">
                  <c:v>166.85020188874429</c:v>
                </c:pt>
                <c:pt idx="94">
                  <c:v>273.98761575976766</c:v>
                </c:pt>
                <c:pt idx="95">
                  <c:v>104.04311546704955</c:v>
                </c:pt>
                <c:pt idx="96">
                  <c:v>#N/A</c:v>
                </c:pt>
                <c:pt idx="97">
                  <c:v>100.2747528227343</c:v>
                </c:pt>
                <c:pt idx="98">
                  <c:v>98.689404705510825</c:v>
                </c:pt>
                <c:pt idx="99">
                  <c:v>102.26203624166565</c:v>
                </c:pt>
                <c:pt idx="100">
                  <c:v>187.76444274705386</c:v>
                </c:pt>
                <c:pt idx="101">
                  <c:v>202.2234059032248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F-C42C-430C-9FAA-4613ADDBE8F8}"/>
            </c:ext>
          </c:extLst>
        </c:ser>
        <c:ser>
          <c:idx val="8"/>
          <c:order val="8"/>
          <c:tx>
            <c:strRef>
              <c:f>'Perf-Power-ST'!$N$5</c:f>
              <c:strCache>
                <c:ptCount val="1"/>
                <c:pt idx="0">
                  <c:v>ISO-700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16298</c:v>
                </c:pt>
                <c:pt idx="100">
                  <c:v>8876.3700000000008</c:v>
                </c:pt>
                <c:pt idx="101">
                  <c:v>8241.7099999999991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'Perf-Power-ST'!$N$6:$N$200</c:f>
              <c:numCache>
                <c:formatCode>_-* #,##0_-;\-* #,##0_-;_-* "-"??_-;_-@_-</c:formatCode>
                <c:ptCount val="195"/>
                <c:pt idx="0">
                  <c:v>136.94127957931639</c:v>
                </c:pt>
                <c:pt idx="1">
                  <c:v>44.487152110470497</c:v>
                </c:pt>
                <c:pt idx="2">
                  <c:v>145.1947787957545</c:v>
                </c:pt>
                <c:pt idx="3">
                  <c:v>#N/A</c:v>
                </c:pt>
                <c:pt idx="4">
                  <c:v>137.99955840141311</c:v>
                </c:pt>
                <c:pt idx="5">
                  <c:v>#N/A</c:v>
                </c:pt>
                <c:pt idx="6">
                  <c:v>137.41548947397351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122.55052145246879</c:v>
                </c:pt>
                <c:pt idx="11">
                  <c:v>136.70539986329462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44.360061749205954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71.151082207960386</c:v>
                </c:pt>
                <c:pt idx="28">
                  <c:v>#N/A</c:v>
                </c:pt>
                <c:pt idx="29">
                  <c:v>191.88333493236112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128.74652384385621</c:v>
                </c:pt>
                <c:pt idx="36">
                  <c:v>#N/A</c:v>
                </c:pt>
                <c:pt idx="37">
                  <c:v>#N/A</c:v>
                </c:pt>
                <c:pt idx="38">
                  <c:v>51.269431114392354</c:v>
                </c:pt>
                <c:pt idx="39">
                  <c:v>69.180214458664821</c:v>
                </c:pt>
                <c:pt idx="40">
                  <c:v>55.184896997389757</c:v>
                </c:pt>
                <c:pt idx="41">
                  <c:v>#N/A</c:v>
                </c:pt>
                <c:pt idx="42">
                  <c:v>53.037736349412612</c:v>
                </c:pt>
                <c:pt idx="43">
                  <c:v>172.57446588202811</c:v>
                </c:pt>
                <c:pt idx="44">
                  <c:v>#N/A</c:v>
                </c:pt>
                <c:pt idx="45">
                  <c:v>#N/A</c:v>
                </c:pt>
                <c:pt idx="46">
                  <c:v>90.559203079012903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137.4287088572803</c:v>
                </c:pt>
                <c:pt idx="51">
                  <c:v>59.206806414465412</c:v>
                </c:pt>
                <c:pt idx="52">
                  <c:v>#N/A</c:v>
                </c:pt>
                <c:pt idx="53">
                  <c:v>#N/A</c:v>
                </c:pt>
                <c:pt idx="54">
                  <c:v>52.767405025134963</c:v>
                </c:pt>
                <c:pt idx="55">
                  <c:v>106.77347430848694</c:v>
                </c:pt>
                <c:pt idx="56">
                  <c:v>46.784720110411939</c:v>
                </c:pt>
                <c:pt idx="57">
                  <c:v>75.322758018107592</c:v>
                </c:pt>
                <c:pt idx="58">
                  <c:v>#N/A</c:v>
                </c:pt>
                <c:pt idx="59">
                  <c:v>47.160023391371602</c:v>
                </c:pt>
                <c:pt idx="60">
                  <c:v>204.4613465824286</c:v>
                </c:pt>
                <c:pt idx="61">
                  <c:v>#N/A</c:v>
                </c:pt>
                <c:pt idx="62">
                  <c:v>#N/A</c:v>
                </c:pt>
                <c:pt idx="63">
                  <c:v>58.171326189894479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109.36431989063568</c:v>
                </c:pt>
                <c:pt idx="69">
                  <c:v>55.046679584287482</c:v>
                </c:pt>
                <c:pt idx="70">
                  <c:v>103.93389804084603</c:v>
                </c:pt>
                <c:pt idx="71">
                  <c:v>195.63736501510908</c:v>
                </c:pt>
                <c:pt idx="72">
                  <c:v>183.17366695363876</c:v>
                </c:pt>
                <c:pt idx="73">
                  <c:v>71.223376879780787</c:v>
                </c:pt>
                <c:pt idx="74">
                  <c:v>176.69405424507465</c:v>
                </c:pt>
                <c:pt idx="75">
                  <c:v>#N/A</c:v>
                </c:pt>
                <c:pt idx="76">
                  <c:v>166.55451995656259</c:v>
                </c:pt>
                <c:pt idx="77">
                  <c:v>150.29683625159691</c:v>
                </c:pt>
                <c:pt idx="78">
                  <c:v>224.97613003260355</c:v>
                </c:pt>
                <c:pt idx="79">
                  <c:v>123.25896708985579</c:v>
                </c:pt>
                <c:pt idx="80">
                  <c:v>68.069349052815014</c:v>
                </c:pt>
                <c:pt idx="81">
                  <c:v>60.897479033150212</c:v>
                </c:pt>
                <c:pt idx="82">
                  <c:v>#N/A</c:v>
                </c:pt>
                <c:pt idx="83">
                  <c:v>#N/A</c:v>
                </c:pt>
                <c:pt idx="84">
                  <c:v>29.39628842462351</c:v>
                </c:pt>
                <c:pt idx="85">
                  <c:v>#N/A</c:v>
                </c:pt>
                <c:pt idx="86">
                  <c:v>#N/A</c:v>
                </c:pt>
                <c:pt idx="87">
                  <c:v>53.112667902421407</c:v>
                </c:pt>
                <c:pt idx="88">
                  <c:v>49.27977607269753</c:v>
                </c:pt>
                <c:pt idx="89">
                  <c:v>#N/A</c:v>
                </c:pt>
                <c:pt idx="90">
                  <c:v>#N/A</c:v>
                </c:pt>
                <c:pt idx="91">
                  <c:v>679.94832392738158</c:v>
                </c:pt>
                <c:pt idx="92">
                  <c:v>101.25249334264856</c:v>
                </c:pt>
                <c:pt idx="93">
                  <c:v>143.01445876178082</c:v>
                </c:pt>
                <c:pt idx="94">
                  <c:v>234.84652779408657</c:v>
                </c:pt>
                <c:pt idx="95">
                  <c:v>89.179813257471039</c:v>
                </c:pt>
                <c:pt idx="96">
                  <c:v>#N/A</c:v>
                </c:pt>
                <c:pt idx="97">
                  <c:v>85.949788133772259</c:v>
                </c:pt>
                <c:pt idx="98">
                  <c:v>84.590918319009276</c:v>
                </c:pt>
                <c:pt idx="99">
                  <c:v>87.653173921427694</c:v>
                </c:pt>
                <c:pt idx="100">
                  <c:v>160.94095092604618</c:v>
                </c:pt>
                <c:pt idx="101">
                  <c:v>173.33434791704983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0-C42C-430C-9FAA-4613ADDBE8F8}"/>
            </c:ext>
          </c:extLst>
        </c:ser>
        <c:ser>
          <c:idx val="9"/>
          <c:order val="9"/>
          <c:tx>
            <c:strRef>
              <c:f>'Perf-Power-ST'!$O$5</c:f>
              <c:strCache>
                <c:ptCount val="1"/>
                <c:pt idx="0">
                  <c:v>ISO-800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16298</c:v>
                </c:pt>
                <c:pt idx="100">
                  <c:v>8876.3700000000008</c:v>
                </c:pt>
                <c:pt idx="101">
                  <c:v>8241.7099999999991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'Perf-Power-ST'!$O$6:$O$200</c:f>
              <c:numCache>
                <c:formatCode>_-* #,##0_-;\-* #,##0_-;_-* "-"??_-;_-@_-</c:formatCode>
                <c:ptCount val="195"/>
                <c:pt idx="0">
                  <c:v>119.82361963190183</c:v>
                </c:pt>
                <c:pt idx="1">
                  <c:v>38.926258096661684</c:v>
                </c:pt>
                <c:pt idx="2">
                  <c:v>127.04543144628519</c:v>
                </c:pt>
                <c:pt idx="3">
                  <c:v>#N/A</c:v>
                </c:pt>
                <c:pt idx="4">
                  <c:v>120.74961360123648</c:v>
                </c:pt>
                <c:pt idx="5">
                  <c:v>#N/A</c:v>
                </c:pt>
                <c:pt idx="6">
                  <c:v>120.23855328972682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107.23170627091018</c:v>
                </c:pt>
                <c:pt idx="11">
                  <c:v>119.61722488038278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38.81505403055521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62.257196931965332</c:v>
                </c:pt>
                <c:pt idx="28">
                  <c:v>#N/A</c:v>
                </c:pt>
                <c:pt idx="29">
                  <c:v>167.89791806581599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112.65320836337419</c:v>
                </c:pt>
                <c:pt idx="36">
                  <c:v>#N/A</c:v>
                </c:pt>
                <c:pt idx="37">
                  <c:v>#N/A</c:v>
                </c:pt>
                <c:pt idx="38">
                  <c:v>44.860752225093307</c:v>
                </c:pt>
                <c:pt idx="39">
                  <c:v>60.53268765133172</c:v>
                </c:pt>
                <c:pt idx="40">
                  <c:v>48.286784872716034</c:v>
                </c:pt>
                <c:pt idx="41">
                  <c:v>#N/A</c:v>
                </c:pt>
                <c:pt idx="42">
                  <c:v>46.408019305736033</c:v>
                </c:pt>
                <c:pt idx="43">
                  <c:v>151.00265764677459</c:v>
                </c:pt>
                <c:pt idx="44">
                  <c:v>#N/A</c:v>
                </c:pt>
                <c:pt idx="45">
                  <c:v>#N/A</c:v>
                </c:pt>
                <c:pt idx="46">
                  <c:v>79.239302694136285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120.25012025012025</c:v>
                </c:pt>
                <c:pt idx="51">
                  <c:v>51.805955612657229</c:v>
                </c:pt>
                <c:pt idx="52">
                  <c:v>#N/A</c:v>
                </c:pt>
                <c:pt idx="53">
                  <c:v>#N/A</c:v>
                </c:pt>
                <c:pt idx="54">
                  <c:v>46.171479396993092</c:v>
                </c:pt>
                <c:pt idx="55">
                  <c:v>93.426790019926074</c:v>
                </c:pt>
                <c:pt idx="56">
                  <c:v>40.93663009661045</c:v>
                </c:pt>
                <c:pt idx="57">
                  <c:v>65.907413265844141</c:v>
                </c:pt>
                <c:pt idx="58">
                  <c:v>#N/A</c:v>
                </c:pt>
                <c:pt idx="59">
                  <c:v>41.26502046745015</c:v>
                </c:pt>
                <c:pt idx="60">
                  <c:v>178.90367825962502</c:v>
                </c:pt>
                <c:pt idx="61">
                  <c:v>#N/A</c:v>
                </c:pt>
                <c:pt idx="62">
                  <c:v>#N/A</c:v>
                </c:pt>
                <c:pt idx="63">
                  <c:v>50.899910416157667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95.693779904306226</c:v>
                </c:pt>
                <c:pt idx="69">
                  <c:v>48.165844636251542</c:v>
                </c:pt>
                <c:pt idx="70">
                  <c:v>90.942160785740271</c:v>
                </c:pt>
                <c:pt idx="71">
                  <c:v>171.18269438822043</c:v>
                </c:pt>
                <c:pt idx="72">
                  <c:v>160.27695858443391</c:v>
                </c:pt>
                <c:pt idx="73">
                  <c:v>62.320454769808187</c:v>
                </c:pt>
                <c:pt idx="74">
                  <c:v>154.60729746444031</c:v>
                </c:pt>
                <c:pt idx="75">
                  <c:v>#N/A</c:v>
                </c:pt>
                <c:pt idx="76">
                  <c:v>145.73520496199225</c:v>
                </c:pt>
                <c:pt idx="77">
                  <c:v>131.5097317201473</c:v>
                </c:pt>
                <c:pt idx="78">
                  <c:v>196.8541137785281</c:v>
                </c:pt>
                <c:pt idx="79">
                  <c:v>107.85159620362381</c:v>
                </c:pt>
                <c:pt idx="80">
                  <c:v>59.560680421213135</c:v>
                </c:pt>
                <c:pt idx="81">
                  <c:v>53.285294154006436</c:v>
                </c:pt>
                <c:pt idx="82">
                  <c:v>#N/A</c:v>
                </c:pt>
                <c:pt idx="83">
                  <c:v>#N/A</c:v>
                </c:pt>
                <c:pt idx="84">
                  <c:v>25.72175237154557</c:v>
                </c:pt>
                <c:pt idx="85">
                  <c:v>#N/A</c:v>
                </c:pt>
                <c:pt idx="86">
                  <c:v>#N/A</c:v>
                </c:pt>
                <c:pt idx="87">
                  <c:v>46.473584414618728</c:v>
                </c:pt>
                <c:pt idx="88">
                  <c:v>43.119804063610331</c:v>
                </c:pt>
                <c:pt idx="89">
                  <c:v>#N/A</c:v>
                </c:pt>
                <c:pt idx="90">
                  <c:v>#N/A</c:v>
                </c:pt>
                <c:pt idx="91">
                  <c:v>594.9547834364588</c:v>
                </c:pt>
                <c:pt idx="92">
                  <c:v>88.595931674817493</c:v>
                </c:pt>
                <c:pt idx="93">
                  <c:v>125.13765141655821</c:v>
                </c:pt>
                <c:pt idx="94">
                  <c:v>205.49071181982575</c:v>
                </c:pt>
                <c:pt idx="95">
                  <c:v>78.032336600287152</c:v>
                </c:pt>
                <c:pt idx="96">
                  <c:v>#N/A</c:v>
                </c:pt>
                <c:pt idx="97">
                  <c:v>75.206064617050714</c:v>
                </c:pt>
                <c:pt idx="98">
                  <c:v>74.017053529133108</c:v>
                </c:pt>
                <c:pt idx="99">
                  <c:v>76.696527181249238</c:v>
                </c:pt>
                <c:pt idx="100">
                  <c:v>140.8233320602904</c:v>
                </c:pt>
                <c:pt idx="101">
                  <c:v>151.66755442741859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1-C42C-430C-9FAA-4613ADDBE8F8}"/>
            </c:ext>
          </c:extLst>
        </c:ser>
        <c:ser>
          <c:idx val="10"/>
          <c:order val="10"/>
          <c:tx>
            <c:strRef>
              <c:f>'Perf-Power-ST'!$P$5</c:f>
              <c:strCache>
                <c:ptCount val="1"/>
                <c:pt idx="0">
                  <c:v>ISO-900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16298</c:v>
                </c:pt>
                <c:pt idx="100">
                  <c:v>8876.3700000000008</c:v>
                </c:pt>
                <c:pt idx="101">
                  <c:v>8241.7099999999991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'Perf-Power-ST'!$P$6:$P$200</c:f>
              <c:numCache>
                <c:formatCode>_-* #,##0_-;\-* #,##0_-;_-* "-"??_-;_-@_-</c:formatCode>
                <c:ptCount val="195"/>
                <c:pt idx="0">
                  <c:v>106.50988411724607</c:v>
                </c:pt>
                <c:pt idx="1">
                  <c:v>34.601118308143718</c:v>
                </c:pt>
                <c:pt idx="2">
                  <c:v>112.92927239669794</c:v>
                </c:pt>
                <c:pt idx="3">
                  <c:v>#N/A</c:v>
                </c:pt>
                <c:pt idx="4">
                  <c:v>107.33298986776575</c:v>
                </c:pt>
                <c:pt idx="5">
                  <c:v>#N/A</c:v>
                </c:pt>
                <c:pt idx="6">
                  <c:v>106.87871403531271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95.31707224080904</c:v>
                </c:pt>
                <c:pt idx="11">
                  <c:v>106.3264221158958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34.502270249382406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55.339730606191402</c:v>
                </c:pt>
                <c:pt idx="28">
                  <c:v>#N/A</c:v>
                </c:pt>
                <c:pt idx="29">
                  <c:v>149.24259383628086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100.13618521188816</c:v>
                </c:pt>
                <c:pt idx="36">
                  <c:v>#N/A</c:v>
                </c:pt>
                <c:pt idx="37">
                  <c:v>#N/A</c:v>
                </c:pt>
                <c:pt idx="38">
                  <c:v>39.876224200082937</c:v>
                </c:pt>
                <c:pt idx="39">
                  <c:v>53.80683346785041</c:v>
                </c:pt>
                <c:pt idx="40">
                  <c:v>42.921586553525358</c:v>
                </c:pt>
                <c:pt idx="41">
                  <c:v>#N/A</c:v>
                </c:pt>
                <c:pt idx="42">
                  <c:v>41.2515727162098</c:v>
                </c:pt>
                <c:pt idx="43">
                  <c:v>134.22458457491072</c:v>
                </c:pt>
                <c:pt idx="44">
                  <c:v>#N/A</c:v>
                </c:pt>
                <c:pt idx="45">
                  <c:v>#N/A</c:v>
                </c:pt>
                <c:pt idx="46">
                  <c:v>70.434935728121147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106.88899577788466</c:v>
                </c:pt>
                <c:pt idx="51">
                  <c:v>46.049738322361982</c:v>
                </c:pt>
                <c:pt idx="52">
                  <c:v>#N/A</c:v>
                </c:pt>
                <c:pt idx="53">
                  <c:v>#N/A</c:v>
                </c:pt>
                <c:pt idx="54">
                  <c:v>41.041315019549408</c:v>
                </c:pt>
                <c:pt idx="55">
                  <c:v>83.046035573267616</c:v>
                </c:pt>
                <c:pt idx="56">
                  <c:v>36.388115641431504</c:v>
                </c:pt>
                <c:pt idx="57">
                  <c:v>58.584367347417007</c:v>
                </c:pt>
                <c:pt idx="58">
                  <c:v>#N/A</c:v>
                </c:pt>
                <c:pt idx="59">
                  <c:v>36.680018193289023</c:v>
                </c:pt>
                <c:pt idx="60">
                  <c:v>159.02549178633333</c:v>
                </c:pt>
                <c:pt idx="61">
                  <c:v>#N/A</c:v>
                </c:pt>
                <c:pt idx="62">
                  <c:v>#N/A</c:v>
                </c:pt>
                <c:pt idx="63">
                  <c:v>45.24436481436237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85.061137692716628</c:v>
                </c:pt>
                <c:pt idx="69">
                  <c:v>42.814084121112479</c:v>
                </c:pt>
                <c:pt idx="70">
                  <c:v>80.837476253991341</c:v>
                </c:pt>
                <c:pt idx="71">
                  <c:v>152.16239501175147</c:v>
                </c:pt>
                <c:pt idx="72">
                  <c:v>142.46840763060791</c:v>
                </c:pt>
                <c:pt idx="73">
                  <c:v>55.395959795385046</c:v>
                </c:pt>
                <c:pt idx="74">
                  <c:v>137.42870885728027</c:v>
                </c:pt>
                <c:pt idx="75">
                  <c:v>#N/A</c:v>
                </c:pt>
                <c:pt idx="76">
                  <c:v>129.54240441065977</c:v>
                </c:pt>
                <c:pt idx="77">
                  <c:v>116.89753930679758</c:v>
                </c:pt>
                <c:pt idx="78">
                  <c:v>174.98143446980274</c:v>
                </c:pt>
                <c:pt idx="79">
                  <c:v>95.868085514332265</c:v>
                </c:pt>
                <c:pt idx="80">
                  <c:v>52.942827041078331</c:v>
                </c:pt>
                <c:pt idx="81">
                  <c:v>47.364705914672378</c:v>
                </c:pt>
                <c:pt idx="82">
                  <c:v>#N/A</c:v>
                </c:pt>
                <c:pt idx="83">
                  <c:v>#N/A</c:v>
                </c:pt>
                <c:pt idx="84">
                  <c:v>22.863779885818282</c:v>
                </c:pt>
                <c:pt idx="85">
                  <c:v>#N/A</c:v>
                </c:pt>
                <c:pt idx="86">
                  <c:v>#N/A</c:v>
                </c:pt>
                <c:pt idx="87">
                  <c:v>41.309852812994421</c:v>
                </c:pt>
                <c:pt idx="88">
                  <c:v>38.328714723209181</c:v>
                </c:pt>
                <c:pt idx="89">
                  <c:v>#N/A</c:v>
                </c:pt>
                <c:pt idx="90">
                  <c:v>#N/A</c:v>
                </c:pt>
                <c:pt idx="91">
                  <c:v>528.8486963879634</c:v>
                </c:pt>
                <c:pt idx="92">
                  <c:v>78.751939266504436</c:v>
                </c:pt>
                <c:pt idx="93">
                  <c:v>111.23346792582952</c:v>
                </c:pt>
                <c:pt idx="94">
                  <c:v>182.65841050651176</c:v>
                </c:pt>
                <c:pt idx="95">
                  <c:v>69.362076978033031</c:v>
                </c:pt>
                <c:pt idx="96">
                  <c:v>#N/A</c:v>
                </c:pt>
                <c:pt idx="97">
                  <c:v>66.84983521515619</c:v>
                </c:pt>
                <c:pt idx="98">
                  <c:v>65.792936470340535</c:v>
                </c:pt>
                <c:pt idx="99">
                  <c:v>68.174690827777084</c:v>
                </c:pt>
                <c:pt idx="100">
                  <c:v>125.17629516470257</c:v>
                </c:pt>
                <c:pt idx="101">
                  <c:v>134.81560393548318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2-C42C-430C-9FAA-4613ADDBE8F8}"/>
            </c:ext>
          </c:extLst>
        </c:ser>
        <c:ser>
          <c:idx val="11"/>
          <c:order val="11"/>
          <c:tx>
            <c:strRef>
              <c:f>'Perf-Power-ST'!$Q$5</c:f>
              <c:strCache>
                <c:ptCount val="1"/>
                <c:pt idx="0">
                  <c:v>ISO-1000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16298</c:v>
                </c:pt>
                <c:pt idx="100">
                  <c:v>8876.3700000000008</c:v>
                </c:pt>
                <c:pt idx="101">
                  <c:v>8241.7099999999991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'Perf-Power-ST'!$Q$6:$Q$200</c:f>
              <c:numCache>
                <c:formatCode>_-* #,##0_-;\-* #,##0_-;_-* "-"??_-;_-@_-</c:formatCode>
                <c:ptCount val="195"/>
                <c:pt idx="0">
                  <c:v>95.858895705521476</c:v>
                </c:pt>
                <c:pt idx="1">
                  <c:v>31.141006477329348</c:v>
                </c:pt>
                <c:pt idx="2">
                  <c:v>101.63634515702816</c:v>
                </c:pt>
                <c:pt idx="3">
                  <c:v>#N/A</c:v>
                </c:pt>
                <c:pt idx="4">
                  <c:v>96.599690880989186</c:v>
                </c:pt>
                <c:pt idx="5">
                  <c:v>#N/A</c:v>
                </c:pt>
                <c:pt idx="6">
                  <c:v>96.19084263178145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85.78536501672815</c:v>
                </c:pt>
                <c:pt idx="11">
                  <c:v>95.693779904306226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31.052043224444169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49.80575754557227</c:v>
                </c:pt>
                <c:pt idx="28">
                  <c:v>#N/A</c:v>
                </c:pt>
                <c:pt idx="29">
                  <c:v>134.31833445265278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90.122566690699358</c:v>
                </c:pt>
                <c:pt idx="36">
                  <c:v>#N/A</c:v>
                </c:pt>
                <c:pt idx="37">
                  <c:v>#N/A</c:v>
                </c:pt>
                <c:pt idx="38">
                  <c:v>35.888601780074652</c:v>
                </c:pt>
                <c:pt idx="39">
                  <c:v>48.426150121065376</c:v>
                </c:pt>
                <c:pt idx="40">
                  <c:v>38.629427898172828</c:v>
                </c:pt>
                <c:pt idx="41">
                  <c:v>#N/A</c:v>
                </c:pt>
                <c:pt idx="42">
                  <c:v>37.126415444588822</c:v>
                </c:pt>
                <c:pt idx="43">
                  <c:v>120.80212611741966</c:v>
                </c:pt>
                <c:pt idx="44">
                  <c:v>#N/A</c:v>
                </c:pt>
                <c:pt idx="45">
                  <c:v>#N/A</c:v>
                </c:pt>
                <c:pt idx="46">
                  <c:v>63.391442155309036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96.200096200096198</c:v>
                </c:pt>
                <c:pt idx="51">
                  <c:v>41.444764490125785</c:v>
                </c:pt>
                <c:pt idx="52">
                  <c:v>#N/A</c:v>
                </c:pt>
                <c:pt idx="53">
                  <c:v>#N/A</c:v>
                </c:pt>
                <c:pt idx="54">
                  <c:v>36.93718351759447</c:v>
                </c:pt>
                <c:pt idx="55">
                  <c:v>74.741432015940859</c:v>
                </c:pt>
                <c:pt idx="56">
                  <c:v>32.749304077288357</c:v>
                </c:pt>
                <c:pt idx="57">
                  <c:v>52.725930612675313</c:v>
                </c:pt>
                <c:pt idx="58">
                  <c:v>#N/A</c:v>
                </c:pt>
                <c:pt idx="59">
                  <c:v>33.012016373960122</c:v>
                </c:pt>
                <c:pt idx="60">
                  <c:v>143.12294260770003</c:v>
                </c:pt>
                <c:pt idx="61">
                  <c:v>#N/A</c:v>
                </c:pt>
                <c:pt idx="62">
                  <c:v>#N/A</c:v>
                </c:pt>
                <c:pt idx="63">
                  <c:v>40.719928332926131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76.555023923444978</c:v>
                </c:pt>
                <c:pt idx="69">
                  <c:v>38.532675709001232</c:v>
                </c:pt>
                <c:pt idx="70">
                  <c:v>72.753728628592214</c:v>
                </c:pt>
                <c:pt idx="71">
                  <c:v>136.94615551057635</c:v>
                </c:pt>
                <c:pt idx="72">
                  <c:v>128.22156686754712</c:v>
                </c:pt>
                <c:pt idx="73">
                  <c:v>49.856363815846549</c:v>
                </c:pt>
                <c:pt idx="74">
                  <c:v>123.68583797155226</c:v>
                </c:pt>
                <c:pt idx="75">
                  <c:v>#N/A</c:v>
                </c:pt>
                <c:pt idx="76">
                  <c:v>116.58816396959379</c:v>
                </c:pt>
                <c:pt idx="77">
                  <c:v>105.20778537611783</c:v>
                </c:pt>
                <c:pt idx="78">
                  <c:v>157.48329102282247</c:v>
                </c:pt>
                <c:pt idx="79">
                  <c:v>86.281276962899057</c:v>
                </c:pt>
                <c:pt idx="80">
                  <c:v>47.648544336970502</c:v>
                </c:pt>
                <c:pt idx="81">
                  <c:v>42.628235323205146</c:v>
                </c:pt>
                <c:pt idx="82">
                  <c:v>#N/A</c:v>
                </c:pt>
                <c:pt idx="83">
                  <c:v>#N/A</c:v>
                </c:pt>
                <c:pt idx="84">
                  <c:v>20.577401897236456</c:v>
                </c:pt>
                <c:pt idx="85">
                  <c:v>#N/A</c:v>
                </c:pt>
                <c:pt idx="86">
                  <c:v>#N/A</c:v>
                </c:pt>
                <c:pt idx="87">
                  <c:v>37.178867531694983</c:v>
                </c:pt>
                <c:pt idx="88">
                  <c:v>34.495843250888271</c:v>
                </c:pt>
                <c:pt idx="89">
                  <c:v>#N/A</c:v>
                </c:pt>
                <c:pt idx="90">
                  <c:v>#N/A</c:v>
                </c:pt>
                <c:pt idx="91">
                  <c:v>475.96382674916708</c:v>
                </c:pt>
                <c:pt idx="92">
                  <c:v>70.876745339853997</c:v>
                </c:pt>
                <c:pt idx="93">
                  <c:v>100.11012113324657</c:v>
                </c:pt>
                <c:pt idx="94">
                  <c:v>164.39256945586058</c:v>
                </c:pt>
                <c:pt idx="95">
                  <c:v>62.425869280229726</c:v>
                </c:pt>
                <c:pt idx="96">
                  <c:v>#N/A</c:v>
                </c:pt>
                <c:pt idx="97">
                  <c:v>60.164851693640578</c:v>
                </c:pt>
                <c:pt idx="98">
                  <c:v>59.213642823306493</c:v>
                </c:pt>
                <c:pt idx="99">
                  <c:v>61.357221744999386</c:v>
                </c:pt>
                <c:pt idx="100">
                  <c:v>112.65866564823231</c:v>
                </c:pt>
                <c:pt idx="101">
                  <c:v>121.33404354193488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3-C42C-430C-9FAA-4613ADDBE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056815"/>
        <c:axId val="2100051407"/>
      </c:scatterChart>
      <c:valAx>
        <c:axId val="2100056815"/>
        <c:scaling>
          <c:logBase val="2"/>
          <c:orientation val="minMax"/>
          <c:max val="500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Consumption [Joule</a:t>
                </a:r>
                <a:r>
                  <a:rPr lang="de-DE" baseline="0"/>
                  <a:t> or </a:t>
                </a:r>
                <a:r>
                  <a:rPr lang="de-DE"/>
                  <a:t>Ws]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1407"/>
        <c:crosses val="autoZero"/>
        <c:crossBetween val="midCat"/>
      </c:valAx>
      <c:valAx>
        <c:axId val="2100051407"/>
        <c:scaling>
          <c:logBase val="2"/>
          <c:orientation val="minMax"/>
          <c:max val="18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Duration [s]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CB23 | Multi-Thread </a:t>
            </a:r>
            <a:r>
              <a:rPr lang="de-DE" sz="1400" b="0" i="0" u="none" strike="noStrike" baseline="0">
                <a:effectLst/>
              </a:rPr>
              <a:t>| Performance-Consumption-Matrix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1259413580246928E-2"/>
          <c:y val="3.9197530864197534E-2"/>
          <c:w val="0.88842592592592595"/>
          <c:h val="0.89769783950617288"/>
        </c:manualLayout>
      </c:layout>
      <c:scatterChart>
        <c:scatterStyle val="lineMarker"/>
        <c:varyColors val="1"/>
        <c:ser>
          <c:idx val="0"/>
          <c:order val="0"/>
          <c:tx>
            <c:strRef>
              <c:f>'Perf-Power-MT'!$F$5</c:f>
              <c:strCache>
                <c:ptCount val="1"/>
                <c:pt idx="0">
                  <c:v>Dur. MT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728-4B4F-A98D-87F058C6B8E4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728-4B4F-A98D-87F058C6B8E4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728-4B4F-A98D-87F058C6B8E4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2728-4B4F-A98D-87F058C6B8E4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2728-4B4F-A98D-87F058C6B8E4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2728-4B4F-A98D-87F058C6B8E4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2728-4B4F-A98D-87F058C6B8E4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2728-4B4F-A98D-87F058C6B8E4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2728-4B4F-A98D-87F058C6B8E4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2728-4B4F-A98D-87F058C6B8E4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2728-4B4F-A98D-87F058C6B8E4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2728-4B4F-A98D-87F058C6B8E4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2728-4B4F-A98D-87F058C6B8E4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2728-4B4F-A98D-87F058C6B8E4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2728-4B4F-A98D-87F058C6B8E4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2728-4B4F-A98D-87F058C6B8E4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2728-4B4F-A98D-87F058C6B8E4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2728-4B4F-A98D-87F058C6B8E4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2728-4B4F-A98D-87F058C6B8E4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2728-4B4F-A98D-87F058C6B8E4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2728-4B4F-A98D-87F058C6B8E4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2728-4B4F-A98D-87F058C6B8E4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2728-4B4F-A98D-87F058C6B8E4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2728-4B4F-A98D-87F058C6B8E4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2728-4B4F-A98D-87F058C6B8E4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2728-4B4F-A98D-87F058C6B8E4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2728-4B4F-A98D-87F058C6B8E4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7-2728-4B4F-A98D-87F058C6B8E4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2728-4B4F-A98D-87F058C6B8E4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2728-4B4F-A98D-87F058C6B8E4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D-2728-4B4F-A98D-87F058C6B8E4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F-2728-4B4F-A98D-87F058C6B8E4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1-2728-4B4F-A98D-87F058C6B8E4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3-2728-4B4F-A98D-87F058C6B8E4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5-2728-4B4F-A98D-87F058C6B8E4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7-2728-4B4F-A98D-87F058C6B8E4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9-2728-4B4F-A98D-87F058C6B8E4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B-2728-4B4F-A98D-87F058C6B8E4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D-2728-4B4F-A98D-87F058C6B8E4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F-2728-4B4F-A98D-87F058C6B8E4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1-2728-4B4F-A98D-87F058C6B8E4}"/>
              </c:ext>
            </c:extLst>
          </c:dPt>
          <c:dPt>
            <c:idx val="41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3-2728-4B4F-A98D-87F058C6B8E4}"/>
              </c:ext>
            </c:extLst>
          </c:dPt>
          <c:dPt>
            <c:idx val="42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5-2728-4B4F-A98D-87F058C6B8E4}"/>
              </c:ext>
            </c:extLst>
          </c:dPt>
          <c:dPt>
            <c:idx val="43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7-2728-4B4F-A98D-87F058C6B8E4}"/>
              </c:ext>
            </c:extLst>
          </c:dPt>
          <c:dPt>
            <c:idx val="44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9-2728-4B4F-A98D-87F058C6B8E4}"/>
              </c:ext>
            </c:extLst>
          </c:dPt>
          <c:dPt>
            <c:idx val="45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B-2728-4B4F-A98D-87F058C6B8E4}"/>
              </c:ext>
            </c:extLst>
          </c:dPt>
          <c:dPt>
            <c:idx val="46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D-2728-4B4F-A98D-87F058C6B8E4}"/>
              </c:ext>
            </c:extLst>
          </c:dPt>
          <c:dPt>
            <c:idx val="47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F-2728-4B4F-A98D-87F058C6B8E4}"/>
              </c:ext>
            </c:extLst>
          </c:dPt>
          <c:dPt>
            <c:idx val="48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1-2728-4B4F-A98D-87F058C6B8E4}"/>
              </c:ext>
            </c:extLst>
          </c:dPt>
          <c:dPt>
            <c:idx val="49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3-2728-4B4F-A98D-87F058C6B8E4}"/>
              </c:ext>
            </c:extLst>
          </c:dPt>
          <c:dPt>
            <c:idx val="50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5-2728-4B4F-A98D-87F058C6B8E4}"/>
              </c:ext>
            </c:extLst>
          </c:dPt>
          <c:dPt>
            <c:idx val="51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7-2728-4B4F-A98D-87F058C6B8E4}"/>
              </c:ext>
            </c:extLst>
          </c:dPt>
          <c:dPt>
            <c:idx val="52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9-2728-4B4F-A98D-87F058C6B8E4}"/>
              </c:ext>
            </c:extLst>
          </c:dPt>
          <c:dPt>
            <c:idx val="53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B-2728-4B4F-A98D-87F058C6B8E4}"/>
              </c:ext>
            </c:extLst>
          </c:dPt>
          <c:dPt>
            <c:idx val="5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D-2728-4B4F-A98D-87F058C6B8E4}"/>
              </c:ext>
            </c:extLst>
          </c:dPt>
          <c:dPt>
            <c:idx val="5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F-2728-4B4F-A98D-87F058C6B8E4}"/>
              </c:ext>
            </c:extLst>
          </c:dPt>
          <c:dPt>
            <c:idx val="56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1-2728-4B4F-A98D-87F058C6B8E4}"/>
              </c:ext>
            </c:extLst>
          </c:dPt>
          <c:dPt>
            <c:idx val="57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3-2728-4B4F-A98D-87F058C6B8E4}"/>
              </c:ext>
            </c:extLst>
          </c:dPt>
          <c:dPt>
            <c:idx val="58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5-2728-4B4F-A98D-87F058C6B8E4}"/>
              </c:ext>
            </c:extLst>
          </c:dPt>
          <c:dPt>
            <c:idx val="59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7-2728-4B4F-A98D-87F058C6B8E4}"/>
              </c:ext>
            </c:extLst>
          </c:dPt>
          <c:dPt>
            <c:idx val="60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9-2728-4B4F-A98D-87F058C6B8E4}"/>
              </c:ext>
            </c:extLst>
          </c:dPt>
          <c:dPt>
            <c:idx val="61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B-2728-4B4F-A98D-87F058C6B8E4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D-2728-4B4F-A98D-87F058C6B8E4}"/>
              </c:ext>
            </c:extLst>
          </c:dPt>
          <c:dPt>
            <c:idx val="63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F-2728-4B4F-A98D-87F058C6B8E4}"/>
              </c:ext>
            </c:extLst>
          </c:dPt>
          <c:dPt>
            <c:idx val="64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1-2728-4B4F-A98D-87F058C6B8E4}"/>
              </c:ext>
            </c:extLst>
          </c:dPt>
          <c:dPt>
            <c:idx val="65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3-2728-4B4F-A98D-87F058C6B8E4}"/>
              </c:ext>
            </c:extLst>
          </c:dPt>
          <c:dPt>
            <c:idx val="66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5-2728-4B4F-A98D-87F058C6B8E4}"/>
              </c:ext>
            </c:extLst>
          </c:dPt>
          <c:dPt>
            <c:idx val="67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7-2728-4B4F-A98D-87F058C6B8E4}"/>
              </c:ext>
            </c:extLst>
          </c:dPt>
          <c:dPt>
            <c:idx val="68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9-2728-4B4F-A98D-87F058C6B8E4}"/>
              </c:ext>
            </c:extLst>
          </c:dPt>
          <c:dPt>
            <c:idx val="69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B-2728-4B4F-A98D-87F058C6B8E4}"/>
              </c:ext>
            </c:extLst>
          </c:dPt>
          <c:dPt>
            <c:idx val="70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D-2728-4B4F-A98D-87F058C6B8E4}"/>
              </c:ext>
            </c:extLst>
          </c:dPt>
          <c:dPt>
            <c:idx val="71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F-2728-4B4F-A98D-87F058C6B8E4}"/>
              </c:ext>
            </c:extLst>
          </c:dPt>
          <c:dPt>
            <c:idx val="72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1-2728-4B4F-A98D-87F058C6B8E4}"/>
              </c:ext>
            </c:extLst>
          </c:dPt>
          <c:dPt>
            <c:idx val="73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3-2728-4B4F-A98D-87F058C6B8E4}"/>
              </c:ext>
            </c:extLst>
          </c:dPt>
          <c:dPt>
            <c:idx val="74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5-2728-4B4F-A98D-87F058C6B8E4}"/>
              </c:ext>
            </c:extLst>
          </c:dPt>
          <c:dPt>
            <c:idx val="75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7-2728-4B4F-A98D-87F058C6B8E4}"/>
              </c:ext>
            </c:extLst>
          </c:dPt>
          <c:dPt>
            <c:idx val="76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9-2728-4B4F-A98D-87F058C6B8E4}"/>
              </c:ext>
            </c:extLst>
          </c:dPt>
          <c:dPt>
            <c:idx val="77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B-2728-4B4F-A98D-87F058C6B8E4}"/>
              </c:ext>
            </c:extLst>
          </c:dPt>
          <c:dPt>
            <c:idx val="78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D-2728-4B4F-A98D-87F058C6B8E4}"/>
              </c:ext>
            </c:extLst>
          </c:dPt>
          <c:dPt>
            <c:idx val="79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F-2728-4B4F-A98D-87F058C6B8E4}"/>
              </c:ext>
            </c:extLst>
          </c:dPt>
          <c:dPt>
            <c:idx val="80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1-2728-4B4F-A98D-87F058C6B8E4}"/>
              </c:ext>
            </c:extLst>
          </c:dPt>
          <c:dPt>
            <c:idx val="81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3-2728-4B4F-A98D-87F058C6B8E4}"/>
              </c:ext>
            </c:extLst>
          </c:dPt>
          <c:dPt>
            <c:idx val="82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5-2728-4B4F-A98D-87F058C6B8E4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7-2728-4B4F-A98D-87F058C6B8E4}"/>
              </c:ext>
            </c:extLst>
          </c:dPt>
          <c:dPt>
            <c:idx val="84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9-2728-4B4F-A98D-87F058C6B8E4}"/>
              </c:ext>
            </c:extLst>
          </c:dPt>
          <c:dPt>
            <c:idx val="85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B-2728-4B4F-A98D-87F058C6B8E4}"/>
              </c:ext>
            </c:extLst>
          </c:dPt>
          <c:dPt>
            <c:idx val="86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D-2728-4B4F-A98D-87F058C6B8E4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F-2728-4B4F-A98D-87F058C6B8E4}"/>
              </c:ext>
            </c:extLst>
          </c:dPt>
          <c:dPt>
            <c:idx val="88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1-2728-4B4F-A98D-87F058C6B8E4}"/>
              </c:ext>
            </c:extLst>
          </c:dPt>
          <c:dPt>
            <c:idx val="89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3-11EF-43AC-8E2B-FF5F74CF11CD}"/>
              </c:ext>
            </c:extLst>
          </c:dPt>
          <c:dPt>
            <c:idx val="90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4-11EF-43AC-8E2B-FF5F74CF11CD}"/>
              </c:ext>
            </c:extLst>
          </c:dPt>
          <c:dPt>
            <c:idx val="91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5-11EF-43AC-8E2B-FF5F74CF11CD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6-11EF-43AC-8E2B-FF5F74CF11CD}"/>
              </c:ext>
            </c:extLst>
          </c:dPt>
          <c:dPt>
            <c:idx val="93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7-11EF-43AC-8E2B-FF5F74CF11CD}"/>
              </c:ext>
            </c:extLst>
          </c:dPt>
          <c:dPt>
            <c:idx val="94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8-11EF-43AC-8E2B-FF5F74CF11CD}"/>
              </c:ext>
            </c:extLst>
          </c:dPt>
          <c:dPt>
            <c:idx val="95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9-11EF-43AC-8E2B-FF5F74CF11CD}"/>
              </c:ext>
            </c:extLst>
          </c:dPt>
          <c:dPt>
            <c:idx val="96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A-11EF-43AC-8E2B-FF5F74CF11CD}"/>
              </c:ext>
            </c:extLst>
          </c:dPt>
          <c:dPt>
            <c:idx val="97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B-11EF-43AC-8E2B-FF5F74CF11CD}"/>
              </c:ext>
            </c:extLst>
          </c:dPt>
          <c:dPt>
            <c:idx val="98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C-11EF-43AC-8E2B-FF5F74CF11CD}"/>
              </c:ext>
            </c:extLst>
          </c:dPt>
          <c:dPt>
            <c:idx val="99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D-11EF-43AC-8E2B-FF5F74CF11CD}"/>
              </c:ext>
            </c:extLst>
          </c:dPt>
          <c:dPt>
            <c:idx val="100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E-11EF-43AC-8E2B-FF5F74CF11CD}"/>
              </c:ext>
            </c:extLst>
          </c:dPt>
          <c:dPt>
            <c:idx val="101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F-11EF-43AC-8E2B-FF5F74CF11CD}"/>
              </c:ext>
            </c:extLst>
          </c:dPt>
          <c:dPt>
            <c:idx val="102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0-11EF-43AC-8E2B-FF5F74CF11CD}"/>
              </c:ext>
            </c:extLst>
          </c:dPt>
          <c:dPt>
            <c:idx val="103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1-11EF-43AC-8E2B-FF5F74CF11CD}"/>
              </c:ext>
            </c:extLst>
          </c:dPt>
          <c:dPt>
            <c:idx val="104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2-11EF-43AC-8E2B-FF5F74CF11CD}"/>
              </c:ext>
            </c:extLst>
          </c:dPt>
          <c:dPt>
            <c:idx val="105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3-11EF-43AC-8E2B-FF5F74CF11CD}"/>
              </c:ext>
            </c:extLst>
          </c:dPt>
          <c:dPt>
            <c:idx val="106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4-11EF-43AC-8E2B-FF5F74CF11CD}"/>
              </c:ext>
            </c:extLst>
          </c:dPt>
          <c:dPt>
            <c:idx val="107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5-11EF-43AC-8E2B-FF5F74CF11CD}"/>
              </c:ext>
            </c:extLst>
          </c:dPt>
          <c:dPt>
            <c:idx val="10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6-11EF-43AC-8E2B-FF5F74CF11CD}"/>
              </c:ext>
            </c:extLst>
          </c:dPt>
          <c:dPt>
            <c:idx val="10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7-11EF-43AC-8E2B-FF5F74CF11CD}"/>
              </c:ext>
            </c:extLst>
          </c:dPt>
          <c:dPt>
            <c:idx val="11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8-11EF-43AC-8E2B-FF5F74CF11CD}"/>
              </c:ext>
            </c:extLst>
          </c:dPt>
          <c:dPt>
            <c:idx val="11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9-11EF-43AC-8E2B-FF5F74CF11CD}"/>
              </c:ext>
            </c:extLst>
          </c:dPt>
          <c:dPt>
            <c:idx val="112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A-11EF-43AC-8E2B-FF5F74CF11CD}"/>
              </c:ext>
            </c:extLst>
          </c:dPt>
          <c:dPt>
            <c:idx val="11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B-11EF-43AC-8E2B-FF5F74CF11CD}"/>
              </c:ext>
            </c:extLst>
          </c:dPt>
          <c:dPt>
            <c:idx val="114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C-11EF-43AC-8E2B-FF5F74CF11CD}"/>
              </c:ext>
            </c:extLst>
          </c:dPt>
          <c:dPt>
            <c:idx val="115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D-11EF-43AC-8E2B-FF5F74CF11CD}"/>
              </c:ext>
            </c:extLst>
          </c:dPt>
          <c:dPt>
            <c:idx val="116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E-11EF-43AC-8E2B-FF5F74CF11CD}"/>
              </c:ext>
            </c:extLst>
          </c:dPt>
          <c:dPt>
            <c:idx val="117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F-11EF-43AC-8E2B-FF5F74CF11CD}"/>
              </c:ext>
            </c:extLst>
          </c:dPt>
          <c:dPt>
            <c:idx val="118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0-11EF-43AC-8E2B-FF5F74CF11CD}"/>
              </c:ext>
            </c:extLst>
          </c:dPt>
          <c:dPt>
            <c:idx val="119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1-11EF-43AC-8E2B-FF5F74CF11CD}"/>
              </c:ext>
            </c:extLst>
          </c:dPt>
          <c:dPt>
            <c:idx val="120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2-11EF-43AC-8E2B-FF5F74CF11CD}"/>
              </c:ext>
            </c:extLst>
          </c:dPt>
          <c:dPt>
            <c:idx val="121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3-11EF-43AC-8E2B-FF5F74CF11CD}"/>
              </c:ext>
            </c:extLst>
          </c:dPt>
          <c:dPt>
            <c:idx val="122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4-11EF-43AC-8E2B-FF5F74CF11CD}"/>
              </c:ext>
            </c:extLst>
          </c:dPt>
          <c:dPt>
            <c:idx val="123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5-11EF-43AC-8E2B-FF5F74CF11CD}"/>
              </c:ext>
            </c:extLst>
          </c:dPt>
          <c:dPt>
            <c:idx val="124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6-11EF-43AC-8E2B-FF5F74CF11CD}"/>
              </c:ext>
            </c:extLst>
          </c:dPt>
          <c:dPt>
            <c:idx val="125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7-11EF-43AC-8E2B-FF5F74CF11CD}"/>
              </c:ext>
            </c:extLst>
          </c:dPt>
          <c:dPt>
            <c:idx val="126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8-11EF-43AC-8E2B-FF5F74CF11CD}"/>
              </c:ext>
            </c:extLst>
          </c:dPt>
          <c:dPt>
            <c:idx val="127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9-11EF-43AC-8E2B-FF5F74CF11CD}"/>
              </c:ext>
            </c:extLst>
          </c:dPt>
          <c:dPt>
            <c:idx val="128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A-11EF-43AC-8E2B-FF5F74CF11CD}"/>
              </c:ext>
            </c:extLst>
          </c:dPt>
          <c:dPt>
            <c:idx val="129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B-11EF-43AC-8E2B-FF5F74CF11CD}"/>
              </c:ext>
            </c:extLst>
          </c:dPt>
          <c:dPt>
            <c:idx val="130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C-11EF-43AC-8E2B-FF5F74CF11CD}"/>
              </c:ext>
            </c:extLst>
          </c:dPt>
          <c:dPt>
            <c:idx val="131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D-11EF-43AC-8E2B-FF5F74CF11CD}"/>
              </c:ext>
            </c:extLst>
          </c:dPt>
          <c:dPt>
            <c:idx val="132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E-11EF-43AC-8E2B-FF5F74CF11CD}"/>
              </c:ext>
            </c:extLst>
          </c:dPt>
          <c:dPt>
            <c:idx val="133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F-11EF-43AC-8E2B-FF5F74CF11CD}"/>
              </c:ext>
            </c:extLst>
          </c:dPt>
          <c:dPt>
            <c:idx val="134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0-11EF-43AC-8E2B-FF5F74CF11CD}"/>
              </c:ext>
            </c:extLst>
          </c:dPt>
          <c:dPt>
            <c:idx val="135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1-11EF-43AC-8E2B-FF5F74CF11CD}"/>
              </c:ext>
            </c:extLst>
          </c:dPt>
          <c:dPt>
            <c:idx val="136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2-11EF-43AC-8E2B-FF5F74CF11CD}"/>
              </c:ext>
            </c:extLst>
          </c:dPt>
          <c:dPt>
            <c:idx val="137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3-11EF-43AC-8E2B-FF5F74CF11CD}"/>
              </c:ext>
            </c:extLst>
          </c:dPt>
          <c:dPt>
            <c:idx val="138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4-11EF-43AC-8E2B-FF5F74CF11CD}"/>
              </c:ext>
            </c:extLst>
          </c:dPt>
          <c:dPt>
            <c:idx val="139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5-11EF-43AC-8E2B-FF5F74CF11CD}"/>
              </c:ext>
            </c:extLst>
          </c:dPt>
          <c:dPt>
            <c:idx val="140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6-11EF-43AC-8E2B-FF5F74CF11CD}"/>
              </c:ext>
            </c:extLst>
          </c:dPt>
          <c:dPt>
            <c:idx val="141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7-11EF-43AC-8E2B-FF5F74CF11CD}"/>
              </c:ext>
            </c:extLst>
          </c:dPt>
          <c:dPt>
            <c:idx val="142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8-11EF-43AC-8E2B-FF5F74CF11CD}"/>
              </c:ext>
            </c:extLst>
          </c:dPt>
          <c:dPt>
            <c:idx val="143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9-11EF-43AC-8E2B-FF5F74CF11CD}"/>
              </c:ext>
            </c:extLst>
          </c:dPt>
          <c:dPt>
            <c:idx val="144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A-11EF-43AC-8E2B-FF5F74CF11CD}"/>
              </c:ext>
            </c:extLst>
          </c:dPt>
          <c:dPt>
            <c:idx val="145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B-11EF-43AC-8E2B-FF5F74CF11CD}"/>
              </c:ext>
            </c:extLst>
          </c:dPt>
          <c:dPt>
            <c:idx val="146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C-11EF-43AC-8E2B-FF5F74CF11CD}"/>
              </c:ext>
            </c:extLst>
          </c:dPt>
          <c:dPt>
            <c:idx val="147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D-11EF-43AC-8E2B-FF5F74CF11CD}"/>
              </c:ext>
            </c:extLst>
          </c:dPt>
          <c:dPt>
            <c:idx val="148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E-11EF-43AC-8E2B-FF5F74CF11CD}"/>
              </c:ext>
            </c:extLst>
          </c:dPt>
          <c:dPt>
            <c:idx val="149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F-11EF-43AC-8E2B-FF5F74CF11CD}"/>
              </c:ext>
            </c:extLst>
          </c:dPt>
          <c:dPt>
            <c:idx val="150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0-11EF-43AC-8E2B-FF5F74CF11CD}"/>
              </c:ext>
            </c:extLst>
          </c:dPt>
          <c:dPt>
            <c:idx val="151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1-11EF-43AC-8E2B-FF5F74CF11CD}"/>
              </c:ext>
            </c:extLst>
          </c:dPt>
          <c:dPt>
            <c:idx val="152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2-11EF-43AC-8E2B-FF5F74CF11CD}"/>
              </c:ext>
            </c:extLst>
          </c:dPt>
          <c:dPt>
            <c:idx val="153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3-11EF-43AC-8E2B-FF5F74CF11CD}"/>
              </c:ext>
            </c:extLst>
          </c:dPt>
          <c:dPt>
            <c:idx val="154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4-11EF-43AC-8E2B-FF5F74CF11CD}"/>
              </c:ext>
            </c:extLst>
          </c:dPt>
          <c:dPt>
            <c:idx val="155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5-11EF-43AC-8E2B-FF5F74CF11CD}"/>
              </c:ext>
            </c:extLst>
          </c:dPt>
          <c:dPt>
            <c:idx val="156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6-11EF-43AC-8E2B-FF5F74CF11CD}"/>
              </c:ext>
            </c:extLst>
          </c:dPt>
          <c:dPt>
            <c:idx val="157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7-11EF-43AC-8E2B-FF5F74CF11CD}"/>
              </c:ext>
            </c:extLst>
          </c:dPt>
          <c:dPt>
            <c:idx val="158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8-11EF-43AC-8E2B-FF5F74CF11CD}"/>
              </c:ext>
            </c:extLst>
          </c:dPt>
          <c:dPt>
            <c:idx val="159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9-11EF-43AC-8E2B-FF5F74CF11CD}"/>
              </c:ext>
            </c:extLst>
          </c:dPt>
          <c:dPt>
            <c:idx val="160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A-11EF-43AC-8E2B-FF5F74CF11CD}"/>
              </c:ext>
            </c:extLst>
          </c:dPt>
          <c:dPt>
            <c:idx val="161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B-11EF-43AC-8E2B-FF5F74CF11CD}"/>
              </c:ext>
            </c:extLst>
          </c:dPt>
          <c:dPt>
            <c:idx val="16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C-11EF-43AC-8E2B-FF5F74CF11CD}"/>
              </c:ext>
            </c:extLst>
          </c:dPt>
          <c:dPt>
            <c:idx val="16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D-11EF-43AC-8E2B-FF5F74CF11CD}"/>
              </c:ext>
            </c:extLst>
          </c:dPt>
          <c:dPt>
            <c:idx val="16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E-11EF-43AC-8E2B-FF5F74CF11CD}"/>
              </c:ext>
            </c:extLst>
          </c:dPt>
          <c:dPt>
            <c:idx val="165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F-11EF-43AC-8E2B-FF5F74CF11CD}"/>
              </c:ext>
            </c:extLst>
          </c:dPt>
          <c:dPt>
            <c:idx val="166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0-11EF-43AC-8E2B-FF5F74CF11CD}"/>
              </c:ext>
            </c:extLst>
          </c:dPt>
          <c:dPt>
            <c:idx val="167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1-11EF-43AC-8E2B-FF5F74CF11CD}"/>
              </c:ext>
            </c:extLst>
          </c:dPt>
          <c:dPt>
            <c:idx val="168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2-11EF-43AC-8E2B-FF5F74CF11CD}"/>
              </c:ext>
            </c:extLst>
          </c:dPt>
          <c:dPt>
            <c:idx val="169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3-11EF-43AC-8E2B-FF5F74CF11CD}"/>
              </c:ext>
            </c:extLst>
          </c:dPt>
          <c:dPt>
            <c:idx val="170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4-11EF-43AC-8E2B-FF5F74CF11CD}"/>
              </c:ext>
            </c:extLst>
          </c:dPt>
          <c:dPt>
            <c:idx val="171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5-11EF-43AC-8E2B-FF5F74CF11CD}"/>
              </c:ext>
            </c:extLst>
          </c:dPt>
          <c:dPt>
            <c:idx val="172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6-11EF-43AC-8E2B-FF5F74CF11CD}"/>
              </c:ext>
            </c:extLst>
          </c:dPt>
          <c:dPt>
            <c:idx val="173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7-11EF-43AC-8E2B-FF5F74CF11CD}"/>
              </c:ext>
            </c:extLst>
          </c:dPt>
          <c:dPt>
            <c:idx val="174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8-11EF-43AC-8E2B-FF5F74CF11CD}"/>
              </c:ext>
            </c:extLst>
          </c:dPt>
          <c:dPt>
            <c:idx val="175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9-11EF-43AC-8E2B-FF5F74CF11CD}"/>
              </c:ext>
            </c:extLst>
          </c:dPt>
          <c:dPt>
            <c:idx val="176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A-11EF-43AC-8E2B-FF5F74CF11CD}"/>
              </c:ext>
            </c:extLst>
          </c:dPt>
          <c:dPt>
            <c:idx val="177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B-11EF-43AC-8E2B-FF5F74CF11CD}"/>
              </c:ext>
            </c:extLst>
          </c:dPt>
          <c:dPt>
            <c:idx val="178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C-11EF-43AC-8E2B-FF5F74CF11CD}"/>
              </c:ext>
            </c:extLst>
          </c:dPt>
          <c:dPt>
            <c:idx val="179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D-11EF-43AC-8E2B-FF5F74CF11CD}"/>
              </c:ext>
            </c:extLst>
          </c:dPt>
          <c:dPt>
            <c:idx val="180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E-11EF-43AC-8E2B-FF5F74CF11CD}"/>
              </c:ext>
            </c:extLst>
          </c:dPt>
          <c:dPt>
            <c:idx val="181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F-11EF-43AC-8E2B-FF5F74CF11CD}"/>
              </c:ext>
            </c:extLst>
          </c:dPt>
          <c:dPt>
            <c:idx val="182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0-11EF-43AC-8E2B-FF5F74CF11CD}"/>
              </c:ext>
            </c:extLst>
          </c:dPt>
          <c:dPt>
            <c:idx val="183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1-11EF-43AC-8E2B-FF5F74CF11CD}"/>
              </c:ext>
            </c:extLst>
          </c:dPt>
          <c:dPt>
            <c:idx val="184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2-11EF-43AC-8E2B-FF5F74CF11CD}"/>
              </c:ext>
            </c:extLst>
          </c:dPt>
          <c:dPt>
            <c:idx val="185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3-11EF-43AC-8E2B-FF5F74CF11CD}"/>
              </c:ext>
            </c:extLst>
          </c:dPt>
          <c:dPt>
            <c:idx val="186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4-11EF-43AC-8E2B-FF5F74CF11CD}"/>
              </c:ext>
            </c:extLst>
          </c:dPt>
          <c:dPt>
            <c:idx val="187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5-11EF-43AC-8E2B-FF5F74CF11CD}"/>
              </c:ext>
            </c:extLst>
          </c:dPt>
          <c:dPt>
            <c:idx val="188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6-11EF-43AC-8E2B-FF5F74CF11CD}"/>
              </c:ext>
            </c:extLst>
          </c:dPt>
          <c:dPt>
            <c:idx val="189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7-11EF-43AC-8E2B-FF5F74CF11CD}"/>
              </c:ext>
            </c:extLst>
          </c:dPt>
          <c:dPt>
            <c:idx val="190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8-11EF-43AC-8E2B-FF5F74CF11CD}"/>
              </c:ext>
            </c:extLst>
          </c:dPt>
          <c:dPt>
            <c:idx val="191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9-11EF-43AC-8E2B-FF5F74CF11CD}"/>
              </c:ext>
            </c:extLst>
          </c:dPt>
          <c:dPt>
            <c:idx val="192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A-11EF-43AC-8E2B-FF5F74CF11CD}"/>
              </c:ext>
            </c:extLst>
          </c:dPt>
          <c:dPt>
            <c:idx val="193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B-11EF-43AC-8E2B-FF5F74CF11CD}"/>
              </c:ext>
            </c:extLst>
          </c:dPt>
          <c:dPt>
            <c:idx val="194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C-11EF-43AC-8E2B-FF5F74CF11C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636A284F-15D5-4F67-9FEB-D5F965924E9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728-4B4F-A98D-87F058C6B8E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A9CDFCF-5A76-4ECB-9AF5-02ADB1AB4A9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728-4B4F-A98D-87F058C6B8E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E7AFE18-56BB-43DA-8E4B-2C799FA3096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728-4B4F-A98D-87F058C6B8E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728-4B4F-A98D-87F058C6B8E4}"/>
                </c:ext>
              </c:extLst>
            </c:dLbl>
            <c:dLbl>
              <c:idx val="4"/>
              <c:layout>
                <c:manualLayout>
                  <c:x val="-0.12982222222222228"/>
                  <c:y val="5.2211105309877083E-2"/>
                </c:manualLayout>
              </c:layout>
              <c:tx>
                <c:rich>
                  <a:bodyPr/>
                  <a:lstStyle/>
                  <a:p>
                    <a:fld id="{F60A2D10-2524-4CE8-95DC-E9AB0F43E71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2728-4B4F-A98D-87F058C6B8E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728-4B4F-A98D-87F058C6B8E4}"/>
                </c:ext>
              </c:extLst>
            </c:dLbl>
            <c:dLbl>
              <c:idx val="6"/>
              <c:layout>
                <c:manualLayout>
                  <c:x val="0"/>
                  <c:y val="2.6811111111111112E-2"/>
                </c:manualLayout>
              </c:layout>
              <c:tx>
                <c:rich>
                  <a:bodyPr/>
                  <a:lstStyle/>
                  <a:p>
                    <a:fld id="{A3101299-A8B3-4817-88FD-0E9A8396C10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2728-4B4F-A98D-87F058C6B8E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728-4B4F-A98D-87F058C6B8E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728-4B4F-A98D-87F058C6B8E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728-4B4F-A98D-87F058C6B8E4}"/>
                </c:ext>
              </c:extLst>
            </c:dLbl>
            <c:dLbl>
              <c:idx val="10"/>
              <c:layout>
                <c:manualLayout>
                  <c:x val="1.552222222222217E-2"/>
                  <c:y val="-2.1166664314815103E-2"/>
                </c:manualLayout>
              </c:layout>
              <c:tx>
                <c:rich>
                  <a:bodyPr/>
                  <a:lstStyle/>
                  <a:p>
                    <a:fld id="{F5626A89-A765-4403-968E-CE6309EF8F9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2728-4B4F-A98D-87F058C6B8E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1B1AC53-D66D-40F1-9F89-BBBFFD96969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728-4B4F-A98D-87F058C6B8E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728-4B4F-A98D-87F058C6B8E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2728-4B4F-A98D-87F058C6B8E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2728-4B4F-A98D-87F058C6B8E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2728-4B4F-A98D-87F058C6B8E4}"/>
                </c:ext>
              </c:extLst>
            </c:dLbl>
            <c:dLbl>
              <c:idx val="16"/>
              <c:layout>
                <c:manualLayout>
                  <c:x val="-7.0555555555555554E-3"/>
                  <c:y val="-1.6933331451852062E-2"/>
                </c:manualLayout>
              </c:layout>
              <c:tx>
                <c:rich>
                  <a:bodyPr/>
                  <a:lstStyle/>
                  <a:p>
                    <a:fld id="{8D37F2C1-1226-4128-84EC-FC9C7FEC05D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2728-4B4F-A98D-87F058C6B8E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2728-4B4F-A98D-87F058C6B8E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2728-4B4F-A98D-87F058C6B8E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2728-4B4F-A98D-87F058C6B8E4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2728-4B4F-A98D-87F058C6B8E4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2728-4B4F-A98D-87F058C6B8E4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2728-4B4F-A98D-87F058C6B8E4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2728-4B4F-A98D-87F058C6B8E4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2728-4B4F-A98D-87F058C6B8E4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2728-4B4F-A98D-87F058C6B8E4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2728-4B4F-A98D-87F058C6B8E4}"/>
                </c:ext>
              </c:extLst>
            </c:dLbl>
            <c:dLbl>
              <c:idx val="27"/>
              <c:layout>
                <c:manualLayout>
                  <c:x val="4.2333333333332297E-3"/>
                  <c:y val="3.1044440995062112E-2"/>
                </c:manualLayout>
              </c:layout>
              <c:tx>
                <c:rich>
                  <a:bodyPr/>
                  <a:lstStyle/>
                  <a:p>
                    <a:fld id="{22757878-6BB6-486F-8DCD-E72D00B25C7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2728-4B4F-A98D-87F058C6B8E4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2728-4B4F-A98D-87F058C6B8E4}"/>
                </c:ext>
              </c:extLst>
            </c:dLbl>
            <c:dLbl>
              <c:idx val="29"/>
              <c:layout>
                <c:manualLayout>
                  <c:x val="-1.8344444444444444E-2"/>
                  <c:y val="-2.6811108132099096E-2"/>
                </c:manualLayout>
              </c:layout>
              <c:tx>
                <c:rich>
                  <a:bodyPr/>
                  <a:lstStyle/>
                  <a:p>
                    <a:fld id="{AE8B5F94-7654-496D-86C1-0D687C9DF22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2728-4B4F-A98D-87F058C6B8E4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2728-4B4F-A98D-87F058C6B8E4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2728-4B4F-A98D-87F058C6B8E4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2728-4B4F-A98D-87F058C6B8E4}"/>
                </c:ext>
              </c:extLst>
            </c:dLbl>
            <c:dLbl>
              <c:idx val="33"/>
              <c:layout>
                <c:manualLayout>
                  <c:x val="-4.3744444444444447E-2"/>
                  <c:y val="2.2577775269136031E-2"/>
                </c:manualLayout>
              </c:layout>
              <c:tx>
                <c:rich>
                  <a:bodyPr/>
                  <a:lstStyle/>
                  <a:p>
                    <a:fld id="{F18089F0-1304-4960-AFFC-A786696B0F7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2728-4B4F-A98D-87F058C6B8E4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2728-4B4F-A98D-87F058C6B8E4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2A31F676-2A7F-49FB-B0DD-CB7963D6894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2728-4B4F-A98D-87F058C6B8E4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2728-4B4F-A98D-87F058C6B8E4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2728-4B4F-A98D-87F058C6B8E4}"/>
                </c:ext>
              </c:extLst>
            </c:dLbl>
            <c:dLbl>
              <c:idx val="38"/>
              <c:layout>
                <c:manualLayout>
                  <c:x val="-1.034802860683865E-16"/>
                  <c:y val="2.1166666666666667E-2"/>
                </c:manualLayout>
              </c:layout>
              <c:tx>
                <c:rich>
                  <a:bodyPr/>
                  <a:lstStyle/>
                  <a:p>
                    <a:fld id="{DCB77D65-1EEF-410E-A822-01856C6B5C4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2728-4B4F-A98D-87F058C6B8E4}"/>
                </c:ext>
              </c:extLst>
            </c:dLbl>
            <c:dLbl>
              <c:idx val="39"/>
              <c:layout>
                <c:manualLayout>
                  <c:x val="3.104444444444434E-2"/>
                  <c:y val="-3.6688884812346133E-2"/>
                </c:manualLayout>
              </c:layout>
              <c:tx>
                <c:rich>
                  <a:bodyPr/>
                  <a:lstStyle/>
                  <a:p>
                    <a:fld id="{6D5B05C6-DB11-48F7-8690-D644DD493F6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2728-4B4F-A98D-87F058C6B8E4}"/>
                </c:ext>
              </c:extLst>
            </c:dLbl>
            <c:dLbl>
              <c:idx val="40"/>
              <c:layout>
                <c:manualLayout>
                  <c:x val="5.6444444444444441E-3"/>
                  <c:y val="-1.411110954321005E-2"/>
                </c:manualLayout>
              </c:layout>
              <c:tx>
                <c:rich>
                  <a:bodyPr/>
                  <a:lstStyle/>
                  <a:p>
                    <a:fld id="{4EE918BE-A0F3-4BFD-A29C-3A83E78AEED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2728-4B4F-A98D-87F058C6B8E4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2728-4B4F-A98D-87F058C6B8E4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6E104216-8E97-4F50-B50C-E8FD7FBC7A6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2728-4B4F-A98D-87F058C6B8E4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2F5480A2-71E0-4E79-BDAF-F28532CD6F4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2728-4B4F-A98D-87F058C6B8E4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2728-4B4F-A98D-87F058C6B8E4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2728-4B4F-A98D-87F058C6B8E4}"/>
                </c:ext>
              </c:extLst>
            </c:dLbl>
            <c:dLbl>
              <c:idx val="46"/>
              <c:layout>
                <c:manualLayout>
                  <c:x val="-3.8100000000000002E-2"/>
                  <c:y val="7.0555547716050257E-2"/>
                </c:manualLayout>
              </c:layout>
              <c:tx>
                <c:rich>
                  <a:bodyPr/>
                  <a:lstStyle/>
                  <a:p>
                    <a:fld id="{3A2BAB43-FF4F-41FE-A981-72D11D510AB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D-2728-4B4F-A98D-87F058C6B8E4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2728-4B4F-A98D-87F058C6B8E4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2728-4B4F-A98D-87F058C6B8E4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2728-4B4F-A98D-87F058C6B8E4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85CB80FB-9527-4678-900A-50155192892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2728-4B4F-A98D-87F058C6B8E4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C35ECBDA-459D-46E0-BD66-5986615CE2C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2728-4B4F-A98D-87F058C6B8E4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2728-4B4F-A98D-87F058C6B8E4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2728-4B4F-A98D-87F058C6B8E4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E903EC68-2311-4223-942D-B06F80A1284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2728-4B4F-A98D-87F058C6B8E4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B1F2CF1A-6472-44E8-B868-150DBFBC6A4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2728-4B4F-A98D-87F058C6B8E4}"/>
                </c:ext>
              </c:extLst>
            </c:dLbl>
            <c:dLbl>
              <c:idx val="56"/>
              <c:layout>
                <c:manualLayout>
                  <c:x val="-1.034802860683865E-16"/>
                  <c:y val="-1.6933333333333335E-2"/>
                </c:manualLayout>
              </c:layout>
              <c:tx>
                <c:rich>
                  <a:bodyPr/>
                  <a:lstStyle/>
                  <a:p>
                    <a:fld id="{9820E4A2-DB28-418F-8EC1-611AED6520E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2728-4B4F-A98D-87F058C6B8E4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B53F2D96-FCFE-4384-B0AA-3DA7A19E6C9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2728-4B4F-A98D-87F058C6B8E4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2728-4B4F-A98D-87F058C6B8E4}"/>
                </c:ext>
              </c:extLst>
            </c:dLbl>
            <c:dLbl>
              <c:idx val="59"/>
              <c:layout>
                <c:manualLayout>
                  <c:x val="-3.386666666666667E-2"/>
                  <c:y val="-2.2577775269136131E-2"/>
                </c:manualLayout>
              </c:layout>
              <c:tx>
                <c:rich>
                  <a:bodyPr/>
                  <a:lstStyle/>
                  <a:p>
                    <a:fld id="{B728CF13-EA75-4DAD-A83C-DFA3A02A069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2728-4B4F-A98D-87F058C6B8E4}"/>
                </c:ext>
              </c:extLst>
            </c:dLbl>
            <c:dLbl>
              <c:idx val="60"/>
              <c:layout>
                <c:manualLayout>
                  <c:x val="1.8344444444444444E-2"/>
                  <c:y val="-1.4111109543210064E-2"/>
                </c:manualLayout>
              </c:layout>
              <c:tx>
                <c:rich>
                  <a:bodyPr/>
                  <a:lstStyle/>
                  <a:p>
                    <a:fld id="{78A0DF75-3525-44DE-AC07-26BDA8D8D76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2728-4B4F-A98D-87F058C6B8E4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2728-4B4F-A98D-87F058C6B8E4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2728-4B4F-A98D-87F058C6B8E4}"/>
                </c:ext>
              </c:extLst>
            </c:dLbl>
            <c:dLbl>
              <c:idx val="63"/>
              <c:layout>
                <c:manualLayout>
                  <c:x val="-5.174014303419325E-17"/>
                  <c:y val="8.4666666666666675E-3"/>
                </c:manualLayout>
              </c:layout>
              <c:tx>
                <c:rich>
                  <a:bodyPr/>
                  <a:lstStyle/>
                  <a:p>
                    <a:fld id="{B31CBF8D-1422-4B26-BE2B-3404D8B8A21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2728-4B4F-A98D-87F058C6B8E4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2728-4B4F-A98D-87F058C6B8E4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2728-4B4F-A98D-87F058C6B8E4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2728-4B4F-A98D-87F058C6B8E4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2728-4B4F-A98D-87F058C6B8E4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7DD97DB0-4208-4738-979E-3AB5BB3BD56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2728-4B4F-A98D-87F058C6B8E4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4A6E3EE8-FFDF-4711-AD1B-490545F7170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2728-4B4F-A98D-87F058C6B8E4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EBA78C6E-45BE-451B-999F-3DE354E5367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2728-4B4F-A98D-87F058C6B8E4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59A7F431-4D92-40E2-81AF-9204877F101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2728-4B4F-A98D-87F058C6B8E4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8C0BC2D7-CA25-4A93-9229-7B6504E606A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2728-4B4F-A98D-87F058C6B8E4}"/>
                </c:ext>
              </c:extLst>
            </c:dLbl>
            <c:dLbl>
              <c:idx val="73"/>
              <c:layout>
                <c:manualLayout>
                  <c:x val="8.4666666666666675E-3"/>
                  <c:y val="1.8344442406173066E-2"/>
                </c:manualLayout>
              </c:layout>
              <c:tx>
                <c:rich>
                  <a:bodyPr/>
                  <a:lstStyle/>
                  <a:p>
                    <a:fld id="{F0E0E25A-4B92-46FF-807D-AE58F339E76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2728-4B4F-A98D-87F058C6B8E4}"/>
                </c:ext>
              </c:extLst>
            </c:dLbl>
            <c:dLbl>
              <c:idx val="74"/>
              <c:layout>
                <c:manualLayout>
                  <c:x val="-2.8222222222222221E-2"/>
                  <c:y val="-2.9633330040741108E-2"/>
                </c:manualLayout>
              </c:layout>
              <c:tx>
                <c:rich>
                  <a:bodyPr/>
                  <a:lstStyle/>
                  <a:p>
                    <a:fld id="{0BF4819B-1E22-47B3-BB5E-85E75C3C1F0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2728-4B4F-A98D-87F058C6B8E4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2728-4B4F-A98D-87F058C6B8E4}"/>
                </c:ext>
              </c:extLst>
            </c:dLbl>
            <c:dLbl>
              <c:idx val="76"/>
              <c:layout>
                <c:manualLayout>
                  <c:x val="1.2699999999999947E-2"/>
                  <c:y val="-4.2333328629630164E-2"/>
                </c:manualLayout>
              </c:layout>
              <c:tx>
                <c:rich>
                  <a:bodyPr/>
                  <a:lstStyle/>
                  <a:p>
                    <a:fld id="{1E690722-18C6-4C89-BBB6-11DBFC4F8FB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2728-4B4F-A98D-87F058C6B8E4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8FCAE1D7-F25E-4AC6-9895-8FABA9F97D3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2728-4B4F-A98D-87F058C6B8E4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A6B2E189-A93E-4A19-8F66-F1900C4E4BC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2728-4B4F-A98D-87F058C6B8E4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516A09BA-622B-4F83-97A9-CD7F2FBF807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2728-4B4F-A98D-87F058C6B8E4}"/>
                </c:ext>
              </c:extLst>
            </c:dLbl>
            <c:dLbl>
              <c:idx val="80"/>
              <c:layout>
                <c:manualLayout>
                  <c:x val="-1.2700000000000104E-2"/>
                  <c:y val="-3.1044444444444548E-2"/>
                </c:manualLayout>
              </c:layout>
              <c:tx>
                <c:rich>
                  <a:bodyPr/>
                  <a:lstStyle/>
                  <a:p>
                    <a:fld id="{2251E4AA-C6DB-44E1-9924-0DA31799BF6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2728-4B4F-A98D-87F058C6B8E4}"/>
                </c:ext>
              </c:extLst>
            </c:dLbl>
            <c:dLbl>
              <c:idx val="81"/>
              <c:layout>
                <c:manualLayout>
                  <c:x val="7.6199999999999893E-2"/>
                  <c:y val="-4.2333328629631187E-3"/>
                </c:manualLayout>
              </c:layout>
              <c:tx>
                <c:rich>
                  <a:bodyPr/>
                  <a:lstStyle/>
                  <a:p>
                    <a:fld id="{F1674003-E85E-4AB6-9748-8F7D4987BF0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2728-4B4F-A98D-87F058C6B8E4}"/>
                </c:ext>
              </c:extLst>
            </c:dLbl>
            <c:dLbl>
              <c:idx val="82"/>
              <c:layout>
                <c:manualLayout>
                  <c:x val="4.9388888888888892E-2"/>
                  <c:y val="1.552222049753105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A5-2728-4B4F-A98D-87F058C6B8E4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2728-4B4F-A98D-87F058C6B8E4}"/>
                </c:ext>
              </c:extLst>
            </c:dLbl>
            <c:dLbl>
              <c:idx val="84"/>
              <c:layout>
                <c:manualLayout>
                  <c:x val="-5.3622222222222224E-2"/>
                  <c:y val="6.067777103580322E-2"/>
                </c:manualLayout>
              </c:layout>
              <c:tx>
                <c:rich>
                  <a:bodyPr/>
                  <a:lstStyle/>
                  <a:p>
                    <a:fld id="{A19CB488-40B0-4216-AC7B-ECEF5996301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9-2728-4B4F-A98D-87F058C6B8E4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2728-4B4F-A98D-87F058C6B8E4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2728-4B4F-A98D-87F058C6B8E4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DC8C1111-12EF-41E8-8AFE-2B790E50301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2728-4B4F-A98D-87F058C6B8E4}"/>
                </c:ext>
              </c:extLst>
            </c:dLbl>
            <c:dLbl>
              <c:idx val="88"/>
              <c:layout>
                <c:manualLayout>
                  <c:x val="-3.9511111111111212E-2"/>
                  <c:y val="2.2577775269136131E-2"/>
                </c:manualLayout>
              </c:layout>
              <c:tx>
                <c:rich>
                  <a:bodyPr/>
                  <a:lstStyle/>
                  <a:p>
                    <a:fld id="{71CC9FF2-0D78-477B-8F93-F105534F8B6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1-2728-4B4F-A98D-87F058C6B8E4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11EF-43AC-8E2B-FF5F74CF11CD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11EF-43AC-8E2B-FF5F74CF11CD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118123D9-3B3C-4FD6-86C0-218180809BA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11EF-43AC-8E2B-FF5F74CF11CD}"/>
                </c:ext>
              </c:extLst>
            </c:dLbl>
            <c:dLbl>
              <c:idx val="92"/>
              <c:layout>
                <c:manualLayout>
                  <c:x val="-0.1792111111111111"/>
                  <c:y val="3.8099995766667137E-2"/>
                </c:manualLayout>
              </c:layout>
              <c:tx>
                <c:rich>
                  <a:bodyPr/>
                  <a:lstStyle/>
                  <a:p>
                    <a:fld id="{CD8682E3-DCBD-4D7F-9AE6-EC38E5464ED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6-11EF-43AC-8E2B-FF5F74CF11CD}"/>
                </c:ext>
              </c:extLst>
            </c:dLbl>
            <c:dLbl>
              <c:idx val="93"/>
              <c:layout>
                <c:manualLayout>
                  <c:x val="3.8100000000000002E-2"/>
                  <c:y val="6.067777103580322E-2"/>
                </c:manualLayout>
              </c:layout>
              <c:tx>
                <c:rich>
                  <a:bodyPr/>
                  <a:lstStyle/>
                  <a:p>
                    <a:fld id="{1C38F4F1-EB46-49C0-9F57-99FC3AD3EB1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7-11EF-43AC-8E2B-FF5F74CF11CD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22C5DD41-DC59-476F-8083-5824FCEC2DC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11EF-43AC-8E2B-FF5F74CF11CD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D6BC4195-1718-4FA3-964D-52A483FA01E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11EF-43AC-8E2B-FF5F74CF11CD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11EF-43AC-8E2B-FF5F74CF11CD}"/>
                </c:ext>
              </c:extLst>
            </c:dLbl>
            <c:dLbl>
              <c:idx val="97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F348C52-F620-43C0-ACE0-E93956948076}" type="CELLRANGE">
                      <a:rPr lang="de-DE"/>
                      <a:pPr>
                        <a:defRPr b="1"/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11EF-43AC-8E2B-FF5F74CF11CD}"/>
                </c:ext>
              </c:extLst>
            </c:dLbl>
            <c:dLbl>
              <c:idx val="98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01B3DF7-5C30-4B15-8F10-9743A33BA3F5}" type="CELLRANGE">
                      <a:rPr lang="de-DE"/>
                      <a:pPr>
                        <a:defRPr b="1"/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11EF-43AC-8E2B-FF5F74CF11CD}"/>
                </c:ext>
              </c:extLst>
            </c:dLbl>
            <c:dLbl>
              <c:idx val="99"/>
              <c:layout>
                <c:manualLayout>
                  <c:x val="-7.0555555555555554E-3"/>
                  <c:y val="3.245555194938321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70B8379-B0C1-4983-9B50-AE3D9D490971}" type="CELLRANGE">
                      <a:rPr lang="en-US" b="1"/>
                      <a:pPr>
                        <a:defRPr b="1"/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D-11EF-43AC-8E2B-FF5F74CF11CD}"/>
                </c:ext>
              </c:extLst>
            </c:dLbl>
            <c:dLbl>
              <c:idx val="100"/>
              <c:layout>
                <c:manualLayout>
                  <c:x val="-0.16086666666666666"/>
                  <c:y val="-2.257777526913608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69A5732-018B-4E89-84C1-CE313D661F5F}" type="CELLRANGE">
                      <a:rPr lang="en-US" b="1"/>
                      <a:pPr>
                        <a:defRPr b="1"/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E-11EF-43AC-8E2B-FF5F74CF11CD}"/>
                </c:ext>
              </c:extLst>
            </c:dLbl>
            <c:dLbl>
              <c:idx val="101"/>
              <c:layout>
                <c:manualLayout>
                  <c:x val="1.2699999999999999E-2"/>
                  <c:y val="2.116666431481497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AF50FB3-1CAC-4B54-8379-06F537E514DE}" type="CELLRANGE">
                      <a:rPr lang="en-US" b="1"/>
                      <a:pPr>
                        <a:defRPr b="1"/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F-11EF-43AC-8E2B-FF5F74CF11CD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11EF-43AC-8E2B-FF5F74CF11CD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11EF-43AC-8E2B-FF5F74CF11CD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11EF-43AC-8E2B-FF5F74CF11CD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11EF-43AC-8E2B-FF5F74CF11CD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11EF-43AC-8E2B-FF5F74CF11CD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11EF-43AC-8E2B-FF5F74CF11CD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11EF-43AC-8E2B-FF5F74CF11CD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11EF-43AC-8E2B-FF5F74CF11CD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11EF-43AC-8E2B-FF5F74CF11CD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11EF-43AC-8E2B-FF5F74CF11CD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11EF-43AC-8E2B-FF5F74CF11CD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11EF-43AC-8E2B-FF5F74CF11CD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11EF-43AC-8E2B-FF5F74CF11CD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11EF-43AC-8E2B-FF5F74CF11CD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11EF-43AC-8E2B-FF5F74CF11CD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11EF-43AC-8E2B-FF5F74CF11CD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11EF-43AC-8E2B-FF5F74CF11CD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11EF-43AC-8E2B-FF5F74CF11CD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11EF-43AC-8E2B-FF5F74CF11CD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11EF-43AC-8E2B-FF5F74CF11CD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11EF-43AC-8E2B-FF5F74CF11CD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11EF-43AC-8E2B-FF5F74CF11CD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11EF-43AC-8E2B-FF5F74CF11CD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11EF-43AC-8E2B-FF5F74CF11CD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11EF-43AC-8E2B-FF5F74CF11CD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11EF-43AC-8E2B-FF5F74CF11CD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11EF-43AC-8E2B-FF5F74CF11CD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11EF-43AC-8E2B-FF5F74CF11CD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11EF-43AC-8E2B-FF5F74CF11CD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11EF-43AC-8E2B-FF5F74CF11CD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11EF-43AC-8E2B-FF5F74CF11CD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11EF-43AC-8E2B-FF5F74CF11CD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11EF-43AC-8E2B-FF5F74CF11CD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11EF-43AC-8E2B-FF5F74CF11CD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11EF-43AC-8E2B-FF5F74CF11CD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11EF-43AC-8E2B-FF5F74CF11CD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11EF-43AC-8E2B-FF5F74CF11CD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11EF-43AC-8E2B-FF5F74CF11CD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11EF-43AC-8E2B-FF5F74CF11CD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11EF-43AC-8E2B-FF5F74CF11CD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11EF-43AC-8E2B-FF5F74CF11CD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11EF-43AC-8E2B-FF5F74CF11CD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11EF-43AC-8E2B-FF5F74CF11CD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11EF-43AC-8E2B-FF5F74CF11CD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11EF-43AC-8E2B-FF5F74CF11CD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11EF-43AC-8E2B-FF5F74CF11CD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11EF-43AC-8E2B-FF5F74CF11CD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11EF-43AC-8E2B-FF5F74CF11CD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11EF-43AC-8E2B-FF5F74CF11CD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11EF-43AC-8E2B-FF5F74CF11CD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11EF-43AC-8E2B-FF5F74CF11CD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11EF-43AC-8E2B-FF5F74CF11CD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11EF-43AC-8E2B-FF5F74CF11CD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11EF-43AC-8E2B-FF5F74CF11CD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11EF-43AC-8E2B-FF5F74CF11CD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11EF-43AC-8E2B-FF5F74CF11CD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11EF-43AC-8E2B-FF5F74CF11CD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11EF-43AC-8E2B-FF5F74CF11CD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11EF-43AC-8E2B-FF5F74CF11CD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11EF-43AC-8E2B-FF5F74CF11CD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11EF-43AC-8E2B-FF5F74CF11CD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11EF-43AC-8E2B-FF5F74CF11CD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11EF-43AC-8E2B-FF5F74CF11CD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11EF-43AC-8E2B-FF5F74CF11CD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11EF-43AC-8E2B-FF5F74CF11CD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11EF-43AC-8E2B-FF5F74CF11CD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11EF-43AC-8E2B-FF5F74CF11CD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11EF-43AC-8E2B-FF5F74CF11CD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11EF-43AC-8E2B-FF5F74CF11CD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11EF-43AC-8E2B-FF5F74CF11CD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11EF-43AC-8E2B-FF5F74CF11CD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11EF-43AC-8E2B-FF5F74CF11CD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11EF-43AC-8E2B-FF5F74CF11CD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11EF-43AC-8E2B-FF5F74CF11CD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11EF-43AC-8E2B-FF5F74CF11CD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11EF-43AC-8E2B-FF5F74CF11CD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11EF-43AC-8E2B-FF5F74CF11CD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11EF-43AC-8E2B-FF5F74CF11CD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11EF-43AC-8E2B-FF5F74CF11CD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11EF-43AC-8E2B-FF5F74CF11CD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11EF-43AC-8E2B-FF5F74CF11CD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11EF-43AC-8E2B-FF5F74CF11CD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11EF-43AC-8E2B-FF5F74CF11CD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11EF-43AC-8E2B-FF5F74CF11CD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11EF-43AC-8E2B-FF5F74CF11CD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11EF-43AC-8E2B-FF5F74CF11CD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11EF-43AC-8E2B-FF5F74CF11CD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11EF-43AC-8E2B-FF5F74CF11CD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11EF-43AC-8E2B-FF5F74CF11CD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11EF-43AC-8E2B-FF5F74CF11CD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11EF-43AC-8E2B-FF5F74CF11CD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11EF-43AC-8E2B-FF5F74CF11CD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11EF-43AC-8E2B-FF5F74CF11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3471</c:v>
                </c:pt>
                <c:pt idx="100">
                  <c:v>2681.15</c:v>
                </c:pt>
                <c:pt idx="101">
                  <c:v>1507.5250000000001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'Perf-Power-MT'!$F$6:$F$200</c:f>
              <c:numCache>
                <c:formatCode>0.0</c:formatCode>
                <c:ptCount val="195"/>
                <c:pt idx="0">
                  <c:v>156.22</c:v>
                </c:pt>
                <c:pt idx="1">
                  <c:v>99.861243102293088</c:v>
                </c:pt>
                <c:pt idx="2">
                  <c:v>288.76857942815411</c:v>
                </c:pt>
                <c:pt idx="3">
                  <c:v>#N/A</c:v>
                </c:pt>
                <c:pt idx="4">
                  <c:v>72.052127420048677</c:v>
                </c:pt>
                <c:pt idx="5">
                  <c:v>#N/A</c:v>
                </c:pt>
                <c:pt idx="6">
                  <c:v>136.91785613358184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332.85</c:v>
                </c:pt>
                <c:pt idx="11">
                  <c:v>95.05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289.86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191.83</c:v>
                </c:pt>
                <c:pt idx="28">
                  <c:v>#N/A</c:v>
                </c:pt>
                <c:pt idx="29">
                  <c:v>84.41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497.55</c:v>
                </c:pt>
                <c:pt idx="36">
                  <c:v>#N/A</c:v>
                </c:pt>
                <c:pt idx="37">
                  <c:v>#N/A</c:v>
                </c:pt>
                <c:pt idx="38">
                  <c:v>110.27</c:v>
                </c:pt>
                <c:pt idx="39">
                  <c:v>295.61</c:v>
                </c:pt>
                <c:pt idx="40">
                  <c:v>89.91</c:v>
                </c:pt>
                <c:pt idx="41">
                  <c:v>#N/A</c:v>
                </c:pt>
                <c:pt idx="42">
                  <c:v>36.14</c:v>
                </c:pt>
                <c:pt idx="43">
                  <c:v>136.99</c:v>
                </c:pt>
                <c:pt idx="44">
                  <c:v>#N/A</c:v>
                </c:pt>
                <c:pt idx="45">
                  <c:v>#N/A</c:v>
                </c:pt>
                <c:pt idx="46">
                  <c:v>71.48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237.2</c:v>
                </c:pt>
                <c:pt idx="51">
                  <c:v>246.44</c:v>
                </c:pt>
                <c:pt idx="52">
                  <c:v>#N/A</c:v>
                </c:pt>
                <c:pt idx="53">
                  <c:v>#N/A</c:v>
                </c:pt>
                <c:pt idx="54">
                  <c:v>199.83</c:v>
                </c:pt>
                <c:pt idx="55">
                  <c:v>600.22</c:v>
                </c:pt>
                <c:pt idx="56">
                  <c:v>111.26</c:v>
                </c:pt>
                <c:pt idx="57">
                  <c:v>554.55999999999995</c:v>
                </c:pt>
                <c:pt idx="58">
                  <c:v>#N/A</c:v>
                </c:pt>
                <c:pt idx="59">
                  <c:v>249.31</c:v>
                </c:pt>
                <c:pt idx="60">
                  <c:v>519.01</c:v>
                </c:pt>
                <c:pt idx="61">
                  <c:v>#N/A</c:v>
                </c:pt>
                <c:pt idx="62">
                  <c:v>#N/A</c:v>
                </c:pt>
                <c:pt idx="63">
                  <c:v>63.01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120</c:v>
                </c:pt>
                <c:pt idx="69">
                  <c:v>87.32</c:v>
                </c:pt>
                <c:pt idx="70">
                  <c:v>323.11</c:v>
                </c:pt>
                <c:pt idx="71">
                  <c:v>178.0625</c:v>
                </c:pt>
                <c:pt idx="72">
                  <c:v>317.62</c:v>
                </c:pt>
                <c:pt idx="73">
                  <c:v>81.157499999999999</c:v>
                </c:pt>
                <c:pt idx="74">
                  <c:v>75.84</c:v>
                </c:pt>
                <c:pt idx="75">
                  <c:v>#N/A</c:v>
                </c:pt>
                <c:pt idx="76">
                  <c:v>527</c:v>
                </c:pt>
                <c:pt idx="77">
                  <c:v>765.23</c:v>
                </c:pt>
                <c:pt idx="78">
                  <c:v>162.1275</c:v>
                </c:pt>
                <c:pt idx="79">
                  <c:v>168.99</c:v>
                </c:pt>
                <c:pt idx="80">
                  <c:v>100.09</c:v>
                </c:pt>
                <c:pt idx="81">
                  <c:v>64.282000000000011</c:v>
                </c:pt>
                <c:pt idx="82">
                  <c:v>#N/A</c:v>
                </c:pt>
                <c:pt idx="83">
                  <c:v>#N/A</c:v>
                </c:pt>
                <c:pt idx="84">
                  <c:v>88.2</c:v>
                </c:pt>
                <c:pt idx="85">
                  <c:v>#N/A</c:v>
                </c:pt>
                <c:pt idx="86">
                  <c:v>#N/A</c:v>
                </c:pt>
                <c:pt idx="87">
                  <c:v>44.76</c:v>
                </c:pt>
                <c:pt idx="88">
                  <c:v>232.98</c:v>
                </c:pt>
                <c:pt idx="89">
                  <c:v>#N/A</c:v>
                </c:pt>
                <c:pt idx="90">
                  <c:v>#N/A</c:v>
                </c:pt>
                <c:pt idx="91">
                  <c:v>111.3</c:v>
                </c:pt>
                <c:pt idx="92">
                  <c:v>74.934444444444438</c:v>
                </c:pt>
                <c:pt idx="93">
                  <c:v>82.56</c:v>
                </c:pt>
                <c:pt idx="94">
                  <c:v>71.5</c:v>
                </c:pt>
                <c:pt idx="95">
                  <c:v>51.53</c:v>
                </c:pt>
                <c:pt idx="96">
                  <c:v>#N/A</c:v>
                </c:pt>
                <c:pt idx="97">
                  <c:v>35.130000000000003</c:v>
                </c:pt>
                <c:pt idx="98">
                  <c:v>40.29</c:v>
                </c:pt>
                <c:pt idx="99">
                  <c:v>56.55</c:v>
                </c:pt>
                <c:pt idx="100">
                  <c:v>77.41</c:v>
                </c:pt>
                <c:pt idx="101">
                  <c:v>103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'Perf-Power-MT'!$C$6:$C$200</c15:f>
                <c15:dlblRangeCache>
                  <c:ptCount val="195"/>
                  <c:pt idx="0">
                    <c:v>R7 4700U (Renoir) [1]</c:v>
                  </c:pt>
                  <c:pt idx="1">
                    <c:v>R5 3600 (Matisse) v0.3.1 [2]</c:v>
                  </c:pt>
                  <c:pt idx="2">
                    <c:v>i7 1065G (IceLake) v0.3.1 [3]</c:v>
                  </c:pt>
                  <c:pt idx="3">
                    <c:v>#NV</c:v>
                  </c:pt>
                  <c:pt idx="4">
                    <c:v>R7 4750G (Renoir) v0.3.1 [5]</c:v>
                  </c:pt>
                  <c:pt idx="5">
                    <c:v>#NV</c:v>
                  </c:pt>
                  <c:pt idx="6">
                    <c:v>R7 4750U (Renoir) v0.3.1 [7]</c:v>
                  </c:pt>
                  <c:pt idx="7">
                    <c:v>#NV</c:v>
                  </c:pt>
                  <c:pt idx="8">
                    <c:v>#NV</c:v>
                  </c:pt>
                  <c:pt idx="9">
                    <c:v>#NV</c:v>
                  </c:pt>
                  <c:pt idx="10">
                    <c:v>i5 8365U (WhiskeyLake) v0.3.1 [11]</c:v>
                  </c:pt>
                  <c:pt idx="11">
                    <c:v>R5 PRO 4650G (Renoir) v0.3.1 [12]</c:v>
                  </c:pt>
                  <c:pt idx="12">
                    <c:v>#NV</c:v>
                  </c:pt>
                  <c:pt idx="13">
                    <c:v>#NV</c:v>
                  </c:pt>
                  <c:pt idx="14">
                    <c:v>#NV</c:v>
                  </c:pt>
                  <c:pt idx="15">
                    <c:v>#NV</c:v>
                  </c:pt>
                  <c:pt idx="16">
                    <c:v>R3 1200 (Summit Ridge) v0.3.1 [17]</c:v>
                  </c:pt>
                  <c:pt idx="17">
                    <c:v>#NV</c:v>
                  </c:pt>
                  <c:pt idx="18">
                    <c:v>#NV</c:v>
                  </c:pt>
                  <c:pt idx="19">
                    <c:v>#NV</c:v>
                  </c:pt>
                  <c:pt idx="20">
                    <c:v>#NV</c:v>
                  </c:pt>
                  <c:pt idx="21">
                    <c:v>#NV</c:v>
                  </c:pt>
                  <c:pt idx="22">
                    <c:v>#NV</c:v>
                  </c:pt>
                  <c:pt idx="23">
                    <c:v>#NV</c:v>
                  </c:pt>
                  <c:pt idx="24">
                    <c:v>#NV</c:v>
                  </c:pt>
                  <c:pt idx="25">
                    <c:v>#NV</c:v>
                  </c:pt>
                  <c:pt idx="26">
                    <c:v>#NV</c:v>
                  </c:pt>
                  <c:pt idx="27">
                    <c:v>i7 5775C (Broadwell) v0.5.1 [28]</c:v>
                  </c:pt>
                  <c:pt idx="28">
                    <c:v>#NV</c:v>
                  </c:pt>
                  <c:pt idx="29">
                    <c:v>R9 5900HS (Cezanne) v0.5.0 [30]</c:v>
                  </c:pt>
                  <c:pt idx="30">
                    <c:v>#NV</c:v>
                  </c:pt>
                  <c:pt idx="31">
                    <c:v>#NV</c:v>
                  </c:pt>
                  <c:pt idx="32">
                    <c:v>#NV</c:v>
                  </c:pt>
                  <c:pt idx="33">
                    <c:v>#NV</c:v>
                  </c:pt>
                  <c:pt idx="34">
                    <c:v>#NV</c:v>
                  </c:pt>
                  <c:pt idx="35">
                    <c:v>i7 7500U (Kaby Lake) 2C/4T v0.5.1 [36]</c:v>
                  </c:pt>
                  <c:pt idx="36">
                    <c:v>#NV</c:v>
                  </c:pt>
                  <c:pt idx="37">
                    <c:v>#NV</c:v>
                  </c:pt>
                  <c:pt idx="38">
                    <c:v>i5 8600k (Coffee Lake) v0.5.1 [39]</c:v>
                  </c:pt>
                  <c:pt idx="39">
                    <c:v>i5 7500 (Kaby Lake) 4C/4T v0.5.1 [40]</c:v>
                  </c:pt>
                  <c:pt idx="40">
                    <c:v>i7 8700k (Coffee Lake) @5Ghz v0.5.1 [41]</c:v>
                  </c:pt>
                  <c:pt idx="41">
                    <c:v>#NV</c:v>
                  </c:pt>
                  <c:pt idx="42">
                    <c:v>R9 5950X (Vermeer) v0.5.1 [43]</c:v>
                  </c:pt>
                  <c:pt idx="43">
                    <c:v>R5 4600H (Renoir) Win11 v0.6.0 [44]</c:v>
                  </c:pt>
                  <c:pt idx="44">
                    <c:v>#NV</c:v>
                  </c:pt>
                  <c:pt idx="45">
                    <c:v>#NV</c:v>
                  </c:pt>
                  <c:pt idx="46">
                    <c:v>R7 3700X (Matisse) v0.6.0 [47]</c:v>
                  </c:pt>
                  <c:pt idx="47">
                    <c:v>#NV</c:v>
                  </c:pt>
                  <c:pt idx="48">
                    <c:v>#NV</c:v>
                  </c:pt>
                  <c:pt idx="49">
                    <c:v>#NV</c:v>
                  </c:pt>
                  <c:pt idx="50">
                    <c:v>i5 8250U (WhiskeyLake) v0.6.0 [51]</c:v>
                  </c:pt>
                  <c:pt idx="51">
                    <c:v>i7 4800MQ (Haswell) v0.6.0 [52]</c:v>
                  </c:pt>
                  <c:pt idx="52">
                    <c:v>#NV</c:v>
                  </c:pt>
                  <c:pt idx="53">
                    <c:v>#NV</c:v>
                  </c:pt>
                  <c:pt idx="54">
                    <c:v>i7 3770K (Ivy Bridge) v0.6.0 [57]</c:v>
                  </c:pt>
                  <c:pt idx="55">
                    <c:v>i5 4300U (Haswell) v0.6.0 [58]</c:v>
                  </c:pt>
                  <c:pt idx="56">
                    <c:v>R5 2600X (Pinnacle Ridge) v0.5.1 [59]</c:v>
                  </c:pt>
                  <c:pt idx="57">
                    <c:v>i5 3320M (Ivy Bridge) v0.6.0 [60]</c:v>
                  </c:pt>
                  <c:pt idx="58">
                    <c:v>#NV</c:v>
                  </c:pt>
                  <c:pt idx="59">
                    <c:v>i7 2600 (Sandy Bridge) v0.6.0 [62]</c:v>
                  </c:pt>
                  <c:pt idx="60">
                    <c:v>i3 6157U (Skylake) v0.6.0 [63]</c:v>
                  </c:pt>
                  <c:pt idx="61">
                    <c:v>#NV</c:v>
                  </c:pt>
                  <c:pt idx="62">
                    <c:v>#NV</c:v>
                  </c:pt>
                  <c:pt idx="63">
                    <c:v>R7 5800X (Vermeer) [66]</c:v>
                  </c:pt>
                  <c:pt idx="64">
                    <c:v>#NV</c:v>
                  </c:pt>
                  <c:pt idx="65">
                    <c:v>#NV</c:v>
                  </c:pt>
                  <c:pt idx="66">
                    <c:v>#NV</c:v>
                  </c:pt>
                  <c:pt idx="67">
                    <c:v>#NV</c:v>
                  </c:pt>
                  <c:pt idx="68">
                    <c:v>i7 9750H (Coffee Lake) [71]</c:v>
                  </c:pt>
                  <c:pt idx="69">
                    <c:v>R7 2700X (Pinnacle Ridge) [72]</c:v>
                  </c:pt>
                  <c:pt idx="70">
                    <c:v>R5 3500U (Picasso) [73]</c:v>
                  </c:pt>
                  <c:pt idx="71">
                    <c:v>R5 4500U (Renoir) [74]</c:v>
                  </c:pt>
                  <c:pt idx="72">
                    <c:v>R5 2500U (Raven Ridge) [75]</c:v>
                  </c:pt>
                  <c:pt idx="73">
                    <c:v>R5 5600X (Vermeer) [76]</c:v>
                  </c:pt>
                  <c:pt idx="74">
                    <c:v>R7 5800H (Cezanne) [77]</c:v>
                  </c:pt>
                  <c:pt idx="75">
                    <c:v>#NV</c:v>
                  </c:pt>
                  <c:pt idx="76">
                    <c:v>P Silver N6000 (JasperLake) [79]</c:v>
                  </c:pt>
                  <c:pt idx="77">
                    <c:v>Celeron N5100 (JasperLake) [80]</c:v>
                  </c:pt>
                  <c:pt idx="78">
                    <c:v>R3 4300G (Renoir) [81]</c:v>
                  </c:pt>
                  <c:pt idx="79">
                    <c:v>i7 1165G7 (TigerLake) [82]</c:v>
                  </c:pt>
                  <c:pt idx="80">
                    <c:v>i5 11500 (Rocket Lake) [83]</c:v>
                  </c:pt>
                  <c:pt idx="81">
                    <c:v>i7 11700K (Rocket Lake) [84]</c:v>
                  </c:pt>
                  <c:pt idx="82">
                    <c:v>#NV</c:v>
                  </c:pt>
                  <c:pt idx="83">
                    <c:v>#NV</c:v>
                  </c:pt>
                  <c:pt idx="84">
                    <c:v>TR 1900X (Whitehaven) [87]</c:v>
                  </c:pt>
                  <c:pt idx="85">
                    <c:v>#NV</c:v>
                  </c:pt>
                  <c:pt idx="86">
                    <c:v>#NV</c:v>
                  </c:pt>
                  <c:pt idx="87">
                    <c:v>R9 5900X (Vermeer) [90]</c:v>
                  </c:pt>
                  <c:pt idx="88">
                    <c:v>i5 4690k (Haswell) [91]</c:v>
                  </c:pt>
                  <c:pt idx="89">
                    <c:v>#NV</c:v>
                  </c:pt>
                  <c:pt idx="90">
                    <c:v>#NV</c:v>
                  </c:pt>
                  <c:pt idx="91">
                    <c:v>Apple M1 Estimate [94]</c:v>
                  </c:pt>
                  <c:pt idx="92">
                    <c:v>i7 11800H (TigerLake-8C) [95]</c:v>
                  </c:pt>
                  <c:pt idx="93">
                    <c:v>R5 5600G (Cezanne) [96]</c:v>
                  </c:pt>
                  <c:pt idx="94">
                    <c:v>Apple M1 Max Estimate [97]</c:v>
                  </c:pt>
                  <c:pt idx="95">
                    <c:v>i5 12600K (AlderLake) [98]</c:v>
                  </c:pt>
                  <c:pt idx="96">
                    <c:v>#NV</c:v>
                  </c:pt>
                  <c:pt idx="97">
                    <c:v>i9 12900K (AlderLake) @241w [100]</c:v>
                  </c:pt>
                  <c:pt idx="98">
                    <c:v>i9 12900K (AlderLake) @125w [101]</c:v>
                  </c:pt>
                  <c:pt idx="99">
                    <c:v>i9 12900K (AlderLake) @65w [102]</c:v>
                  </c:pt>
                  <c:pt idx="100">
                    <c:v>R7 PRO 5750GE (Cezanne) [103]</c:v>
                  </c:pt>
                  <c:pt idx="101">
                    <c:v>R7 PRO 5750GE (Cezanne) @15w [104]</c:v>
                  </c:pt>
                  <c:pt idx="102">
                    <c:v>#NV</c:v>
                  </c:pt>
                  <c:pt idx="103">
                    <c:v>#NV</c:v>
                  </c:pt>
                  <c:pt idx="104">
                    <c:v>#NV</c:v>
                  </c:pt>
                  <c:pt idx="105">
                    <c:v>#NV</c:v>
                  </c:pt>
                  <c:pt idx="106">
                    <c:v>#NV</c:v>
                  </c:pt>
                  <c:pt idx="107">
                    <c:v>#NV</c:v>
                  </c:pt>
                  <c:pt idx="108">
                    <c:v>#NV</c:v>
                  </c:pt>
                  <c:pt idx="109">
                    <c:v>#NV</c:v>
                  </c:pt>
                  <c:pt idx="110">
                    <c:v>#NV</c:v>
                  </c:pt>
                  <c:pt idx="111">
                    <c:v>#NV</c:v>
                  </c:pt>
                  <c:pt idx="112">
                    <c:v>#NV</c:v>
                  </c:pt>
                  <c:pt idx="113">
                    <c:v>#NV</c:v>
                  </c:pt>
                  <c:pt idx="114">
                    <c:v>#NV</c:v>
                  </c:pt>
                  <c:pt idx="115">
                    <c:v>#NV</c:v>
                  </c:pt>
                  <c:pt idx="116">
                    <c:v>#NV</c:v>
                  </c:pt>
                  <c:pt idx="117">
                    <c:v>#NV</c:v>
                  </c:pt>
                  <c:pt idx="118">
                    <c:v>#NV</c:v>
                  </c:pt>
                  <c:pt idx="119">
                    <c:v>#NV</c:v>
                  </c:pt>
                  <c:pt idx="120">
                    <c:v>#NV</c:v>
                  </c:pt>
                  <c:pt idx="121">
                    <c:v>#NV</c:v>
                  </c:pt>
                  <c:pt idx="122">
                    <c:v>#NV</c:v>
                  </c:pt>
                  <c:pt idx="123">
                    <c:v>#NV</c:v>
                  </c:pt>
                  <c:pt idx="124">
                    <c:v>#NV</c:v>
                  </c:pt>
                  <c:pt idx="125">
                    <c:v>#NV</c:v>
                  </c:pt>
                  <c:pt idx="126">
                    <c:v>#NV</c:v>
                  </c:pt>
                  <c:pt idx="127">
                    <c:v>#NV</c:v>
                  </c:pt>
                  <c:pt idx="128">
                    <c:v>#NV</c:v>
                  </c:pt>
                  <c:pt idx="129">
                    <c:v>#NV</c:v>
                  </c:pt>
                  <c:pt idx="130">
                    <c:v>#NV</c:v>
                  </c:pt>
                  <c:pt idx="131">
                    <c:v>#NV</c:v>
                  </c:pt>
                  <c:pt idx="132">
                    <c:v>#NV</c:v>
                  </c:pt>
                  <c:pt idx="133">
                    <c:v>#NV</c:v>
                  </c:pt>
                  <c:pt idx="134">
                    <c:v>#NV</c:v>
                  </c:pt>
                  <c:pt idx="135">
                    <c:v>#NV</c:v>
                  </c:pt>
                  <c:pt idx="136">
                    <c:v>#NV</c:v>
                  </c:pt>
                  <c:pt idx="137">
                    <c:v>#NV</c:v>
                  </c:pt>
                  <c:pt idx="138">
                    <c:v>#NV</c:v>
                  </c:pt>
                  <c:pt idx="139">
                    <c:v>#NV</c:v>
                  </c:pt>
                  <c:pt idx="140">
                    <c:v>#NV</c:v>
                  </c:pt>
                  <c:pt idx="141">
                    <c:v>#NV</c:v>
                  </c:pt>
                  <c:pt idx="142">
                    <c:v>#NV</c:v>
                  </c:pt>
                  <c:pt idx="143">
                    <c:v>#NV</c:v>
                  </c:pt>
                  <c:pt idx="144">
                    <c:v>#NV</c:v>
                  </c:pt>
                  <c:pt idx="145">
                    <c:v>#NV</c:v>
                  </c:pt>
                  <c:pt idx="146">
                    <c:v>#NV</c:v>
                  </c:pt>
                  <c:pt idx="147">
                    <c:v>#NV</c:v>
                  </c:pt>
                  <c:pt idx="148">
                    <c:v>#NV</c:v>
                  </c:pt>
                  <c:pt idx="149">
                    <c:v>#NV</c:v>
                  </c:pt>
                  <c:pt idx="150">
                    <c:v>#NV</c:v>
                  </c:pt>
                  <c:pt idx="151">
                    <c:v>#NV</c:v>
                  </c:pt>
                  <c:pt idx="152">
                    <c:v>#NV</c:v>
                  </c:pt>
                  <c:pt idx="153">
                    <c:v>#NV</c:v>
                  </c:pt>
                  <c:pt idx="154">
                    <c:v>#NV</c:v>
                  </c:pt>
                  <c:pt idx="155">
                    <c:v>#NV</c:v>
                  </c:pt>
                  <c:pt idx="156">
                    <c:v>#NV</c:v>
                  </c:pt>
                  <c:pt idx="157">
                    <c:v>#NV</c:v>
                  </c:pt>
                  <c:pt idx="158">
                    <c:v>#NV</c:v>
                  </c:pt>
                  <c:pt idx="159">
                    <c:v>#NV</c:v>
                  </c:pt>
                  <c:pt idx="160">
                    <c:v>#NV</c:v>
                  </c:pt>
                  <c:pt idx="161">
                    <c:v>#NV</c:v>
                  </c:pt>
                  <c:pt idx="162">
                    <c:v>#NV</c:v>
                  </c:pt>
                  <c:pt idx="163">
                    <c:v>#NV</c:v>
                  </c:pt>
                  <c:pt idx="164">
                    <c:v>#NV</c:v>
                  </c:pt>
                  <c:pt idx="165">
                    <c:v>#NV</c:v>
                  </c:pt>
                  <c:pt idx="166">
                    <c:v>#NV</c:v>
                  </c:pt>
                  <c:pt idx="167">
                    <c:v>#NV</c:v>
                  </c:pt>
                  <c:pt idx="168">
                    <c:v>#NV</c:v>
                  </c:pt>
                  <c:pt idx="169">
                    <c:v>#NV</c:v>
                  </c:pt>
                  <c:pt idx="170">
                    <c:v>#NV</c:v>
                  </c:pt>
                  <c:pt idx="171">
                    <c:v>#NV</c:v>
                  </c:pt>
                  <c:pt idx="172">
                    <c:v>#NV</c:v>
                  </c:pt>
                  <c:pt idx="173">
                    <c:v>#NV</c:v>
                  </c:pt>
                  <c:pt idx="174">
                    <c:v>#NV</c:v>
                  </c:pt>
                  <c:pt idx="175">
                    <c:v>#NV</c:v>
                  </c:pt>
                  <c:pt idx="176">
                    <c:v>#NV</c:v>
                  </c:pt>
                  <c:pt idx="177">
                    <c:v>#NV</c:v>
                  </c:pt>
                  <c:pt idx="178">
                    <c:v>#NV</c:v>
                  </c:pt>
                  <c:pt idx="179">
                    <c:v>#NV</c:v>
                  </c:pt>
                  <c:pt idx="180">
                    <c:v>#NV</c:v>
                  </c:pt>
                  <c:pt idx="181">
                    <c:v>#NV</c:v>
                  </c:pt>
                  <c:pt idx="182">
                    <c:v>#NV</c:v>
                  </c:pt>
                  <c:pt idx="183">
                    <c:v>#NV</c:v>
                  </c:pt>
                  <c:pt idx="184">
                    <c:v>#NV</c:v>
                  </c:pt>
                  <c:pt idx="185">
                    <c:v>#NV</c:v>
                  </c:pt>
                  <c:pt idx="186">
                    <c:v>#NV</c:v>
                  </c:pt>
                  <c:pt idx="187">
                    <c:v>#NV</c:v>
                  </c:pt>
                  <c:pt idx="188">
                    <c:v>#NV</c:v>
                  </c:pt>
                  <c:pt idx="189">
                    <c:v>#NV</c:v>
                  </c:pt>
                  <c:pt idx="190">
                    <c:v>#NV</c:v>
                  </c:pt>
                  <c:pt idx="191">
                    <c:v>#NV</c:v>
                  </c:pt>
                  <c:pt idx="192">
                    <c:v>#NV</c:v>
                  </c:pt>
                  <c:pt idx="193">
                    <c:v>#NV</c:v>
                  </c:pt>
                  <c:pt idx="194">
                    <c:v>#NV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B2-2728-4B4F-A98D-87F058C6B8E4}"/>
            </c:ext>
          </c:extLst>
        </c:ser>
        <c:ser>
          <c:idx val="1"/>
          <c:order val="1"/>
          <c:tx>
            <c:strRef>
              <c:f>'Perf-Power-MT'!$G$5</c:f>
              <c:strCache>
                <c:ptCount val="1"/>
                <c:pt idx="0">
                  <c:v>ISO-500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Pt>
            <c:idx val="27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88-488A-4FEF-8287-5FC4B4734FCC}"/>
              </c:ext>
            </c:extLst>
          </c:dPt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3471</c:v>
                </c:pt>
                <c:pt idx="100">
                  <c:v>2681.15</c:v>
                </c:pt>
                <c:pt idx="101">
                  <c:v>1507.5250000000001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'Perf-Power-MT'!$G$6:$G$200</c:f>
              <c:numCache>
                <c:formatCode>_-* #,##0_-;\-* #,##0_-;_-* "-"??_-;_-@_-</c:formatCode>
                <c:ptCount val="195"/>
                <c:pt idx="0">
                  <c:v>829.87551867219918</c:v>
                </c:pt>
                <c:pt idx="1">
                  <c:v>276.89325764917623</c:v>
                </c:pt>
                <c:pt idx="2">
                  <c:v>511.24744376278119</c:v>
                </c:pt>
                <c:pt idx="3">
                  <c:v>#N/A</c:v>
                </c:pt>
                <c:pt idx="4">
                  <c:v>380.08361839604714</c:v>
                </c:pt>
                <c:pt idx="5">
                  <c:v>#N/A</c:v>
                </c:pt>
                <c:pt idx="6">
                  <c:v>985.70724494825038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437.15846994535519</c:v>
                </c:pt>
                <c:pt idx="11">
                  <c:v>345.72169403630079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152.23017202009439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214.86892995272885</c:v>
                </c:pt>
                <c:pt idx="28">
                  <c:v>#N/A</c:v>
                </c:pt>
                <c:pt idx="29">
                  <c:v>664.45182724252493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382.70187523918867</c:v>
                </c:pt>
                <c:pt idx="36">
                  <c:v>#N/A</c:v>
                </c:pt>
                <c:pt idx="37">
                  <c:v>#N/A</c:v>
                </c:pt>
                <c:pt idx="38">
                  <c:v>163.05233980107616</c:v>
                </c:pt>
                <c:pt idx="39">
                  <c:v>198.90601690701143</c:v>
                </c:pt>
                <c:pt idx="40">
                  <c:v>166.43088957310476</c:v>
                </c:pt>
                <c:pt idx="41">
                  <c:v>#N/A</c:v>
                </c:pt>
                <c:pt idx="42">
                  <c:v>482.04386599180526</c:v>
                </c:pt>
                <c:pt idx="43">
                  <c:v>514.66803911477098</c:v>
                </c:pt>
                <c:pt idx="44">
                  <c:v>#N/A</c:v>
                </c:pt>
                <c:pt idx="45">
                  <c:v>#N/A</c:v>
                </c:pt>
                <c:pt idx="46">
                  <c:v>367.37692872887584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397.61431411530816</c:v>
                </c:pt>
                <c:pt idx="51">
                  <c:v>222.70251731790449</c:v>
                </c:pt>
                <c:pt idx="52">
                  <c:v>#N/A</c:v>
                </c:pt>
                <c:pt idx="53">
                  <c:v>#N/A</c:v>
                </c:pt>
                <c:pt idx="54">
                  <c:v>178.73276681004015</c:v>
                </c:pt>
                <c:pt idx="55">
                  <c:v>221.84459342541365</c:v>
                </c:pt>
                <c:pt idx="56">
                  <c:v>171.0717646052519</c:v>
                </c:pt>
                <c:pt idx="57">
                  <c:v>196.61816751867872</c:v>
                </c:pt>
                <c:pt idx="58">
                  <c:v>#N/A</c:v>
                </c:pt>
                <c:pt idx="59">
                  <c:v>112.90504685559445</c:v>
                </c:pt>
                <c:pt idx="60">
                  <c:v>402.81973816717021</c:v>
                </c:pt>
                <c:pt idx="61">
                  <c:v>#N/A</c:v>
                </c:pt>
                <c:pt idx="62">
                  <c:v>#N/A</c:v>
                </c:pt>
                <c:pt idx="63">
                  <c:v>295.11583296443854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368.41612748966406</c:v>
                </c:pt>
                <c:pt idx="69">
                  <c:v>262.46719160104988</c:v>
                </c:pt>
                <c:pt idx="70">
                  <c:v>381.82512409316536</c:v>
                </c:pt>
                <c:pt idx="71">
                  <c:v>734.28784634292526</c:v>
                </c:pt>
                <c:pt idx="72">
                  <c:v>772.79752704791349</c:v>
                </c:pt>
                <c:pt idx="73">
                  <c:v>340.69511598645823</c:v>
                </c:pt>
                <c:pt idx="74">
                  <c:v>529.80132450331121</c:v>
                </c:pt>
                <c:pt idx="75">
                  <c:v>#N/A</c:v>
                </c:pt>
                <c:pt idx="76">
                  <c:v>540.05813725847588</c:v>
                </c:pt>
                <c:pt idx="77">
                  <c:v>439.56043956043953</c:v>
                </c:pt>
                <c:pt idx="78">
                  <c:v>490.77406111854771</c:v>
                </c:pt>
                <c:pt idx="79">
                  <c:v>384.02457757296469</c:v>
                </c:pt>
                <c:pt idx="80">
                  <c:v>296.2962962962963</c:v>
                </c:pt>
                <c:pt idx="81">
                  <c:v>242.67624331836464</c:v>
                </c:pt>
                <c:pt idx="82">
                  <c:v>#N/A</c:v>
                </c:pt>
                <c:pt idx="83">
                  <c:v>#N/A</c:v>
                </c:pt>
                <c:pt idx="84">
                  <c:v>136.1210933246216</c:v>
                </c:pt>
                <c:pt idx="85">
                  <c:v>#N/A</c:v>
                </c:pt>
                <c:pt idx="86">
                  <c:v>#N/A</c:v>
                </c:pt>
                <c:pt idx="87">
                  <c:v>379.21880925293897</c:v>
                </c:pt>
                <c:pt idx="88">
                  <c:v>121.31505519835011</c:v>
                </c:pt>
                <c:pt idx="89">
                  <c:v>#N/A</c:v>
                </c:pt>
                <c:pt idx="90">
                  <c:v>#N/A</c:v>
                </c:pt>
                <c:pt idx="91">
                  <c:v>1197.9634621144055</c:v>
                </c:pt>
                <c:pt idx="92">
                  <c:v>416.59733021286496</c:v>
                </c:pt>
                <c:pt idx="93">
                  <c:v>367.5794890645102</c:v>
                </c:pt>
                <c:pt idx="94">
                  <c:v>822.7067050596462</c:v>
                </c:pt>
                <c:pt idx="95">
                  <c:v>320.82130253448827</c:v>
                </c:pt>
                <c:pt idx="96">
                  <c:v>#N/A</c:v>
                </c:pt>
                <c:pt idx="97">
                  <c:v>281.88865398167724</c:v>
                </c:pt>
                <c:pt idx="98">
                  <c:v>447.52741105392704</c:v>
                </c:pt>
                <c:pt idx="99">
                  <c:v>576.20282339383459</c:v>
                </c:pt>
                <c:pt idx="100">
                  <c:v>745.94856684631588</c:v>
                </c:pt>
                <c:pt idx="101">
                  <c:v>1326.6778328717598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7-488A-4FEF-8287-5FC4B4734FCC}"/>
            </c:ext>
          </c:extLst>
        </c:ser>
        <c:ser>
          <c:idx val="2"/>
          <c:order val="2"/>
          <c:tx>
            <c:strRef>
              <c:f>'Perf-Power-MT'!$H$5</c:f>
              <c:strCache>
                <c:ptCount val="1"/>
                <c:pt idx="0">
                  <c:v>ISO-1K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3471</c:v>
                </c:pt>
                <c:pt idx="100">
                  <c:v>2681.15</c:v>
                </c:pt>
                <c:pt idx="101">
                  <c:v>1507.5250000000001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'Perf-Power-MT'!$H$6:$H$200</c:f>
              <c:numCache>
                <c:formatCode>_-* #,##0_-;\-* #,##0_-;_-* "-"??_-;_-@_-</c:formatCode>
                <c:ptCount val="195"/>
                <c:pt idx="0">
                  <c:v>414.93775933609959</c:v>
                </c:pt>
                <c:pt idx="1">
                  <c:v>138.44662882458812</c:v>
                </c:pt>
                <c:pt idx="2">
                  <c:v>255.62372188139059</c:v>
                </c:pt>
                <c:pt idx="3">
                  <c:v>#N/A</c:v>
                </c:pt>
                <c:pt idx="4">
                  <c:v>190.04180919802357</c:v>
                </c:pt>
                <c:pt idx="5">
                  <c:v>#N/A</c:v>
                </c:pt>
                <c:pt idx="6">
                  <c:v>492.85362247412519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218.5792349726776</c:v>
                </c:pt>
                <c:pt idx="11">
                  <c:v>172.86084701815039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76.115086010047193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107.43446497636442</c:v>
                </c:pt>
                <c:pt idx="28">
                  <c:v>#N/A</c:v>
                </c:pt>
                <c:pt idx="29">
                  <c:v>332.22591362126246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191.35093761959433</c:v>
                </c:pt>
                <c:pt idx="36">
                  <c:v>#N/A</c:v>
                </c:pt>
                <c:pt idx="37">
                  <c:v>#N/A</c:v>
                </c:pt>
                <c:pt idx="38">
                  <c:v>81.526169900538079</c:v>
                </c:pt>
                <c:pt idx="39">
                  <c:v>99.453008453505717</c:v>
                </c:pt>
                <c:pt idx="40">
                  <c:v>83.215444786552382</c:v>
                </c:pt>
                <c:pt idx="41">
                  <c:v>#N/A</c:v>
                </c:pt>
                <c:pt idx="42">
                  <c:v>241.02193299590263</c:v>
                </c:pt>
                <c:pt idx="43">
                  <c:v>257.33401955738549</c:v>
                </c:pt>
                <c:pt idx="44">
                  <c:v>#N/A</c:v>
                </c:pt>
                <c:pt idx="45">
                  <c:v>#N/A</c:v>
                </c:pt>
                <c:pt idx="46">
                  <c:v>183.68846436443792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198.80715705765408</c:v>
                </c:pt>
                <c:pt idx="51">
                  <c:v>111.35125865895225</c:v>
                </c:pt>
                <c:pt idx="52">
                  <c:v>#N/A</c:v>
                </c:pt>
                <c:pt idx="53">
                  <c:v>#N/A</c:v>
                </c:pt>
                <c:pt idx="54">
                  <c:v>89.366383405020073</c:v>
                </c:pt>
                <c:pt idx="55">
                  <c:v>110.92229671270682</c:v>
                </c:pt>
                <c:pt idx="56">
                  <c:v>85.53588230262595</c:v>
                </c:pt>
                <c:pt idx="57">
                  <c:v>98.309083759339359</c:v>
                </c:pt>
                <c:pt idx="58">
                  <c:v>#N/A</c:v>
                </c:pt>
                <c:pt idx="59">
                  <c:v>56.452523427797225</c:v>
                </c:pt>
                <c:pt idx="60">
                  <c:v>201.40986908358511</c:v>
                </c:pt>
                <c:pt idx="61">
                  <c:v>#N/A</c:v>
                </c:pt>
                <c:pt idx="62">
                  <c:v>#N/A</c:v>
                </c:pt>
                <c:pt idx="63">
                  <c:v>147.55791648221927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184.20806374483203</c:v>
                </c:pt>
                <c:pt idx="69">
                  <c:v>131.23359580052494</c:v>
                </c:pt>
                <c:pt idx="70">
                  <c:v>190.91256204658268</c:v>
                </c:pt>
                <c:pt idx="71">
                  <c:v>367.14392317146263</c:v>
                </c:pt>
                <c:pt idx="72">
                  <c:v>386.39876352395675</c:v>
                </c:pt>
                <c:pt idx="73">
                  <c:v>170.34755799322912</c:v>
                </c:pt>
                <c:pt idx="74">
                  <c:v>264.9006622516556</c:v>
                </c:pt>
                <c:pt idx="75">
                  <c:v>#N/A</c:v>
                </c:pt>
                <c:pt idx="76">
                  <c:v>270.02906862923794</c:v>
                </c:pt>
                <c:pt idx="77">
                  <c:v>219.78021978021977</c:v>
                </c:pt>
                <c:pt idx="78">
                  <c:v>245.38703055927385</c:v>
                </c:pt>
                <c:pt idx="79">
                  <c:v>192.01228878648234</c:v>
                </c:pt>
                <c:pt idx="80">
                  <c:v>148.14814814814815</c:v>
                </c:pt>
                <c:pt idx="81">
                  <c:v>121.33812165918232</c:v>
                </c:pt>
                <c:pt idx="82">
                  <c:v>#N/A</c:v>
                </c:pt>
                <c:pt idx="83">
                  <c:v>#N/A</c:v>
                </c:pt>
                <c:pt idx="84">
                  <c:v>68.060546662310799</c:v>
                </c:pt>
                <c:pt idx="85">
                  <c:v>#N/A</c:v>
                </c:pt>
                <c:pt idx="86">
                  <c:v>#N/A</c:v>
                </c:pt>
                <c:pt idx="87">
                  <c:v>189.60940462646948</c:v>
                </c:pt>
                <c:pt idx="88">
                  <c:v>60.657527599175054</c:v>
                </c:pt>
                <c:pt idx="89">
                  <c:v>#N/A</c:v>
                </c:pt>
                <c:pt idx="90">
                  <c:v>#N/A</c:v>
                </c:pt>
                <c:pt idx="91">
                  <c:v>598.98173105720275</c:v>
                </c:pt>
                <c:pt idx="92">
                  <c:v>208.29866510643248</c:v>
                </c:pt>
                <c:pt idx="93">
                  <c:v>183.7897445322551</c:v>
                </c:pt>
                <c:pt idx="94">
                  <c:v>411.3533525298231</c:v>
                </c:pt>
                <c:pt idx="95">
                  <c:v>160.41065126724413</c:v>
                </c:pt>
                <c:pt idx="96">
                  <c:v>#N/A</c:v>
                </c:pt>
                <c:pt idx="97">
                  <c:v>140.94432699083862</c:v>
                </c:pt>
                <c:pt idx="98">
                  <c:v>223.76370552696352</c:v>
                </c:pt>
                <c:pt idx="99">
                  <c:v>288.1014116969173</c:v>
                </c:pt>
                <c:pt idx="100">
                  <c:v>372.97428342315794</c:v>
                </c:pt>
                <c:pt idx="101">
                  <c:v>663.33891643587992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B-488A-4FEF-8287-5FC4B4734FCC}"/>
            </c:ext>
          </c:extLst>
        </c:ser>
        <c:ser>
          <c:idx val="3"/>
          <c:order val="3"/>
          <c:tx>
            <c:strRef>
              <c:f>'Perf-Power-MT'!$I$5</c:f>
              <c:strCache>
                <c:ptCount val="1"/>
                <c:pt idx="0">
                  <c:v>ISO-2K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3471</c:v>
                </c:pt>
                <c:pt idx="100">
                  <c:v>2681.15</c:v>
                </c:pt>
                <c:pt idx="101">
                  <c:v>1507.5250000000001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'Perf-Power-MT'!$I$6:$I$200</c:f>
              <c:numCache>
                <c:formatCode>_-* #,##0_-;\-* #,##0_-;_-* "-"??_-;_-@_-</c:formatCode>
                <c:ptCount val="195"/>
                <c:pt idx="0">
                  <c:v>207.46887966804979</c:v>
                </c:pt>
                <c:pt idx="1">
                  <c:v>69.223314412294059</c:v>
                </c:pt>
                <c:pt idx="2">
                  <c:v>127.8118609406953</c:v>
                </c:pt>
                <c:pt idx="3">
                  <c:v>#N/A</c:v>
                </c:pt>
                <c:pt idx="4">
                  <c:v>95.020904599011786</c:v>
                </c:pt>
                <c:pt idx="5">
                  <c:v>#N/A</c:v>
                </c:pt>
                <c:pt idx="6">
                  <c:v>246.42681123706259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109.2896174863388</c:v>
                </c:pt>
                <c:pt idx="11">
                  <c:v>86.430423509075197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38.057543005023597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53.717232488182212</c:v>
                </c:pt>
                <c:pt idx="28">
                  <c:v>#N/A</c:v>
                </c:pt>
                <c:pt idx="29">
                  <c:v>166.11295681063123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95.675468809797167</c:v>
                </c:pt>
                <c:pt idx="36">
                  <c:v>#N/A</c:v>
                </c:pt>
                <c:pt idx="37">
                  <c:v>#N/A</c:v>
                </c:pt>
                <c:pt idx="38">
                  <c:v>40.76308495026904</c:v>
                </c:pt>
                <c:pt idx="39">
                  <c:v>49.726504226752859</c:v>
                </c:pt>
                <c:pt idx="40">
                  <c:v>41.607722393276191</c:v>
                </c:pt>
                <c:pt idx="41">
                  <c:v>#N/A</c:v>
                </c:pt>
                <c:pt idx="42">
                  <c:v>120.51096649795132</c:v>
                </c:pt>
                <c:pt idx="43">
                  <c:v>128.66700977869274</c:v>
                </c:pt>
                <c:pt idx="44">
                  <c:v>#N/A</c:v>
                </c:pt>
                <c:pt idx="45">
                  <c:v>#N/A</c:v>
                </c:pt>
                <c:pt idx="46">
                  <c:v>91.84423218221896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99.40357852882704</c:v>
                </c:pt>
                <c:pt idx="51">
                  <c:v>55.675629329476124</c:v>
                </c:pt>
                <c:pt idx="52">
                  <c:v>#N/A</c:v>
                </c:pt>
                <c:pt idx="53">
                  <c:v>#N/A</c:v>
                </c:pt>
                <c:pt idx="54">
                  <c:v>44.683191702510037</c:v>
                </c:pt>
                <c:pt idx="55">
                  <c:v>55.461148356353412</c:v>
                </c:pt>
                <c:pt idx="56">
                  <c:v>42.767941151312975</c:v>
                </c:pt>
                <c:pt idx="57">
                  <c:v>49.154541879669679</c:v>
                </c:pt>
                <c:pt idx="58">
                  <c:v>#N/A</c:v>
                </c:pt>
                <c:pt idx="59">
                  <c:v>28.226261713898612</c:v>
                </c:pt>
                <c:pt idx="60">
                  <c:v>100.70493454179255</c:v>
                </c:pt>
                <c:pt idx="61">
                  <c:v>#N/A</c:v>
                </c:pt>
                <c:pt idx="62">
                  <c:v>#N/A</c:v>
                </c:pt>
                <c:pt idx="63">
                  <c:v>73.778958241109635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92.104031872416016</c:v>
                </c:pt>
                <c:pt idx="69">
                  <c:v>65.616797900262469</c:v>
                </c:pt>
                <c:pt idx="70">
                  <c:v>95.456281023291339</c:v>
                </c:pt>
                <c:pt idx="71">
                  <c:v>183.57196158573132</c:v>
                </c:pt>
                <c:pt idx="72">
                  <c:v>193.19938176197837</c:v>
                </c:pt>
                <c:pt idx="73">
                  <c:v>85.173778996614558</c:v>
                </c:pt>
                <c:pt idx="74">
                  <c:v>132.4503311258278</c:v>
                </c:pt>
                <c:pt idx="75">
                  <c:v>#N/A</c:v>
                </c:pt>
                <c:pt idx="76">
                  <c:v>135.01453431461897</c:v>
                </c:pt>
                <c:pt idx="77">
                  <c:v>109.89010989010988</c:v>
                </c:pt>
                <c:pt idx="78">
                  <c:v>122.69351527963693</c:v>
                </c:pt>
                <c:pt idx="79">
                  <c:v>96.006144393241172</c:v>
                </c:pt>
                <c:pt idx="80">
                  <c:v>74.074074074074076</c:v>
                </c:pt>
                <c:pt idx="81">
                  <c:v>60.66906082959116</c:v>
                </c:pt>
                <c:pt idx="82">
                  <c:v>#N/A</c:v>
                </c:pt>
                <c:pt idx="83">
                  <c:v>#N/A</c:v>
                </c:pt>
                <c:pt idx="84">
                  <c:v>34.030273331155399</c:v>
                </c:pt>
                <c:pt idx="85">
                  <c:v>#N/A</c:v>
                </c:pt>
                <c:pt idx="86">
                  <c:v>#N/A</c:v>
                </c:pt>
                <c:pt idx="87">
                  <c:v>94.804702313234742</c:v>
                </c:pt>
                <c:pt idx="88">
                  <c:v>30.328763799587527</c:v>
                </c:pt>
                <c:pt idx="89">
                  <c:v>#N/A</c:v>
                </c:pt>
                <c:pt idx="90">
                  <c:v>#N/A</c:v>
                </c:pt>
                <c:pt idx="91">
                  <c:v>299.49086552860138</c:v>
                </c:pt>
                <c:pt idx="92">
                  <c:v>104.14933255321624</c:v>
                </c:pt>
                <c:pt idx="93">
                  <c:v>91.89487226612755</c:v>
                </c:pt>
                <c:pt idx="94">
                  <c:v>205.67667626491155</c:v>
                </c:pt>
                <c:pt idx="95">
                  <c:v>80.205325633622067</c:v>
                </c:pt>
                <c:pt idx="96">
                  <c:v>#N/A</c:v>
                </c:pt>
                <c:pt idx="97">
                  <c:v>70.472163495419309</c:v>
                </c:pt>
                <c:pt idx="98">
                  <c:v>111.88185276348176</c:v>
                </c:pt>
                <c:pt idx="99">
                  <c:v>144.05070584845865</c:v>
                </c:pt>
                <c:pt idx="100">
                  <c:v>186.48714171157897</c:v>
                </c:pt>
                <c:pt idx="101">
                  <c:v>331.66945821793996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C-488A-4FEF-8287-5FC4B4734FCC}"/>
            </c:ext>
          </c:extLst>
        </c:ser>
        <c:ser>
          <c:idx val="4"/>
          <c:order val="4"/>
          <c:tx>
            <c:strRef>
              <c:f>'Perf-Power-MT'!$J$5</c:f>
              <c:strCache>
                <c:ptCount val="1"/>
                <c:pt idx="0">
                  <c:v>ISO-3K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3471</c:v>
                </c:pt>
                <c:pt idx="100">
                  <c:v>2681.15</c:v>
                </c:pt>
                <c:pt idx="101">
                  <c:v>1507.5250000000001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'Perf-Power-MT'!$J$6:$J$200</c:f>
              <c:numCache>
                <c:formatCode>_-* #,##0_-;\-* #,##0_-;_-* "-"??_-;_-@_-</c:formatCode>
                <c:ptCount val="195"/>
                <c:pt idx="0">
                  <c:v>138.31258644536652</c:v>
                </c:pt>
                <c:pt idx="1">
                  <c:v>46.148876274862701</c:v>
                </c:pt>
                <c:pt idx="2">
                  <c:v>85.207907293796865</c:v>
                </c:pt>
                <c:pt idx="3">
                  <c:v>#N/A</c:v>
                </c:pt>
                <c:pt idx="4">
                  <c:v>63.347269732674519</c:v>
                </c:pt>
                <c:pt idx="5">
                  <c:v>#N/A</c:v>
                </c:pt>
                <c:pt idx="6">
                  <c:v>164.28454082470839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72.859744990892523</c:v>
                </c:pt>
                <c:pt idx="11">
                  <c:v>57.620282339383458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25.371695336682397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35.811488325454803</c:v>
                </c:pt>
                <c:pt idx="28">
                  <c:v>#N/A</c:v>
                </c:pt>
                <c:pt idx="29">
                  <c:v>110.74197120708747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63.783645873198111</c:v>
                </c:pt>
                <c:pt idx="36">
                  <c:v>#N/A</c:v>
                </c:pt>
                <c:pt idx="37">
                  <c:v>#N/A</c:v>
                </c:pt>
                <c:pt idx="38">
                  <c:v>27.175389966846023</c:v>
                </c:pt>
                <c:pt idx="39">
                  <c:v>33.151002817835234</c:v>
                </c:pt>
                <c:pt idx="40">
                  <c:v>27.73848159551746</c:v>
                </c:pt>
                <c:pt idx="41">
                  <c:v>#N/A</c:v>
                </c:pt>
                <c:pt idx="42">
                  <c:v>80.340644331967539</c:v>
                </c:pt>
                <c:pt idx="43">
                  <c:v>85.778006519128496</c:v>
                </c:pt>
                <c:pt idx="44">
                  <c:v>#N/A</c:v>
                </c:pt>
                <c:pt idx="45">
                  <c:v>#N/A</c:v>
                </c:pt>
                <c:pt idx="46">
                  <c:v>61.229488121479299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66.269052352551356</c:v>
                </c:pt>
                <c:pt idx="51">
                  <c:v>37.117086219650744</c:v>
                </c:pt>
                <c:pt idx="52">
                  <c:v>#N/A</c:v>
                </c:pt>
                <c:pt idx="53">
                  <c:v>#N/A</c:v>
                </c:pt>
                <c:pt idx="54">
                  <c:v>29.788794468340022</c:v>
                </c:pt>
                <c:pt idx="55">
                  <c:v>36.974098904235603</c:v>
                </c:pt>
                <c:pt idx="56">
                  <c:v>28.511960767541982</c:v>
                </c:pt>
                <c:pt idx="57">
                  <c:v>32.769694586446455</c:v>
                </c:pt>
                <c:pt idx="58">
                  <c:v>#N/A</c:v>
                </c:pt>
                <c:pt idx="59">
                  <c:v>18.817507809265742</c:v>
                </c:pt>
                <c:pt idx="60">
                  <c:v>67.136623027861688</c:v>
                </c:pt>
                <c:pt idx="61">
                  <c:v>#N/A</c:v>
                </c:pt>
                <c:pt idx="62">
                  <c:v>#N/A</c:v>
                </c:pt>
                <c:pt idx="63">
                  <c:v>49.185972160739752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61.402687914944011</c:v>
                </c:pt>
                <c:pt idx="69">
                  <c:v>43.744531933508306</c:v>
                </c:pt>
                <c:pt idx="70">
                  <c:v>63.637520682194221</c:v>
                </c:pt>
                <c:pt idx="71">
                  <c:v>122.38130772382087</c:v>
                </c:pt>
                <c:pt idx="72">
                  <c:v>128.7995878413189</c:v>
                </c:pt>
                <c:pt idx="73">
                  <c:v>56.782519331076372</c:v>
                </c:pt>
                <c:pt idx="74">
                  <c:v>88.300220750551873</c:v>
                </c:pt>
                <c:pt idx="75">
                  <c:v>#N/A</c:v>
                </c:pt>
                <c:pt idx="76">
                  <c:v>90.009689543079318</c:v>
                </c:pt>
                <c:pt idx="77">
                  <c:v>73.260073260073256</c:v>
                </c:pt>
                <c:pt idx="78">
                  <c:v>81.79567685309128</c:v>
                </c:pt>
                <c:pt idx="79">
                  <c:v>64.004096262160772</c:v>
                </c:pt>
                <c:pt idx="80">
                  <c:v>49.382716049382715</c:v>
                </c:pt>
                <c:pt idx="81">
                  <c:v>40.446040553060769</c:v>
                </c:pt>
                <c:pt idx="82">
                  <c:v>#N/A</c:v>
                </c:pt>
                <c:pt idx="83">
                  <c:v>#N/A</c:v>
                </c:pt>
                <c:pt idx="84">
                  <c:v>22.686848887436931</c:v>
                </c:pt>
                <c:pt idx="85">
                  <c:v>#N/A</c:v>
                </c:pt>
                <c:pt idx="86">
                  <c:v>#N/A</c:v>
                </c:pt>
                <c:pt idx="87">
                  <c:v>63.203134875489823</c:v>
                </c:pt>
                <c:pt idx="88">
                  <c:v>20.219175866391684</c:v>
                </c:pt>
                <c:pt idx="89">
                  <c:v>#N/A</c:v>
                </c:pt>
                <c:pt idx="90">
                  <c:v>#N/A</c:v>
                </c:pt>
                <c:pt idx="91">
                  <c:v>199.66057701906757</c:v>
                </c:pt>
                <c:pt idx="92">
                  <c:v>69.432888368810822</c:v>
                </c:pt>
                <c:pt idx="93">
                  <c:v>61.263248177418362</c:v>
                </c:pt>
                <c:pt idx="94">
                  <c:v>137.1177841766077</c:v>
                </c:pt>
                <c:pt idx="95">
                  <c:v>53.47021708908138</c:v>
                </c:pt>
                <c:pt idx="96">
                  <c:v>#N/A</c:v>
                </c:pt>
                <c:pt idx="97">
                  <c:v>46.981442330279535</c:v>
                </c:pt>
                <c:pt idx="98">
                  <c:v>74.587901842321173</c:v>
                </c:pt>
                <c:pt idx="99">
                  <c:v>96.033803898972437</c:v>
                </c:pt>
                <c:pt idx="100">
                  <c:v>124.32476114105265</c:v>
                </c:pt>
                <c:pt idx="101">
                  <c:v>221.1129721452933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0-488A-4FEF-8287-5FC4B4734FCC}"/>
            </c:ext>
          </c:extLst>
        </c:ser>
        <c:ser>
          <c:idx val="5"/>
          <c:order val="5"/>
          <c:tx>
            <c:strRef>
              <c:f>'Perf-Power-MT'!$K$5</c:f>
              <c:strCache>
                <c:ptCount val="1"/>
                <c:pt idx="0">
                  <c:v>ISO-4K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3471</c:v>
                </c:pt>
                <c:pt idx="100">
                  <c:v>2681.15</c:v>
                </c:pt>
                <c:pt idx="101">
                  <c:v>1507.5250000000001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'Perf-Power-MT'!$K$6:$K$200</c:f>
              <c:numCache>
                <c:formatCode>_-* #,##0_-;\-* #,##0_-;_-* "-"??_-;_-@_-</c:formatCode>
                <c:ptCount val="195"/>
                <c:pt idx="0">
                  <c:v>103.7344398340249</c:v>
                </c:pt>
                <c:pt idx="1">
                  <c:v>34.611657206147029</c:v>
                </c:pt>
                <c:pt idx="2">
                  <c:v>63.905930470347649</c:v>
                </c:pt>
                <c:pt idx="3">
                  <c:v>#N/A</c:v>
                </c:pt>
                <c:pt idx="4">
                  <c:v>47.510452299505893</c:v>
                </c:pt>
                <c:pt idx="5">
                  <c:v>#N/A</c:v>
                </c:pt>
                <c:pt idx="6">
                  <c:v>123.2134056185313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54.644808743169399</c:v>
                </c:pt>
                <c:pt idx="11">
                  <c:v>43.215211754537599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19.028771502511798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26.858616244091106</c:v>
                </c:pt>
                <c:pt idx="28">
                  <c:v>#N/A</c:v>
                </c:pt>
                <c:pt idx="29">
                  <c:v>83.056478405315616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47.837734404898583</c:v>
                </c:pt>
                <c:pt idx="36">
                  <c:v>#N/A</c:v>
                </c:pt>
                <c:pt idx="37">
                  <c:v>#N/A</c:v>
                </c:pt>
                <c:pt idx="38">
                  <c:v>20.38154247513452</c:v>
                </c:pt>
                <c:pt idx="39">
                  <c:v>24.863252113376429</c:v>
                </c:pt>
                <c:pt idx="40">
                  <c:v>20.803861196638096</c:v>
                </c:pt>
                <c:pt idx="41">
                  <c:v>#N/A</c:v>
                </c:pt>
                <c:pt idx="42">
                  <c:v>60.255483248975658</c:v>
                </c:pt>
                <c:pt idx="43">
                  <c:v>64.333504889346372</c:v>
                </c:pt>
                <c:pt idx="44">
                  <c:v>#N/A</c:v>
                </c:pt>
                <c:pt idx="45">
                  <c:v>#N/A</c:v>
                </c:pt>
                <c:pt idx="46">
                  <c:v>45.92211609110948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49.70178926441352</c:v>
                </c:pt>
                <c:pt idx="51">
                  <c:v>27.837814664738062</c:v>
                </c:pt>
                <c:pt idx="52">
                  <c:v>#N/A</c:v>
                </c:pt>
                <c:pt idx="53">
                  <c:v>#N/A</c:v>
                </c:pt>
                <c:pt idx="54">
                  <c:v>22.341595851255018</c:v>
                </c:pt>
                <c:pt idx="55">
                  <c:v>27.730574178176706</c:v>
                </c:pt>
                <c:pt idx="56">
                  <c:v>21.383970575656488</c:v>
                </c:pt>
                <c:pt idx="57">
                  <c:v>24.57727093983484</c:v>
                </c:pt>
                <c:pt idx="58">
                  <c:v>#N/A</c:v>
                </c:pt>
                <c:pt idx="59">
                  <c:v>14.113130856949306</c:v>
                </c:pt>
                <c:pt idx="60">
                  <c:v>50.352467270896277</c:v>
                </c:pt>
                <c:pt idx="61">
                  <c:v>#N/A</c:v>
                </c:pt>
                <c:pt idx="62">
                  <c:v>#N/A</c:v>
                </c:pt>
                <c:pt idx="63">
                  <c:v>36.889479120554817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46.052015936208008</c:v>
                </c:pt>
                <c:pt idx="69">
                  <c:v>32.808398950131235</c:v>
                </c:pt>
                <c:pt idx="70">
                  <c:v>47.72814051164567</c:v>
                </c:pt>
                <c:pt idx="71">
                  <c:v>91.785980792865658</c:v>
                </c:pt>
                <c:pt idx="72">
                  <c:v>96.599690880989186</c:v>
                </c:pt>
                <c:pt idx="73">
                  <c:v>42.586889498307279</c:v>
                </c:pt>
                <c:pt idx="74">
                  <c:v>66.225165562913901</c:v>
                </c:pt>
                <c:pt idx="75">
                  <c:v>#N/A</c:v>
                </c:pt>
                <c:pt idx="76">
                  <c:v>67.507267157309485</c:v>
                </c:pt>
                <c:pt idx="77">
                  <c:v>54.945054945054942</c:v>
                </c:pt>
                <c:pt idx="78">
                  <c:v>61.346757639818463</c:v>
                </c:pt>
                <c:pt idx="79">
                  <c:v>48.003072196620586</c:v>
                </c:pt>
                <c:pt idx="80">
                  <c:v>37.037037037037038</c:v>
                </c:pt>
                <c:pt idx="81">
                  <c:v>30.33453041479558</c:v>
                </c:pt>
                <c:pt idx="82">
                  <c:v>#N/A</c:v>
                </c:pt>
                <c:pt idx="83">
                  <c:v>#N/A</c:v>
                </c:pt>
                <c:pt idx="84">
                  <c:v>17.0151366655777</c:v>
                </c:pt>
                <c:pt idx="85">
                  <c:v>#N/A</c:v>
                </c:pt>
                <c:pt idx="86">
                  <c:v>#N/A</c:v>
                </c:pt>
                <c:pt idx="87">
                  <c:v>47.402351156617371</c:v>
                </c:pt>
                <c:pt idx="88">
                  <c:v>15.164381899793764</c:v>
                </c:pt>
                <c:pt idx="89">
                  <c:v>#N/A</c:v>
                </c:pt>
                <c:pt idx="90">
                  <c:v>#N/A</c:v>
                </c:pt>
                <c:pt idx="91">
                  <c:v>149.74543276430069</c:v>
                </c:pt>
                <c:pt idx="92">
                  <c:v>52.07466627660812</c:v>
                </c:pt>
                <c:pt idx="93">
                  <c:v>45.947436133063775</c:v>
                </c:pt>
                <c:pt idx="94">
                  <c:v>102.83833813245577</c:v>
                </c:pt>
                <c:pt idx="95">
                  <c:v>40.102662816811034</c:v>
                </c:pt>
                <c:pt idx="96">
                  <c:v>#N/A</c:v>
                </c:pt>
                <c:pt idx="97">
                  <c:v>35.236081747709655</c:v>
                </c:pt>
                <c:pt idx="98">
                  <c:v>55.94092638174088</c:v>
                </c:pt>
                <c:pt idx="99">
                  <c:v>72.025352924229324</c:v>
                </c:pt>
                <c:pt idx="100">
                  <c:v>93.243570855789486</c:v>
                </c:pt>
                <c:pt idx="101">
                  <c:v>165.83472910896998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1-488A-4FEF-8287-5FC4B4734FCC}"/>
            </c:ext>
          </c:extLst>
        </c:ser>
        <c:ser>
          <c:idx val="6"/>
          <c:order val="6"/>
          <c:tx>
            <c:strRef>
              <c:f>'Perf-Power-MT'!$L$5</c:f>
              <c:strCache>
                <c:ptCount val="1"/>
                <c:pt idx="0">
                  <c:v>ISO-5K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3471</c:v>
                </c:pt>
                <c:pt idx="100">
                  <c:v>2681.15</c:v>
                </c:pt>
                <c:pt idx="101">
                  <c:v>1507.5250000000001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'Perf-Power-MT'!$L$6:$L$200</c:f>
              <c:numCache>
                <c:formatCode>_-* #,##0_-;\-* #,##0_-;_-* "-"??_-;_-@_-</c:formatCode>
                <c:ptCount val="195"/>
                <c:pt idx="0">
                  <c:v>82.987551867219921</c:v>
                </c:pt>
                <c:pt idx="1">
                  <c:v>27.689325764917623</c:v>
                </c:pt>
                <c:pt idx="2">
                  <c:v>51.124744376278116</c:v>
                </c:pt>
                <c:pt idx="3">
                  <c:v>#N/A</c:v>
                </c:pt>
                <c:pt idx="4">
                  <c:v>38.00836183960471</c:v>
                </c:pt>
                <c:pt idx="5">
                  <c:v>#N/A</c:v>
                </c:pt>
                <c:pt idx="6">
                  <c:v>98.570724494825043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43.715846994535518</c:v>
                </c:pt>
                <c:pt idx="11">
                  <c:v>34.572169403630078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15.223017202009439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21.486892995272882</c:v>
                </c:pt>
                <c:pt idx="28">
                  <c:v>#N/A</c:v>
                </c:pt>
                <c:pt idx="29">
                  <c:v>66.44518272425249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38.270187523918864</c:v>
                </c:pt>
                <c:pt idx="36">
                  <c:v>#N/A</c:v>
                </c:pt>
                <c:pt idx="37">
                  <c:v>#N/A</c:v>
                </c:pt>
                <c:pt idx="38">
                  <c:v>16.305233980107616</c:v>
                </c:pt>
                <c:pt idx="39">
                  <c:v>19.890601690701143</c:v>
                </c:pt>
                <c:pt idx="40">
                  <c:v>16.643088957310479</c:v>
                </c:pt>
                <c:pt idx="41">
                  <c:v>#N/A</c:v>
                </c:pt>
                <c:pt idx="42">
                  <c:v>48.204386599180523</c:v>
                </c:pt>
                <c:pt idx="43">
                  <c:v>51.466803911477101</c:v>
                </c:pt>
                <c:pt idx="44">
                  <c:v>#N/A</c:v>
                </c:pt>
                <c:pt idx="45">
                  <c:v>#N/A</c:v>
                </c:pt>
                <c:pt idx="46">
                  <c:v>36.737692872887585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39.761431411530815</c:v>
                </c:pt>
                <c:pt idx="51">
                  <c:v>22.270251731790449</c:v>
                </c:pt>
                <c:pt idx="52">
                  <c:v>#N/A</c:v>
                </c:pt>
                <c:pt idx="53">
                  <c:v>#N/A</c:v>
                </c:pt>
                <c:pt idx="54">
                  <c:v>17.873276681004015</c:v>
                </c:pt>
                <c:pt idx="55">
                  <c:v>22.184459342541363</c:v>
                </c:pt>
                <c:pt idx="56">
                  <c:v>17.107176460525189</c:v>
                </c:pt>
                <c:pt idx="57">
                  <c:v>19.661816751867871</c:v>
                </c:pt>
                <c:pt idx="58">
                  <c:v>#N/A</c:v>
                </c:pt>
                <c:pt idx="59">
                  <c:v>11.290504685559444</c:v>
                </c:pt>
                <c:pt idx="60">
                  <c:v>40.28197381671702</c:v>
                </c:pt>
                <c:pt idx="61">
                  <c:v>#N/A</c:v>
                </c:pt>
                <c:pt idx="62">
                  <c:v>#N/A</c:v>
                </c:pt>
                <c:pt idx="63">
                  <c:v>29.511583296443852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36.841612748966405</c:v>
                </c:pt>
                <c:pt idx="69">
                  <c:v>26.246719160104988</c:v>
                </c:pt>
                <c:pt idx="70">
                  <c:v>38.18251240931653</c:v>
                </c:pt>
                <c:pt idx="71">
                  <c:v>73.428784634292526</c:v>
                </c:pt>
                <c:pt idx="72">
                  <c:v>77.279752704791349</c:v>
                </c:pt>
                <c:pt idx="73">
                  <c:v>34.069511598645825</c:v>
                </c:pt>
                <c:pt idx="74">
                  <c:v>52.980132450331126</c:v>
                </c:pt>
                <c:pt idx="75">
                  <c:v>#N/A</c:v>
                </c:pt>
                <c:pt idx="76">
                  <c:v>54.005813725847588</c:v>
                </c:pt>
                <c:pt idx="77">
                  <c:v>43.956043956043956</c:v>
                </c:pt>
                <c:pt idx="78">
                  <c:v>49.077406111854771</c:v>
                </c:pt>
                <c:pt idx="79">
                  <c:v>38.402457757296467</c:v>
                </c:pt>
                <c:pt idx="80">
                  <c:v>29.62962962962963</c:v>
                </c:pt>
                <c:pt idx="81">
                  <c:v>24.267624331836462</c:v>
                </c:pt>
                <c:pt idx="82">
                  <c:v>#N/A</c:v>
                </c:pt>
                <c:pt idx="83">
                  <c:v>#N/A</c:v>
                </c:pt>
                <c:pt idx="84">
                  <c:v>13.612109332462159</c:v>
                </c:pt>
                <c:pt idx="85">
                  <c:v>#N/A</c:v>
                </c:pt>
                <c:pt idx="86">
                  <c:v>#N/A</c:v>
                </c:pt>
                <c:pt idx="87">
                  <c:v>37.921880925293891</c:v>
                </c:pt>
                <c:pt idx="88">
                  <c:v>12.131505519835011</c:v>
                </c:pt>
                <c:pt idx="89">
                  <c:v>#N/A</c:v>
                </c:pt>
                <c:pt idx="90">
                  <c:v>#N/A</c:v>
                </c:pt>
                <c:pt idx="91">
                  <c:v>119.79634621144055</c:v>
                </c:pt>
                <c:pt idx="92">
                  <c:v>41.659733021286499</c:v>
                </c:pt>
                <c:pt idx="93">
                  <c:v>36.75794890645102</c:v>
                </c:pt>
                <c:pt idx="94">
                  <c:v>82.270670505964617</c:v>
                </c:pt>
                <c:pt idx="95">
                  <c:v>32.082130253448831</c:v>
                </c:pt>
                <c:pt idx="96">
                  <c:v>#N/A</c:v>
                </c:pt>
                <c:pt idx="97">
                  <c:v>28.188865398167724</c:v>
                </c:pt>
                <c:pt idx="98">
                  <c:v>44.752741105392708</c:v>
                </c:pt>
                <c:pt idx="99">
                  <c:v>57.620282339383465</c:v>
                </c:pt>
                <c:pt idx="100">
                  <c:v>74.594856684631594</c:v>
                </c:pt>
                <c:pt idx="101">
                  <c:v>132.66778328717598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2-488A-4FEF-8287-5FC4B4734FCC}"/>
            </c:ext>
          </c:extLst>
        </c:ser>
        <c:ser>
          <c:idx val="7"/>
          <c:order val="7"/>
          <c:tx>
            <c:strRef>
              <c:f>'Perf-Power-MT'!$M$5</c:f>
              <c:strCache>
                <c:ptCount val="1"/>
                <c:pt idx="0">
                  <c:v>ISO-6K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3471</c:v>
                </c:pt>
                <c:pt idx="100">
                  <c:v>2681.15</c:v>
                </c:pt>
                <c:pt idx="101">
                  <c:v>1507.5250000000001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'Perf-Power-MT'!$M$6:$M$200</c:f>
              <c:numCache>
                <c:formatCode>_-* #,##0_-;\-* #,##0_-;_-* "-"??_-;_-@_-</c:formatCode>
                <c:ptCount val="195"/>
                <c:pt idx="0">
                  <c:v>69.15629322268326</c:v>
                </c:pt>
                <c:pt idx="1">
                  <c:v>23.074438137431351</c:v>
                </c:pt>
                <c:pt idx="2">
                  <c:v>42.603953646898432</c:v>
                </c:pt>
                <c:pt idx="3">
                  <c:v>#N/A</c:v>
                </c:pt>
                <c:pt idx="4">
                  <c:v>31.67363486633726</c:v>
                </c:pt>
                <c:pt idx="5">
                  <c:v>#N/A</c:v>
                </c:pt>
                <c:pt idx="6">
                  <c:v>82.142270412354193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36.429872495446261</c:v>
                </c:pt>
                <c:pt idx="11">
                  <c:v>28.810141169691729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12.685847668341198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17.905744162727402</c:v>
                </c:pt>
                <c:pt idx="28">
                  <c:v>#N/A</c:v>
                </c:pt>
                <c:pt idx="29">
                  <c:v>55.370985603543737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31.891822936599056</c:v>
                </c:pt>
                <c:pt idx="36">
                  <c:v>#N/A</c:v>
                </c:pt>
                <c:pt idx="37">
                  <c:v>#N/A</c:v>
                </c:pt>
                <c:pt idx="38">
                  <c:v>13.587694983423011</c:v>
                </c:pt>
                <c:pt idx="39">
                  <c:v>16.575501408917617</c:v>
                </c:pt>
                <c:pt idx="40">
                  <c:v>13.86924079775873</c:v>
                </c:pt>
                <c:pt idx="41">
                  <c:v>#N/A</c:v>
                </c:pt>
                <c:pt idx="42">
                  <c:v>40.170322165983769</c:v>
                </c:pt>
                <c:pt idx="43">
                  <c:v>42.889003259564248</c:v>
                </c:pt>
                <c:pt idx="44">
                  <c:v>#N/A</c:v>
                </c:pt>
                <c:pt idx="45">
                  <c:v>#N/A</c:v>
                </c:pt>
                <c:pt idx="46">
                  <c:v>30.61474406073965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33.134526176275678</c:v>
                </c:pt>
                <c:pt idx="51">
                  <c:v>18.558543109825372</c:v>
                </c:pt>
                <c:pt idx="52">
                  <c:v>#N/A</c:v>
                </c:pt>
                <c:pt idx="53">
                  <c:v>#N/A</c:v>
                </c:pt>
                <c:pt idx="54">
                  <c:v>14.894397234170011</c:v>
                </c:pt>
                <c:pt idx="55">
                  <c:v>18.487049452117802</c:v>
                </c:pt>
                <c:pt idx="56">
                  <c:v>14.255980383770991</c:v>
                </c:pt>
                <c:pt idx="57">
                  <c:v>16.384847293223228</c:v>
                </c:pt>
                <c:pt idx="58">
                  <c:v>#N/A</c:v>
                </c:pt>
                <c:pt idx="59">
                  <c:v>9.4087539046328708</c:v>
                </c:pt>
                <c:pt idx="60">
                  <c:v>33.568311513930844</c:v>
                </c:pt>
                <c:pt idx="61">
                  <c:v>#N/A</c:v>
                </c:pt>
                <c:pt idx="62">
                  <c:v>#N/A</c:v>
                </c:pt>
                <c:pt idx="63">
                  <c:v>24.592986080369876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30.701343957472005</c:v>
                </c:pt>
                <c:pt idx="69">
                  <c:v>21.872265966754153</c:v>
                </c:pt>
                <c:pt idx="70">
                  <c:v>31.818760341097111</c:v>
                </c:pt>
                <c:pt idx="71">
                  <c:v>61.190653861910434</c:v>
                </c:pt>
                <c:pt idx="72">
                  <c:v>64.399793920659448</c:v>
                </c:pt>
                <c:pt idx="73">
                  <c:v>28.391259665538186</c:v>
                </c:pt>
                <c:pt idx="74">
                  <c:v>44.150110375275936</c:v>
                </c:pt>
                <c:pt idx="75">
                  <c:v>#N/A</c:v>
                </c:pt>
                <c:pt idx="76">
                  <c:v>45.004844771539659</c:v>
                </c:pt>
                <c:pt idx="77">
                  <c:v>36.630036630036628</c:v>
                </c:pt>
                <c:pt idx="78">
                  <c:v>40.89783842654564</c:v>
                </c:pt>
                <c:pt idx="79">
                  <c:v>32.002048131080386</c:v>
                </c:pt>
                <c:pt idx="80">
                  <c:v>24.691358024691358</c:v>
                </c:pt>
                <c:pt idx="81">
                  <c:v>20.223020276530384</c:v>
                </c:pt>
                <c:pt idx="82">
                  <c:v>#N/A</c:v>
                </c:pt>
                <c:pt idx="83">
                  <c:v>#N/A</c:v>
                </c:pt>
                <c:pt idx="84">
                  <c:v>11.343424443718465</c:v>
                </c:pt>
                <c:pt idx="85">
                  <c:v>#N/A</c:v>
                </c:pt>
                <c:pt idx="86">
                  <c:v>#N/A</c:v>
                </c:pt>
                <c:pt idx="87">
                  <c:v>31.601567437744912</c:v>
                </c:pt>
                <c:pt idx="88">
                  <c:v>10.109587933195842</c:v>
                </c:pt>
                <c:pt idx="89">
                  <c:v>#N/A</c:v>
                </c:pt>
                <c:pt idx="90">
                  <c:v>#N/A</c:v>
                </c:pt>
                <c:pt idx="91">
                  <c:v>99.830288509533787</c:v>
                </c:pt>
                <c:pt idx="92">
                  <c:v>34.716444184405411</c:v>
                </c:pt>
                <c:pt idx="93">
                  <c:v>30.631624088709181</c:v>
                </c:pt>
                <c:pt idx="94">
                  <c:v>68.55889208830385</c:v>
                </c:pt>
                <c:pt idx="95">
                  <c:v>26.73510854454069</c:v>
                </c:pt>
                <c:pt idx="96">
                  <c:v>#N/A</c:v>
                </c:pt>
                <c:pt idx="97">
                  <c:v>23.490721165139767</c:v>
                </c:pt>
                <c:pt idx="98">
                  <c:v>37.293950921160587</c:v>
                </c:pt>
                <c:pt idx="99">
                  <c:v>48.016901949486218</c:v>
                </c:pt>
                <c:pt idx="100">
                  <c:v>62.162380570526324</c:v>
                </c:pt>
                <c:pt idx="101">
                  <c:v>110.55648607264665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3-488A-4FEF-8287-5FC4B4734FCC}"/>
            </c:ext>
          </c:extLst>
        </c:ser>
        <c:ser>
          <c:idx val="8"/>
          <c:order val="8"/>
          <c:tx>
            <c:strRef>
              <c:f>'Perf-Power-MT'!$N$5</c:f>
              <c:strCache>
                <c:ptCount val="1"/>
                <c:pt idx="0">
                  <c:v>ISO-7K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3471</c:v>
                </c:pt>
                <c:pt idx="100">
                  <c:v>2681.15</c:v>
                </c:pt>
                <c:pt idx="101">
                  <c:v>1507.5250000000001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'Perf-Power-MT'!$N$6:$N$200</c:f>
              <c:numCache>
                <c:formatCode>_-* #,##0_-;\-* #,##0_-;_-* "-"??_-;_-@_-</c:formatCode>
                <c:ptCount val="195"/>
                <c:pt idx="0">
                  <c:v>59.276822762299943</c:v>
                </c:pt>
                <c:pt idx="1">
                  <c:v>19.778089832084021</c:v>
                </c:pt>
                <c:pt idx="2">
                  <c:v>36.517674554484373</c:v>
                </c:pt>
                <c:pt idx="3">
                  <c:v>#N/A</c:v>
                </c:pt>
                <c:pt idx="4">
                  <c:v>27.14882988543194</c:v>
                </c:pt>
                <c:pt idx="5">
                  <c:v>#N/A</c:v>
                </c:pt>
                <c:pt idx="6">
                  <c:v>70.40766035344646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31.225604996096802</c:v>
                </c:pt>
                <c:pt idx="11">
                  <c:v>24.694406716878628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10.873583715721029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15.347780710909204</c:v>
                </c:pt>
                <c:pt idx="28">
                  <c:v>#N/A</c:v>
                </c:pt>
                <c:pt idx="29">
                  <c:v>47.460844803037496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27.335848231370623</c:v>
                </c:pt>
                <c:pt idx="36">
                  <c:v>#N/A</c:v>
                </c:pt>
                <c:pt idx="37">
                  <c:v>#N/A</c:v>
                </c:pt>
                <c:pt idx="38">
                  <c:v>11.646595700076869</c:v>
                </c:pt>
                <c:pt idx="39">
                  <c:v>14.207572636215104</c:v>
                </c:pt>
                <c:pt idx="40">
                  <c:v>11.887920683793199</c:v>
                </c:pt>
                <c:pt idx="41">
                  <c:v>#N/A</c:v>
                </c:pt>
                <c:pt idx="42">
                  <c:v>34.431704713700377</c:v>
                </c:pt>
                <c:pt idx="43">
                  <c:v>36.762002793912217</c:v>
                </c:pt>
                <c:pt idx="44">
                  <c:v>#N/A</c:v>
                </c:pt>
                <c:pt idx="45">
                  <c:v>#N/A</c:v>
                </c:pt>
                <c:pt idx="46">
                  <c:v>26.241209194919705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28.401022436807729</c:v>
                </c:pt>
                <c:pt idx="51">
                  <c:v>15.907322665564608</c:v>
                </c:pt>
                <c:pt idx="52">
                  <c:v>#N/A</c:v>
                </c:pt>
                <c:pt idx="53">
                  <c:v>#N/A</c:v>
                </c:pt>
                <c:pt idx="54">
                  <c:v>12.766626200717154</c:v>
                </c:pt>
                <c:pt idx="55">
                  <c:v>15.846042387529547</c:v>
                </c:pt>
                <c:pt idx="56">
                  <c:v>12.219411757517994</c:v>
                </c:pt>
                <c:pt idx="57">
                  <c:v>14.044154822762767</c:v>
                </c:pt>
                <c:pt idx="58">
                  <c:v>#N/A</c:v>
                </c:pt>
                <c:pt idx="59">
                  <c:v>8.0646462039710318</c:v>
                </c:pt>
                <c:pt idx="60">
                  <c:v>28.77283844051216</c:v>
                </c:pt>
                <c:pt idx="61">
                  <c:v>#N/A</c:v>
                </c:pt>
                <c:pt idx="62">
                  <c:v>#N/A</c:v>
                </c:pt>
                <c:pt idx="63">
                  <c:v>21.079702354602755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26.315437677833149</c:v>
                </c:pt>
                <c:pt idx="69">
                  <c:v>18.747656542932134</c:v>
                </c:pt>
                <c:pt idx="70">
                  <c:v>27.273223149511811</c:v>
                </c:pt>
                <c:pt idx="71">
                  <c:v>52.449131881637527</c:v>
                </c:pt>
                <c:pt idx="72">
                  <c:v>55.199823360565254</c:v>
                </c:pt>
                <c:pt idx="73">
                  <c:v>24.335365427604163</c:v>
                </c:pt>
                <c:pt idx="74">
                  <c:v>37.842951750236523</c:v>
                </c:pt>
                <c:pt idx="75">
                  <c:v>#N/A</c:v>
                </c:pt>
                <c:pt idx="76">
                  <c:v>38.575581232748284</c:v>
                </c:pt>
                <c:pt idx="77">
                  <c:v>31.397174254317115</c:v>
                </c:pt>
                <c:pt idx="78">
                  <c:v>35.055290079896267</c:v>
                </c:pt>
                <c:pt idx="79">
                  <c:v>27.430326969497479</c:v>
                </c:pt>
                <c:pt idx="80">
                  <c:v>21.164021164021165</c:v>
                </c:pt>
                <c:pt idx="81">
                  <c:v>17.334017379883189</c:v>
                </c:pt>
                <c:pt idx="82">
                  <c:v>#N/A</c:v>
                </c:pt>
                <c:pt idx="83">
                  <c:v>#N/A</c:v>
                </c:pt>
                <c:pt idx="84">
                  <c:v>9.7229352374729707</c:v>
                </c:pt>
                <c:pt idx="85">
                  <c:v>#N/A</c:v>
                </c:pt>
                <c:pt idx="86">
                  <c:v>#N/A</c:v>
                </c:pt>
                <c:pt idx="87">
                  <c:v>27.087057803781356</c:v>
                </c:pt>
                <c:pt idx="88">
                  <c:v>8.6653610855964374</c:v>
                </c:pt>
                <c:pt idx="89">
                  <c:v>#N/A</c:v>
                </c:pt>
                <c:pt idx="90">
                  <c:v>#N/A</c:v>
                </c:pt>
                <c:pt idx="91">
                  <c:v>85.56881872245755</c:v>
                </c:pt>
                <c:pt idx="92">
                  <c:v>29.756952158061786</c:v>
                </c:pt>
                <c:pt idx="93">
                  <c:v>26.25567779032216</c:v>
                </c:pt>
                <c:pt idx="94">
                  <c:v>58.764764647117595</c:v>
                </c:pt>
                <c:pt idx="95">
                  <c:v>22.915807323892022</c:v>
                </c:pt>
                <c:pt idx="96">
                  <c:v>#N/A</c:v>
                </c:pt>
                <c:pt idx="97">
                  <c:v>20.134903855834089</c:v>
                </c:pt>
                <c:pt idx="98">
                  <c:v>31.966243646709078</c:v>
                </c:pt>
                <c:pt idx="99">
                  <c:v>41.157344528131048</c:v>
                </c:pt>
                <c:pt idx="100">
                  <c:v>53.28204048902257</c:v>
                </c:pt>
                <c:pt idx="101">
                  <c:v>94.762702347982867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4-488A-4FEF-8287-5FC4B4734FCC}"/>
            </c:ext>
          </c:extLst>
        </c:ser>
        <c:ser>
          <c:idx val="9"/>
          <c:order val="9"/>
          <c:tx>
            <c:strRef>
              <c:f>'Perf-Power-MT'!$O$5</c:f>
              <c:strCache>
                <c:ptCount val="1"/>
                <c:pt idx="0">
                  <c:v>ISO-8K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3471</c:v>
                </c:pt>
                <c:pt idx="100">
                  <c:v>2681.15</c:v>
                </c:pt>
                <c:pt idx="101">
                  <c:v>1507.5250000000001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'Perf-Power-MT'!$O$6:$O$200</c:f>
              <c:numCache>
                <c:formatCode>_-* #,##0_-;\-* #,##0_-;_-* "-"??_-;_-@_-</c:formatCode>
                <c:ptCount val="195"/>
                <c:pt idx="0">
                  <c:v>51.867219917012449</c:v>
                </c:pt>
                <c:pt idx="1">
                  <c:v>17.305828603073515</c:v>
                </c:pt>
                <c:pt idx="2">
                  <c:v>31.952965235173824</c:v>
                </c:pt>
                <c:pt idx="3">
                  <c:v>#N/A</c:v>
                </c:pt>
                <c:pt idx="4">
                  <c:v>23.755226149752946</c:v>
                </c:pt>
                <c:pt idx="5">
                  <c:v>#N/A</c:v>
                </c:pt>
                <c:pt idx="6">
                  <c:v>61.606702809265649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27.3224043715847</c:v>
                </c:pt>
                <c:pt idx="11">
                  <c:v>21.607605877268799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9.5143857512558991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13.429308122045553</c:v>
                </c:pt>
                <c:pt idx="28">
                  <c:v>#N/A</c:v>
                </c:pt>
                <c:pt idx="29">
                  <c:v>41.528239202657808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23.918867202449292</c:v>
                </c:pt>
                <c:pt idx="36">
                  <c:v>#N/A</c:v>
                </c:pt>
                <c:pt idx="37">
                  <c:v>#N/A</c:v>
                </c:pt>
                <c:pt idx="38">
                  <c:v>10.19077123756726</c:v>
                </c:pt>
                <c:pt idx="39">
                  <c:v>12.431626056688215</c:v>
                </c:pt>
                <c:pt idx="40">
                  <c:v>10.401930598319048</c:v>
                </c:pt>
                <c:pt idx="41">
                  <c:v>#N/A</c:v>
                </c:pt>
                <c:pt idx="42">
                  <c:v>30.127741624487829</c:v>
                </c:pt>
                <c:pt idx="43">
                  <c:v>32.166752444673186</c:v>
                </c:pt>
                <c:pt idx="44">
                  <c:v>#N/A</c:v>
                </c:pt>
                <c:pt idx="45">
                  <c:v>#N/A</c:v>
                </c:pt>
                <c:pt idx="46">
                  <c:v>22.96105804555474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24.85089463220676</c:v>
                </c:pt>
                <c:pt idx="51">
                  <c:v>13.918907332369031</c:v>
                </c:pt>
                <c:pt idx="52">
                  <c:v>#N/A</c:v>
                </c:pt>
                <c:pt idx="53">
                  <c:v>#N/A</c:v>
                </c:pt>
                <c:pt idx="54">
                  <c:v>11.170797925627509</c:v>
                </c:pt>
                <c:pt idx="55">
                  <c:v>13.865287089088353</c:v>
                </c:pt>
                <c:pt idx="56">
                  <c:v>10.691985287828244</c:v>
                </c:pt>
                <c:pt idx="57">
                  <c:v>12.28863546991742</c:v>
                </c:pt>
                <c:pt idx="58">
                  <c:v>#N/A</c:v>
                </c:pt>
                <c:pt idx="59">
                  <c:v>7.0565654284746531</c:v>
                </c:pt>
                <c:pt idx="60">
                  <c:v>25.176233635448138</c:v>
                </c:pt>
                <c:pt idx="61">
                  <c:v>#N/A</c:v>
                </c:pt>
                <c:pt idx="62">
                  <c:v>#N/A</c:v>
                </c:pt>
                <c:pt idx="63">
                  <c:v>18.444739560277409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23.026007968104004</c:v>
                </c:pt>
                <c:pt idx="69">
                  <c:v>16.404199475065617</c:v>
                </c:pt>
                <c:pt idx="70">
                  <c:v>23.864070255822835</c:v>
                </c:pt>
                <c:pt idx="71">
                  <c:v>45.892990396432829</c:v>
                </c:pt>
                <c:pt idx="72">
                  <c:v>48.299845440494593</c:v>
                </c:pt>
                <c:pt idx="73">
                  <c:v>21.29344474915364</c:v>
                </c:pt>
                <c:pt idx="74">
                  <c:v>33.11258278145695</c:v>
                </c:pt>
                <c:pt idx="75">
                  <c:v>#N/A</c:v>
                </c:pt>
                <c:pt idx="76">
                  <c:v>33.753633578654743</c:v>
                </c:pt>
                <c:pt idx="77">
                  <c:v>27.472527472527471</c:v>
                </c:pt>
                <c:pt idx="78">
                  <c:v>30.673378819909232</c:v>
                </c:pt>
                <c:pt idx="79">
                  <c:v>24.001536098310293</c:v>
                </c:pt>
                <c:pt idx="80">
                  <c:v>18.518518518518519</c:v>
                </c:pt>
                <c:pt idx="81">
                  <c:v>15.16726520739779</c:v>
                </c:pt>
                <c:pt idx="82">
                  <c:v>#N/A</c:v>
                </c:pt>
                <c:pt idx="83">
                  <c:v>#N/A</c:v>
                </c:pt>
                <c:pt idx="84">
                  <c:v>8.5075683327888498</c:v>
                </c:pt>
                <c:pt idx="85">
                  <c:v>#N/A</c:v>
                </c:pt>
                <c:pt idx="86">
                  <c:v>#N/A</c:v>
                </c:pt>
                <c:pt idx="87">
                  <c:v>23.701175578308685</c:v>
                </c:pt>
                <c:pt idx="88">
                  <c:v>7.5821909498968818</c:v>
                </c:pt>
                <c:pt idx="89">
                  <c:v>#N/A</c:v>
                </c:pt>
                <c:pt idx="90">
                  <c:v>#N/A</c:v>
                </c:pt>
                <c:pt idx="91">
                  <c:v>74.872716382150344</c:v>
                </c:pt>
                <c:pt idx="92">
                  <c:v>26.03733313830406</c:v>
                </c:pt>
                <c:pt idx="93">
                  <c:v>22.973718066531887</c:v>
                </c:pt>
                <c:pt idx="94">
                  <c:v>51.419169066227887</c:v>
                </c:pt>
                <c:pt idx="95">
                  <c:v>20.051331408405517</c:v>
                </c:pt>
                <c:pt idx="96">
                  <c:v>#N/A</c:v>
                </c:pt>
                <c:pt idx="97">
                  <c:v>17.618040873854827</c:v>
                </c:pt>
                <c:pt idx="98">
                  <c:v>27.97046319087044</c:v>
                </c:pt>
                <c:pt idx="99">
                  <c:v>36.012676462114662</c:v>
                </c:pt>
                <c:pt idx="100">
                  <c:v>46.621785427894743</c:v>
                </c:pt>
                <c:pt idx="101">
                  <c:v>82.91736455448499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5-488A-4FEF-8287-5FC4B4734FCC}"/>
            </c:ext>
          </c:extLst>
        </c:ser>
        <c:ser>
          <c:idx val="10"/>
          <c:order val="10"/>
          <c:tx>
            <c:strRef>
              <c:f>'Perf-Power-MT'!$P$5</c:f>
              <c:strCache>
                <c:ptCount val="1"/>
                <c:pt idx="0">
                  <c:v>ISO-9K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3471</c:v>
                </c:pt>
                <c:pt idx="100">
                  <c:v>2681.15</c:v>
                </c:pt>
                <c:pt idx="101">
                  <c:v>1507.5250000000001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'Perf-Power-MT'!$P$6:$P$200</c:f>
              <c:numCache>
                <c:formatCode>_-* #,##0_-;\-* #,##0_-;_-* "-"??_-;_-@_-</c:formatCode>
                <c:ptCount val="195"/>
                <c:pt idx="0">
                  <c:v>46.104195481788842</c:v>
                </c:pt>
                <c:pt idx="1">
                  <c:v>15.382958758287568</c:v>
                </c:pt>
                <c:pt idx="2">
                  <c:v>28.402635764598955</c:v>
                </c:pt>
                <c:pt idx="3">
                  <c:v>#N/A</c:v>
                </c:pt>
                <c:pt idx="4">
                  <c:v>21.115756577558173</c:v>
                </c:pt>
                <c:pt idx="5">
                  <c:v>#N/A</c:v>
                </c:pt>
                <c:pt idx="6">
                  <c:v>54.761513608236129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24.286581663630844</c:v>
                </c:pt>
                <c:pt idx="11">
                  <c:v>19.206760779794486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8.4572317788941316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11.937162775151602</c:v>
                </c:pt>
                <c:pt idx="28">
                  <c:v>#N/A</c:v>
                </c:pt>
                <c:pt idx="29">
                  <c:v>36.913990402362494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21.261215291066037</c:v>
                </c:pt>
                <c:pt idx="36">
                  <c:v>#N/A</c:v>
                </c:pt>
                <c:pt idx="37">
                  <c:v>#N/A</c:v>
                </c:pt>
                <c:pt idx="38">
                  <c:v>9.0584633222820088</c:v>
                </c:pt>
                <c:pt idx="39">
                  <c:v>11.050334272611746</c:v>
                </c:pt>
                <c:pt idx="40">
                  <c:v>9.2461605318391538</c:v>
                </c:pt>
                <c:pt idx="41">
                  <c:v>#N/A</c:v>
                </c:pt>
                <c:pt idx="42">
                  <c:v>26.780214777322513</c:v>
                </c:pt>
                <c:pt idx="43">
                  <c:v>28.592668839709496</c:v>
                </c:pt>
                <c:pt idx="44">
                  <c:v>#N/A</c:v>
                </c:pt>
                <c:pt idx="45">
                  <c:v>#N/A</c:v>
                </c:pt>
                <c:pt idx="46">
                  <c:v>20.409829373826433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22.08968411751712</c:v>
                </c:pt>
                <c:pt idx="51">
                  <c:v>12.372362073216916</c:v>
                </c:pt>
                <c:pt idx="52">
                  <c:v>#N/A</c:v>
                </c:pt>
                <c:pt idx="53">
                  <c:v>#N/A</c:v>
                </c:pt>
                <c:pt idx="54">
                  <c:v>9.9295981561133413</c:v>
                </c:pt>
                <c:pt idx="55">
                  <c:v>12.324699634745201</c:v>
                </c:pt>
                <c:pt idx="56">
                  <c:v>9.5039869225139952</c:v>
                </c:pt>
                <c:pt idx="57">
                  <c:v>10.923231528815485</c:v>
                </c:pt>
                <c:pt idx="58">
                  <c:v>#N/A</c:v>
                </c:pt>
                <c:pt idx="59">
                  <c:v>6.2725026030885802</c:v>
                </c:pt>
                <c:pt idx="60">
                  <c:v>22.378874342620566</c:v>
                </c:pt>
                <c:pt idx="61">
                  <c:v>#N/A</c:v>
                </c:pt>
                <c:pt idx="62">
                  <c:v>#N/A</c:v>
                </c:pt>
                <c:pt idx="63">
                  <c:v>16.39532405357992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20.467562638314671</c:v>
                </c:pt>
                <c:pt idx="69">
                  <c:v>14.581510644502771</c:v>
                </c:pt>
                <c:pt idx="70">
                  <c:v>21.212506894064742</c:v>
                </c:pt>
                <c:pt idx="71">
                  <c:v>40.79376924127363</c:v>
                </c:pt>
                <c:pt idx="72">
                  <c:v>42.933195947106299</c:v>
                </c:pt>
                <c:pt idx="73">
                  <c:v>18.927506443692124</c:v>
                </c:pt>
                <c:pt idx="74">
                  <c:v>29.433406916850625</c:v>
                </c:pt>
                <c:pt idx="75">
                  <c:v>#N/A</c:v>
                </c:pt>
                <c:pt idx="76">
                  <c:v>30.003229847693106</c:v>
                </c:pt>
                <c:pt idx="77">
                  <c:v>24.420024420024419</c:v>
                </c:pt>
                <c:pt idx="78">
                  <c:v>27.265225617697094</c:v>
                </c:pt>
                <c:pt idx="79">
                  <c:v>21.334698754053594</c:v>
                </c:pt>
                <c:pt idx="80">
                  <c:v>16.460905349794238</c:v>
                </c:pt>
                <c:pt idx="81">
                  <c:v>13.482013517686923</c:v>
                </c:pt>
                <c:pt idx="82">
                  <c:v>#N/A</c:v>
                </c:pt>
                <c:pt idx="83">
                  <c:v>#N/A</c:v>
                </c:pt>
                <c:pt idx="84">
                  <c:v>7.5622829624789771</c:v>
                </c:pt>
                <c:pt idx="85">
                  <c:v>#N/A</c:v>
                </c:pt>
                <c:pt idx="86">
                  <c:v>#N/A</c:v>
                </c:pt>
                <c:pt idx="87">
                  <c:v>21.067711625163273</c:v>
                </c:pt>
                <c:pt idx="88">
                  <c:v>6.7397252887972288</c:v>
                </c:pt>
                <c:pt idx="89">
                  <c:v>#N/A</c:v>
                </c:pt>
                <c:pt idx="90">
                  <c:v>#N/A</c:v>
                </c:pt>
                <c:pt idx="91">
                  <c:v>66.553525673022534</c:v>
                </c:pt>
                <c:pt idx="92">
                  <c:v>23.144296122936943</c:v>
                </c:pt>
                <c:pt idx="93">
                  <c:v>20.421082725806123</c:v>
                </c:pt>
                <c:pt idx="94">
                  <c:v>45.705928058869233</c:v>
                </c:pt>
                <c:pt idx="95">
                  <c:v>17.82340569636046</c:v>
                </c:pt>
                <c:pt idx="96">
                  <c:v>#N/A</c:v>
                </c:pt>
                <c:pt idx="97">
                  <c:v>15.660480776759846</c:v>
                </c:pt>
                <c:pt idx="98">
                  <c:v>24.86263394744039</c:v>
                </c:pt>
                <c:pt idx="99">
                  <c:v>32.011267966324148</c:v>
                </c:pt>
                <c:pt idx="100">
                  <c:v>41.441587047017549</c:v>
                </c:pt>
                <c:pt idx="101">
                  <c:v>73.704324048431104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6-488A-4FEF-8287-5FC4B4734FCC}"/>
            </c:ext>
          </c:extLst>
        </c:ser>
        <c:ser>
          <c:idx val="11"/>
          <c:order val="11"/>
          <c:tx>
            <c:strRef>
              <c:f>'Perf-Power-MT'!$Q$5</c:f>
              <c:strCache>
                <c:ptCount val="1"/>
                <c:pt idx="0">
                  <c:v>ISO-10K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3471</c:v>
                </c:pt>
                <c:pt idx="100">
                  <c:v>2681.15</c:v>
                </c:pt>
                <c:pt idx="101">
                  <c:v>1507.5250000000001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'Perf-Power-MT'!$Q$6:$Q$200</c:f>
              <c:numCache>
                <c:formatCode>_-* #,##0_-;\-* #,##0_-;_-* "-"??_-;_-@_-</c:formatCode>
                <c:ptCount val="195"/>
                <c:pt idx="0">
                  <c:v>41.49377593360996</c:v>
                </c:pt>
                <c:pt idx="1">
                  <c:v>13.844662882458811</c:v>
                </c:pt>
                <c:pt idx="2">
                  <c:v>25.562372188139058</c:v>
                </c:pt>
                <c:pt idx="3">
                  <c:v>#N/A</c:v>
                </c:pt>
                <c:pt idx="4">
                  <c:v>19.004180919802355</c:v>
                </c:pt>
                <c:pt idx="5">
                  <c:v>#N/A</c:v>
                </c:pt>
                <c:pt idx="6">
                  <c:v>49.285362247412522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21.857923497267759</c:v>
                </c:pt>
                <c:pt idx="11">
                  <c:v>17.286084701815039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7.6115086010047195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10.743446497636441</c:v>
                </c:pt>
                <c:pt idx="28">
                  <c:v>#N/A</c:v>
                </c:pt>
                <c:pt idx="29">
                  <c:v>33.222591362126245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19.135093761959432</c:v>
                </c:pt>
                <c:pt idx="36">
                  <c:v>#N/A</c:v>
                </c:pt>
                <c:pt idx="37">
                  <c:v>#N/A</c:v>
                </c:pt>
                <c:pt idx="38">
                  <c:v>8.1526169900538079</c:v>
                </c:pt>
                <c:pt idx="39">
                  <c:v>9.9453008453505714</c:v>
                </c:pt>
                <c:pt idx="40">
                  <c:v>8.3215444786552393</c:v>
                </c:pt>
                <c:pt idx="41">
                  <c:v>#N/A</c:v>
                </c:pt>
                <c:pt idx="42">
                  <c:v>24.102193299590262</c:v>
                </c:pt>
                <c:pt idx="43">
                  <c:v>25.73340195573855</c:v>
                </c:pt>
                <c:pt idx="44">
                  <c:v>#N/A</c:v>
                </c:pt>
                <c:pt idx="45">
                  <c:v>#N/A</c:v>
                </c:pt>
                <c:pt idx="46">
                  <c:v>18.368846436443793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19.880715705765407</c:v>
                </c:pt>
                <c:pt idx="51">
                  <c:v>11.135125865895224</c:v>
                </c:pt>
                <c:pt idx="52">
                  <c:v>#N/A</c:v>
                </c:pt>
                <c:pt idx="53">
                  <c:v>#N/A</c:v>
                </c:pt>
                <c:pt idx="54">
                  <c:v>8.9366383405020073</c:v>
                </c:pt>
                <c:pt idx="55">
                  <c:v>11.092229671270681</c:v>
                </c:pt>
                <c:pt idx="56">
                  <c:v>8.5535882302625943</c:v>
                </c:pt>
                <c:pt idx="57">
                  <c:v>9.8309083759339355</c:v>
                </c:pt>
                <c:pt idx="58">
                  <c:v>#N/A</c:v>
                </c:pt>
                <c:pt idx="59">
                  <c:v>5.6452523427797221</c:v>
                </c:pt>
                <c:pt idx="60">
                  <c:v>20.14098690835851</c:v>
                </c:pt>
                <c:pt idx="61">
                  <c:v>#N/A</c:v>
                </c:pt>
                <c:pt idx="62">
                  <c:v>#N/A</c:v>
                </c:pt>
                <c:pt idx="63">
                  <c:v>14.755791648221926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18.420806374483202</c:v>
                </c:pt>
                <c:pt idx="69">
                  <c:v>13.123359580052494</c:v>
                </c:pt>
                <c:pt idx="70">
                  <c:v>19.091256204658265</c:v>
                </c:pt>
                <c:pt idx="71">
                  <c:v>36.714392317146263</c:v>
                </c:pt>
                <c:pt idx="72">
                  <c:v>38.639876352395675</c:v>
                </c:pt>
                <c:pt idx="73">
                  <c:v>17.034755799322912</c:v>
                </c:pt>
                <c:pt idx="74">
                  <c:v>26.490066225165563</c:v>
                </c:pt>
                <c:pt idx="75">
                  <c:v>#N/A</c:v>
                </c:pt>
                <c:pt idx="76">
                  <c:v>27.002906862923794</c:v>
                </c:pt>
                <c:pt idx="77">
                  <c:v>21.978021978021978</c:v>
                </c:pt>
                <c:pt idx="78">
                  <c:v>24.538703055927385</c:v>
                </c:pt>
                <c:pt idx="79">
                  <c:v>19.201228878648234</c:v>
                </c:pt>
                <c:pt idx="80">
                  <c:v>14.814814814814815</c:v>
                </c:pt>
                <c:pt idx="81">
                  <c:v>12.133812165918231</c:v>
                </c:pt>
                <c:pt idx="82">
                  <c:v>#N/A</c:v>
                </c:pt>
                <c:pt idx="83">
                  <c:v>#N/A</c:v>
                </c:pt>
                <c:pt idx="84">
                  <c:v>6.8060546662310797</c:v>
                </c:pt>
                <c:pt idx="85">
                  <c:v>#N/A</c:v>
                </c:pt>
                <c:pt idx="86">
                  <c:v>#N/A</c:v>
                </c:pt>
                <c:pt idx="87">
                  <c:v>18.960940462646946</c:v>
                </c:pt>
                <c:pt idx="88">
                  <c:v>6.0657527599175056</c:v>
                </c:pt>
                <c:pt idx="89">
                  <c:v>#N/A</c:v>
                </c:pt>
                <c:pt idx="90">
                  <c:v>#N/A</c:v>
                </c:pt>
                <c:pt idx="91">
                  <c:v>59.898173105720275</c:v>
                </c:pt>
                <c:pt idx="92">
                  <c:v>20.829866510643249</c:v>
                </c:pt>
                <c:pt idx="93">
                  <c:v>18.37897445322551</c:v>
                </c:pt>
                <c:pt idx="94">
                  <c:v>41.135335252982308</c:v>
                </c:pt>
                <c:pt idx="95">
                  <c:v>16.041065126724416</c:v>
                </c:pt>
                <c:pt idx="96">
                  <c:v>#N/A</c:v>
                </c:pt>
                <c:pt idx="97">
                  <c:v>14.094432699083862</c:v>
                </c:pt>
                <c:pt idx="98">
                  <c:v>22.376370552696354</c:v>
                </c:pt>
                <c:pt idx="99">
                  <c:v>28.810141169691732</c:v>
                </c:pt>
                <c:pt idx="100">
                  <c:v>37.297428342315797</c:v>
                </c:pt>
                <c:pt idx="101">
                  <c:v>66.33389164358799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7-488A-4FEF-8287-5FC4B4734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056815"/>
        <c:axId val="2100051407"/>
      </c:scatterChart>
      <c:valAx>
        <c:axId val="2100056815"/>
        <c:scaling>
          <c:logBase val="2"/>
          <c:orientation val="minMax"/>
          <c:max val="1800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Consumption [Joule or Ws]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1407"/>
        <c:crosses val="autoZero"/>
        <c:crossBetween val="midCat"/>
      </c:valAx>
      <c:valAx>
        <c:axId val="2100051407"/>
        <c:scaling>
          <c:logBase val="2"/>
          <c:orientation val="minMax"/>
          <c:max val="650"/>
          <c:min val="30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Duration [s]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290340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A9FBB6D-37A0-4C7C-BC41-F932E6876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290340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0047E71-FE2C-4216-A262-C73794415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290340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519B37D-F117-4E1A-9834-FE678ABF4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290340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D266676-9EDF-45A6-817E-7B4185749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539326</xdr:colOff>
      <xdr:row>0</xdr:row>
      <xdr:rowOff>140679</xdr:rowOff>
    </xdr:from>
    <xdr:to>
      <xdr:col>18</xdr:col>
      <xdr:colOff>29566</xdr:colOff>
      <xdr:row>49</xdr:row>
      <xdr:rowOff>179559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DD2FCC4-6DE6-44A0-8E1B-2D3706197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409722</xdr:colOff>
      <xdr:row>1</xdr:row>
      <xdr:rowOff>38854</xdr:rowOff>
    </xdr:from>
    <xdr:to>
      <xdr:col>17</xdr:col>
      <xdr:colOff>265722</xdr:colOff>
      <xdr:row>50</xdr:row>
      <xdr:rowOff>77735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2F0F869-EC32-4EA9-BC7B-8A62AFD62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ris Vogel" refreshedDate="44507.603877430556" createdVersion="7" refreshedVersion="7" minRefreshableVersion="3" recordCount="102" xr:uid="{C24FFD77-3521-4F02-80D3-24DB3F3B062D}">
  <cacheSource type="worksheet">
    <worksheetSource name="GeneralTable"/>
  </cacheSource>
  <cacheFields count="22">
    <cacheField name="Ref." numFmtId="0">
      <sharedItems containsSemiMixedTypes="0" containsString="0" containsNumber="1" containsInteger="1" minValue="1" maxValue="104"/>
    </cacheField>
    <cacheField name="Ver" numFmtId="0">
      <sharedItems/>
    </cacheField>
    <cacheField name="Frm" numFmtId="0">
      <sharedItems/>
    </cacheField>
    <cacheField name="Post" numFmtId="0">
      <sharedItems containsSemiMixedTypes="0" containsString="0" containsNumber="1" containsInteger="1" minValue="3" maxValue="289"/>
    </cacheField>
    <cacheField name="CPU" numFmtId="0">
      <sharedItems/>
    </cacheField>
    <cacheField name="User" numFmtId="0">
      <sharedItems/>
    </cacheField>
    <cacheField name="Remark" numFmtId="0">
      <sharedItems containsBlank="1"/>
    </cacheField>
    <cacheField name="Chart-Remark" numFmtId="0">
      <sharedItems containsBlank="1"/>
    </cacheField>
    <cacheField name="Exclude From Chart" numFmtId="0">
      <sharedItems containsBlank="1" count="2">
        <m/>
        <s v="x"/>
      </sharedItems>
    </cacheField>
    <cacheField name="PES ST" numFmtId="0">
      <sharedItems containsSemiMixedTypes="0" containsString="0" containsNumber="1" minValue="16.690000000000001" maxValue="860.7"/>
    </cacheField>
    <cacheField name="Cons. ST" numFmtId="166">
      <sharedItems containsSemiMixedTypes="0" containsString="0" containsNumber="1" minValue="2101" maxValue="55373"/>
    </cacheField>
    <cacheField name="Dur. ST" numFmtId="164">
      <sharedItems containsSemiMixedTypes="0" containsString="0" containsNumber="1" minValue="403.5" maxValue="3293.49"/>
    </cacheField>
    <cacheField name="Avg. Pwr. ST" numFmtId="164">
      <sharedItems containsSemiMixedTypes="0" containsString="0" containsNumber="1" minValue="3.8" maxValue="87.69"/>
    </cacheField>
    <cacheField name="PES MT" numFmtId="165">
      <sharedItems containsSemiMixedTypes="0" containsString="0" containsNumber="1" minValue="35.61" maxValue="9477.01"/>
    </cacheField>
    <cacheField name="Cons. MT" numFmtId="166">
      <sharedItems containsSemiMixedTypes="0" containsString="0" containsNumber="1" minValue="1507.5250000000001" maxValue="20531"/>
    </cacheField>
    <cacheField name="Dur. MT" numFmtId="164">
      <sharedItems containsSemiMixedTypes="0" containsString="0" containsNumber="1" minValue="33.520000000000003" maxValue="2173.7800000000002"/>
    </cacheField>
    <cacheField name="Avg. Pwr. MT" numFmtId="164">
      <sharedItems containsSemiMixedTypes="0" containsString="0" containsNumber="1" minValue="5.94" maxValue="201.99"/>
    </cacheField>
    <cacheField name="GraphLabel" numFmtId="0">
      <sharedItems count="165">
        <s v="R7 4700U (Renoir) [1]"/>
        <s v="R5 3600 (Matisse) v0.3.1 [2]"/>
        <s v="i7 1065G (IceLake) v0.3.1 [3]"/>
        <s v="R9 5950X (Vermeer) v0.3.1 [4]"/>
        <s v="R7 4750G (Renoir) v0.3.1 [5]"/>
        <s v="R7 3700X (Matisse) v0.3.1 [6]"/>
        <s v="R7 4750U (Renoir) v0.3.1 [7]"/>
        <s v="R9 5950X (Vermeer) v0.3.1 [8]"/>
        <s v="R9 5900HS (Cezanne) @ESM v0.3.1 [9]"/>
        <s v="R9 5900HS (Cezanne) v0.3.1 [10]"/>
        <s v="i5 8365U (WhiskeyLake) v0.3.1 [11]"/>
        <s v="R5 PRO 4650G (Renoir) v0.3.1 [12]"/>
        <s v="R7 4750G (Renoir) @25W v0.3.1 [13]"/>
        <s v="R7 4700U (Renoir) v0.3.1 [14]"/>
        <s v="R9 5950X (Vermeer) v0.3.1 [15]"/>
        <s v="R9 5900HS (Cezanne) v0.3.1 [16]"/>
        <s v="R3 1200 (Summit Ridge) v0.3.1 [17]"/>
        <s v="R7 3700X (Matisse) v0.3.1 [18]"/>
        <s v="R9 5900X (Vermeer) v0.3.1 [19]"/>
        <s v="R9 5950X (Vermeer) v0.3.1 [20]"/>
        <s v="R9 5950X (Vermeer) v0.5.0 [21]"/>
        <s v="R9 5950X (Vermeer) v0.5.0 [22]"/>
        <s v="i7 4820K (Ivy Bridge) @4,5Ghz v0.3.1 [23]"/>
        <s v="i7 1165G7 (TigerLake) v0.5.0 [24]"/>
        <s v="R9 5950X (Vermeer) @-0,1V v0.5.0 [25]"/>
        <s v="R9 5950X (Vermeer) v0.3.1 [26]"/>
        <s v="R7 4750G (Renoir) @20W v0.5.1 [27]"/>
        <s v="i7 5775C (Broadwell) v0.5.1 [28]"/>
        <s v="R5 4500U (Renoir) v0.5.1 [29]"/>
        <s v="R9 5900HS (Cezanne) v0.5.0 [30]"/>
        <s v="R9 5900X (Vermeer) v0.5.1 [31]"/>
        <s v="R9 5900X (Vermeer) v0.5.1 [32]"/>
        <s v="R9 5900X (Vermeer) v0.5.1 [33]"/>
        <s v="i7 2600K (Sandy Bridge) @4,4Ghz v0.5.1 [34]"/>
        <s v="R7 5800X (Vermeer) v0.5.1 [35]"/>
        <s v="i7 7500U (Kaby Lake) 2C/4T v0.5.1 [36]"/>
        <s v="Celeron N3450 (Apollo Lake) v0.5.1 [37]"/>
        <s v="R7 5800X (Vermeer) v0.5.1 [38]"/>
        <s v="i5 8600k (Coffee Lake) v0.5.1 [39]"/>
        <s v="i5 7500 (Kaby Lake) 4C/4T v0.5.1 [40]"/>
        <s v="i7 8700k (Coffee Lake) @5Ghz v0.5.1 [41]"/>
        <s v="R7 5800H (Cezanne) v0.5.1 [42]"/>
        <s v="R9 5950X (Vermeer) v0.5.1 [43]"/>
        <s v="R5 4600H (Renoir) Win11 v0.6.0 [44]"/>
        <s v="R9 5900X (Vermeer) @95W v0.6.0 [45]"/>
        <s v="R5 5600X (Vermeer) v0.6.0 [46]"/>
        <s v="R7 3700X (Matisse) v0.6.0 [47]"/>
        <s v="R5 3500U (Picasso) v0.6.0 [48]"/>
        <s v="R7 3700X (Matisse) @95W v0.6.0 [49]"/>
        <s v="R7 3700X (Matisse) @PBO v0.6.0 [50]"/>
        <s v="i5 8250U (WhiskeyLake) v0.6.0 [51]"/>
        <s v="i7 4800MQ (Haswell) v0.6.0 [52]"/>
        <s v="R5 3500U (Picasso) v0.6.0 [53]"/>
        <s v="i7 9750H (Coffee Lake) @55W;-140mV v0.6.0 [56]"/>
        <s v="i7 3770K (Ivy Bridge) v0.6.0 [57]"/>
        <s v="i5 4300U (Haswell) v0.6.0 [58]"/>
        <s v="R5 2600X (Pinnacle Ridge) v0.5.1 [59]"/>
        <s v="i5 3320M (Ivy Bridge) v0.6.0 [60]"/>
        <s v="R5 3500U (Picasso) v0.6.0 [61]"/>
        <s v="i7 2600 (Sandy Bridge) v0.6.0 [62]"/>
        <s v="i3 6157U (Skylake) v0.6.0 [63]"/>
        <s v="R7 3700X (Matisse) v0.6.0 [64]"/>
        <s v="R9 5900HS (Cezanne) @ESM v0.6.0 [65]"/>
        <s v="R7 5800X (Vermeer) [66]"/>
        <s v="R5 3500U (Picasso) Golden Sample? [67]"/>
        <s v="i9 11980HK (TigerLake-8C) ES! See Post v0.6.0 [68]"/>
        <s v="R5 3500U (Picasso) [69]"/>
        <s v="R5 3500U (Picasso) [70]"/>
        <s v="i7 9750H (Coffee Lake) [71]"/>
        <s v="R7 2700X (Pinnacle Ridge) [72]"/>
        <s v="R5 3500U (Picasso) [73]"/>
        <s v="R5 4500U (Renoir) [74]"/>
        <s v="R5 2500U (Raven Ridge) [75]"/>
        <s v="R5 5600X (Vermeer) [76]"/>
        <s v="R7 5800H (Cezanne) [77]"/>
        <s v="R5 5600X (Vermeer) [78]"/>
        <s v="P Silver N6000 (JasperLake) [79]"/>
        <s v="Celeron N5100 (JasperLake) [80]"/>
        <s v="R3 4300G (Renoir) [81]"/>
        <s v="i7 1165G7 (TigerLake) [82]"/>
        <s v="i5 11500 (Rocket Lake) [83]"/>
        <s v="i7 11700K (Rocket Lake) [84]"/>
        <s v="i5 11400F (Rocket Lake) @-95mV [85]"/>
        <s v="R5 5600X (Vermeer) [86]"/>
        <s v="TR 1900X (Whitehaven) [87]"/>
        <s v="R9 5900X (Vermeer) [88]"/>
        <s v="R9 5950X (Vermeer) @4,4Ghz noSMT [89]"/>
        <s v="R9 5900X (Vermeer) [90]"/>
        <s v="i5 4690k (Haswell) [91]"/>
        <s v="R9 5950X (Vermeer) @heavy UV [92]"/>
        <s v="R5 5600G (Cezanne) [93]"/>
        <s v="Apple M1 Estimate [94]"/>
        <s v="i7 11800H (TigerLake-8C) [95]"/>
        <s v="R5 5600G (Cezanne) [96]"/>
        <s v="Apple M1 Max Estimate [97]"/>
        <s v="i5 12600K (AlderLake) [98]"/>
        <s v="i9 12900K (AlderLake) @unlimited [99]"/>
        <s v="i9 12900K (AlderLake) @241w [100]"/>
        <s v="i9 12900K (AlderLake) @125w [101]"/>
        <s v="i9 12900K (AlderLake) @65w [102]"/>
        <s v="R7 PRO 5750GE (Cezanne) [103]"/>
        <s v="R7 PRO 5750GE (Cezanne) @15w [104]"/>
        <s v="R7 3700X (Matisse) @95W [49]" u="1"/>
        <s v="AMD Ryzen 7 3700X (Matisse) v0.3.1 [6]" u="1"/>
        <s v="i7 7500U (Kaby Lake) [36]" u="1"/>
        <s v="AMD Ryzen 9 5950X (Vermeer) v0.3.1 [8]" u="1"/>
        <s v="AMD Ryzen 7 4750G (Renoir) v0.3.1 [13]" u="1"/>
        <s v="R9 5900X (Vermeer) [31]" u="1"/>
        <s v="AMD Ryzen 7 4700U (Renoir) v0.3.1 [14]" u="1"/>
        <s v="i5 8600k (Coffee Lake) [39]" u="1"/>
        <s v="R7 4700U (Renoir) v0.5.1 [1]" u="1"/>
        <s v="R9 5900X (Vermeer) [32]" u="1"/>
        <s v="R5 3500U (Picasso) [53]" u="1"/>
        <s v="R9 5900X (Vermeer) [33]" u="1"/>
        <s v="R7 3700X (Matisse) [47]" u="1"/>
        <s v="R7 5800X (Vermeer) [35]" u="1"/>
        <s v="Celeron N3450 (Apollo Lake) [37]" u="1"/>
        <s v="AMD Ryzen 7 3700X (Matisse) v0.3.1 [18]" u="1"/>
        <s v="AMD Ryzen 9 5900HS (Cezanne) v0.3.1 [10]" u="1"/>
        <s v="i7 5775C (Broadwell) [28]" u="1"/>
        <s v="R5 4600H (Renoir) Win11 [44]" u="1"/>
        <s v="R7 5800X (Vermeer) [38]" u="1"/>
        <s v="i7 2600K (Sandy Bridge) @4,4Ghz [34]" u="1"/>
        <s v="i7 8700k (Coffee Lake) @5Ghz [41]" u="1"/>
        <s v="R9 5950X (Vermeer) heavy UV [93]" u="1"/>
        <s v="R9 5900HS (Cezanne)@ESM v0.3.1 [9]" u="1"/>
        <s v="R7 5900X (Vermeer) @95W v0.6.0 [45]" u="1"/>
        <s v="AMD Ryzen 7 4750U (Renoir) v0.3.1 [7]" u="1"/>
        <s v="i7 9750H (Coffee Lake) @45W [71]" u="1"/>
        <s v="i5 7500 (Kaby Lake) 4C/4T [40]" u="1"/>
        <s v="AMD Ryzen 9 5900HS (Cezanne) v0.3.1 [9]" u="1"/>
        <s v="AMD Ryzen 5 PRO 4650G (Renoir) v0.3.1 [12]" u="1"/>
        <s v="i5 4300U (Haswell) [58]" u="1"/>
        <s v="i7 3770K (Ivy Bridge) [57]" u="1"/>
        <s v="i5 4300U [58]" u="1"/>
        <s v="R7 4750G (Renoir) @20W [27]" u="1"/>
        <s v="AMD Ryzen 5 3600 (Matisse) v0.3.1 [2]" u="1"/>
        <s v="R9 5950X (Vermeer) [21]" u="1"/>
        <s v="R5 4500U (Renoir) [29]" u="1"/>
        <s v="AMD Ryzen 9 5950X (Vermeer) v0.3.1 [20]" u="1"/>
        <s v="R9 5950X (Vermeer) [22]" u="1"/>
        <s v="R7 5900X (Vermeer) @95W [45]" u="1"/>
        <s v="R9 5950X (Vermeer)@-0,1V [25]" u="1"/>
        <s v="AMD Ryzen 9 5900X (Vermeer) v0.3.1 [19]" u="1"/>
        <s v="R7 5800H (Cezanne) [42]" u="1"/>
        <s v="i7 4800MQ (Haswell) [52]" u="1"/>
        <s v="R5 5600X (Vermeer) [46]" u="1"/>
        <s v="i7 7500U (Kaby Lake) 2C/4T [36]" u="1"/>
        <s v="Intel i7 1065G (IceLake) v0.3.1 [3]" u="1"/>
        <s v="AMD Ryzen 3 1200 (Summit Ridge) v0.3.1 [17]" u="1"/>
        <s v="R9 5950X (Vermeer) [26]" u="1"/>
        <s v="??? v0.3.1 [23]" u="1"/>
        <s v="R9 5950X (Vermeer) heavy UV [92]" u="1"/>
        <s v="i5 8250U (WhiskeyLake) [51]" u="1"/>
        <s v="AMD Ryzen 9 5900HS (Cezanne) v0.3.1 [16]" u="1"/>
        <s v="R5 3500U (Picasso) [48]" u="1"/>
        <s v="AMD Ryzen 7 4700U (Renoir) [1]" u="1"/>
        <s v="i7 1165G7 (TigerLake) [24]" u="1"/>
        <s v="AMD Ryzen 9 5950X (Vermeer) v0.3.1 [15]" u="1"/>
        <s v="AMD Ryzen 7 4750G (Renoir) v0.3.1 [5]" u="1"/>
        <s v="i7 9750H (Coffee Lake) @55W;-140mV [56]" u="1"/>
        <s v="R7 4750G (Renoir)@25W v0.3.1 [13]" u="1"/>
        <s v="Intel Core i5-8365U (WhiskeyLake) v0.3.1 [11]" u="1"/>
        <s v="R7 3700X (Matisse) @PBO [50]" u="1"/>
        <s v="AMD Ryzen 9 5950X (Vermeer) v0.3.1 [4]" u="1"/>
      </sharedItems>
    </cacheField>
    <cacheField name="3DC BB-Code Single-Thread" numFmtId="0">
      <sharedItems/>
    </cacheField>
    <cacheField name="3DC BB-Code Multi-Thread" numFmtId="0">
      <sharedItems/>
    </cacheField>
    <cacheField name="AT BB-Code Single-Thread" numFmtId="0">
      <sharedItems/>
    </cacheField>
    <cacheField name="AT BB-Code Multi-Threa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n v="1"/>
    <s v="v0.7.0"/>
    <s v="3DC"/>
    <n v="3"/>
    <s v="R7 4700U (Renoir)"/>
    <s v="CrazyIvan"/>
    <s v="AC / Win: Best Perf. / HP: Recmd."/>
    <m/>
    <x v="0"/>
    <n v="143.16999999999999"/>
    <n v="10432"/>
    <n v="669.57"/>
    <n v="15.58"/>
    <n v="2656.06"/>
    <n v="2410"/>
    <n v="156.22"/>
    <n v="15.43"/>
    <x v="0"/>
    <s v="1|3DC #3|R7 4700U (Renoir)|CrazyIvan|AC / Win: Best Perf. / HP: Recmd.|v0.7.0|143,17|10432|669,57|15,58"/>
    <s v="1|3DC #3|R7 4700U (Renoir)|CrazyIvan|AC / Win: Best Perf. / HP: Recmd.|v0.7.0|2656,06|2410|156,22|15,43"/>
    <s v="[TR][TD]1[/TD][TD]3DC #3[/TD][TD]R7 4700U (Renoir)[/TD][TD]CrazyIvan[/TD][TD]AC / Win: Best Perf. / HP: Recmd.[/TD][TD]v0.7.0[/TD][TD]143,17[/TD][TD]10432[/TD][TD]669,57[/TD][TD]15,58[/TD][/TR]"/>
    <s v="[TR][TD]1[/TD][TD]3DC #3[/TD][TD]R7 4700U (Renoir)[/TD][TD]CrazyIvan[/TD][TD]AC / Win: Best Perf. / HP: Recmd.[/TD][TD]v0.7.0[/TD][TD]2656,06[/TD][TD]2410[/TD][TD]156,22[/TD][TD]15,43[/TD][/TR]"/>
  </r>
  <r>
    <n v="2"/>
    <s v="v0.3.1"/>
    <s v="3DC"/>
    <n v="6"/>
    <s v="R5 3600 (Matisse)"/>
    <s v="Lyka"/>
    <m/>
    <m/>
    <x v="0"/>
    <n v="45.76"/>
    <n v="32112"/>
    <n v="680.5"/>
    <n v="47.188831741366641"/>
    <n v="1386.39"/>
    <n v="7223"/>
    <n v="99.861243102293088"/>
    <n v="72.330363368310003"/>
    <x v="1"/>
    <s v="2|3DC #6|R5 3600 (Matisse)|Lyka||v0.3.1|45,76|32112|680,5|47,19"/>
    <s v="2|3DC #6|R5 3600 (Matisse)|Lyka||v0.3.1|1386,39|7223|99,86|72,33"/>
    <s v="[TR][TD]2[/TD][TD]3DC #6[/TD][TD]R5 3600 (Matisse)[/TD][TD]Lyka[/TD][TD][/TD][TD]v0.3.1[/TD][TD]45,76[/TD][TD]32112[/TD][TD]680,5[/TD][TD]47,19[/TD][/TR]"/>
    <s v="[TR][TD]2[/TD][TD]3DC #6[/TD][TD]R5 3600 (Matisse)[/TD][TD]Lyka[/TD][TD][/TD][TD]v0.3.1[/TD][TD]1386,39[/TD][TD]7223[/TD][TD]99,86[/TD][TD]72,33[/TD][/TR]"/>
  </r>
  <r>
    <n v="3"/>
    <s v="v0.3.1"/>
    <s v="3DC"/>
    <n v="7"/>
    <s v="i7 1065G (IceLake)"/>
    <s v="Naitsabes"/>
    <m/>
    <m/>
    <x v="0"/>
    <n v="127.76"/>
    <n v="9839"/>
    <n v="795.5"/>
    <n v="12.368321810182275"/>
    <n v="885.22"/>
    <n v="3912"/>
    <n v="288.76857942815411"/>
    <n v="13.547180263680001"/>
    <x v="2"/>
    <s v="3|3DC #7|i7 1065G (IceLake)|Naitsabes||v0.3.1|127,76|9839|795,5|12,37"/>
    <s v="3|3DC #7|i7 1065G (IceLake)|Naitsabes||v0.3.1|885,22|3912|288,77|13,55"/>
    <s v="[TR][TD]3[/TD][TD]3DC #7[/TD][TD]i7 1065G (IceLake)[/TD][TD]Naitsabes[/TD][TD][/TD][TD]v0.3.1[/TD][TD]127,76[/TD][TD]9839[/TD][TD]795,5[/TD][TD]12,37[/TD][/TR]"/>
    <s v="[TR][TD]3[/TD][TD]3DC #7[/TD][TD]i7 1065G (IceLake)[/TD][TD]Naitsabes[/TD][TD][/TD][TD]v0.3.1[/TD][TD]885,22[/TD][TD]3912[/TD][TD]288,77[/TD][TD]13,55[/TD][/TR]"/>
  </r>
  <r>
    <n v="4"/>
    <s v="v0.3.1"/>
    <s v="3DC"/>
    <n v="14"/>
    <s v="R9 5950X (Vermeer)"/>
    <s v="dosenfisch24"/>
    <m/>
    <m/>
    <x v="1"/>
    <n v="55.41"/>
    <n v="35920"/>
    <n v="502.43"/>
    <n v="71.489999999999995"/>
    <n v="4779.3"/>
    <n v="6242"/>
    <n v="33.520000000000003"/>
    <n v="186.22"/>
    <x v="3"/>
    <s v="4|3DC #14|R9 5950X (Vermeer)|dosenfisch24||v0.3.1|55,41|35920|502,43|71,49"/>
    <s v="4|3DC #14|R9 5950X (Vermeer)|dosenfisch24||v0.3.1|4779,3|6242|33,52|186,22"/>
    <s v="[TR][TD]4[/TD][TD]3DC #14[/TD][TD]R9 5950X (Vermeer)[/TD][TD]dosenfisch24[/TD][TD][/TD][TD]v0.3.1[/TD][TD]55,41[/TD][TD]35920[/TD][TD]502,43[/TD][TD]71,49[/TD][/TR]"/>
    <s v="[TR][TD]4[/TD][TD]3DC #14[/TD][TD]R9 5950X (Vermeer)[/TD][TD]dosenfisch24[/TD][TD][/TD][TD]v0.3.1[/TD][TD]4779,3[/TD][TD]6242[/TD][TD]33,52[/TD][TD]186,22[/TD][/TR]"/>
  </r>
  <r>
    <n v="5"/>
    <s v="v0.3.1"/>
    <s v="3DC"/>
    <n v="18"/>
    <s v="R7 4750G (Renoir)"/>
    <s v="Poekel"/>
    <m/>
    <m/>
    <x v="0"/>
    <n v="153.88"/>
    <n v="10352"/>
    <n v="627.79999999999995"/>
    <n v="16.489327811404909"/>
    <n v="2637.56"/>
    <n v="5262"/>
    <n v="72.052127420048677"/>
    <n v="73.030459868639994"/>
    <x v="4"/>
    <s v="5|3DC #18|R7 4750G (Renoir)|Poekel||v0.3.1|153,88|10352|627,8|16,49"/>
    <s v="5|3DC #18|R7 4750G (Renoir)|Poekel||v0.3.1|2637,56|5262|72,05|73,03"/>
    <s v="[TR][TD]5[/TD][TD]3DC #18[/TD][TD]R7 4750G (Renoir)[/TD][TD]Poekel[/TD][TD][/TD][TD]v0.3.1[/TD][TD]153,88[/TD][TD]10352[/TD][TD]627,8[/TD][TD]16,49[/TD][/TR]"/>
    <s v="[TR][TD]5[/TD][TD]3DC #18[/TD][TD]R7 4750G (Renoir)[/TD][TD]Poekel[/TD][TD][/TD][TD]v0.3.1[/TD][TD]2637,56[/TD][TD]5262[/TD][TD]72,05[/TD][TD]73,03[/TD][/TR]"/>
  </r>
  <r>
    <n v="6"/>
    <s v="v0.3.1"/>
    <s v="3DC"/>
    <n v="27"/>
    <s v="R7 3700X (Matisse)"/>
    <s v="Tigershark"/>
    <s v="PBO on"/>
    <m/>
    <x v="1"/>
    <n v="51.8"/>
    <n v="30057"/>
    <n v="642.29999999999995"/>
    <n v="46.795889771134988"/>
    <n v="2058.48"/>
    <n v="6377"/>
    <n v="76.179291851563704"/>
    <n v="83.710413223920014"/>
    <x v="5"/>
    <s v="6|3DC #27|R7 3700X (Matisse)|Tigershark|PBO on|v0.3.1|51,8|30057|642,3|46,8"/>
    <s v="6|3DC #27|R7 3700X (Matisse)|Tigershark|PBO on|v0.3.1|2058,48|6377|76,18|83,71"/>
    <s v="[TR][TD]6[/TD][TD]3DC #27[/TD][TD]R7 3700X (Matisse)[/TD][TD]Tigershark[/TD][TD]PBO on[/TD][TD]v0.3.1[/TD][TD]51,8[/TD][TD]30057[/TD][TD]642,3[/TD][TD]46,8[/TD][/TR]"/>
    <s v="[TR][TD]6[/TD][TD]3DC #27[/TD][TD]R7 3700X (Matisse)[/TD][TD]Tigershark[/TD][TD]PBO on[/TD][TD]v0.3.1[/TD][TD]2058,48[/TD][TD]6377[/TD][TD]76,18[/TD][TD]83,71[/TD][/TR]"/>
  </r>
  <r>
    <n v="7"/>
    <s v="v0.3.1"/>
    <s v="3DC"/>
    <n v="29"/>
    <s v="R7 4750U (Renoir)"/>
    <s v="dosenfisch24"/>
    <m/>
    <m/>
    <x v="0"/>
    <n v="137.88"/>
    <n v="10396"/>
    <n v="697.6"/>
    <n v="14.902522935779816"/>
    <n v="3599.63"/>
    <n v="2029"/>
    <n v="136.91785613358184"/>
    <n v="14.819104368830001"/>
    <x v="6"/>
    <s v="7|3DC #29|R7 4750U (Renoir)|dosenfisch24||v0.3.1|137,88|10396|697,6|14,9"/>
    <s v="7|3DC #29|R7 4750U (Renoir)|dosenfisch24||v0.3.1|3599,63|2029|136,92|14,82"/>
    <s v="[TR][TD]7[/TD][TD]3DC #29[/TD][TD]R7 4750U (Renoir)[/TD][TD]dosenfisch24[/TD][TD][/TD][TD]v0.3.1[/TD][TD]137,88[/TD][TD]10396[/TD][TD]697,6[/TD][TD]14,9[/TD][/TR]"/>
    <s v="[TR][TD]7[/TD][TD]3DC #29[/TD][TD]R7 4750U (Renoir)[/TD][TD]dosenfisch24[/TD][TD][/TD][TD]v0.3.1[/TD][TD]3599,63[/TD][TD]2029[/TD][TD]136,92[/TD][TD]14,82[/TD][/TR]"/>
  </r>
  <r>
    <n v="8"/>
    <s v="v0.3.1"/>
    <s v="3DC"/>
    <n v="32"/>
    <s v="R9 5950X (Vermeer)"/>
    <s v="Sweepi"/>
    <m/>
    <m/>
    <x v="1"/>
    <n v="52.94"/>
    <n v="37274"/>
    <n v="506.76902536093161"/>
    <n v="73.552245963439987"/>
    <n v="5760.71"/>
    <n v="4507"/>
    <n v="38.515578825808959"/>
    <n v="117.01758450478999"/>
    <x v="7"/>
    <s v="8|3DC #32|R9 5950X (Vermeer)|Sweepi||v0.3.1|52,94|37274|506,77|73,55"/>
    <s v="8|3DC #32|R9 5950X (Vermeer)|Sweepi||v0.3.1|5760,71|4507|38,52|117,02"/>
    <s v="[TR][TD]8[/TD][TD]3DC #32[/TD][TD]R9 5950X (Vermeer)[/TD][TD]Sweepi[/TD][TD][/TD][TD]v0.3.1[/TD][TD]52,94[/TD][TD]37274[/TD][TD]506,77[/TD][TD]73,55[/TD][/TR]"/>
    <s v="[TR][TD]8[/TD][TD]3DC #32[/TD][TD]R9 5950X (Vermeer)[/TD][TD]Sweepi[/TD][TD][/TD][TD]v0.3.1[/TD][TD]5760,71[/TD][TD]4507[/TD][TD]38,52[/TD][TD]117,02[/TD][/TR]"/>
  </r>
  <r>
    <n v="9"/>
    <s v="v0.3.1"/>
    <s v="3DC"/>
    <n v="42"/>
    <s v="R9 5900HS (Cezanne)"/>
    <s v="Monkey"/>
    <s v="Win: Energy Saving"/>
    <s v="@ESM"/>
    <x v="1"/>
    <n v="111.79"/>
    <n v="6239"/>
    <n v="1433.91"/>
    <n v="4.3499999999999996"/>
    <n v="3815.05"/>
    <n v="1738"/>
    <n v="150.85"/>
    <n v="11.52"/>
    <x v="8"/>
    <s v="9|3DC #42|R9 5900HS (Cezanne)|Monkey|Win: Energy Saving|v0.3.1|111,79|6239|1433,91|4,35"/>
    <s v="9|3DC #42|R9 5900HS (Cezanne)|Monkey|Win: Energy Saving|v0.3.1|3815,05|1738|150,85|11,52"/>
    <s v="[TR][TD]9[/TD][TD]3DC #42[/TD][TD]R9 5900HS (Cezanne)[/TD][TD]Monkey[/TD][TD]Win: Energy Saving[/TD][TD]v0.3.1[/TD][TD]111,79[/TD][TD]6239[/TD][TD]1433,91[/TD][TD]4,35[/TD][/TR]"/>
    <s v="[TR][TD]9[/TD][TD]3DC #42[/TD][TD]R9 5900HS (Cezanne)[/TD][TD]Monkey[/TD][TD]Win: Energy Saving[/TD][TD]v0.3.1[/TD][TD]3815,05[/TD][TD]1738[/TD][TD]150,85[/TD][TD]11,52[/TD][/TR]"/>
  </r>
  <r>
    <n v="10"/>
    <s v="v0.3.1"/>
    <s v="3DC"/>
    <n v="44"/>
    <s v="R9 5900HS (Cezanne)"/>
    <s v="Monkey"/>
    <m/>
    <m/>
    <x v="1"/>
    <n v="165.09"/>
    <n v="10936"/>
    <n v="553.86"/>
    <n v="19.75"/>
    <n v="3481.64"/>
    <n v="4085"/>
    <n v="70.3"/>
    <n v="58.11"/>
    <x v="9"/>
    <s v="10|3DC #44|R9 5900HS (Cezanne)|Monkey||v0.3.1|165,09|10936|553,86|19,75"/>
    <s v="10|3DC #44|R9 5900HS (Cezanne)|Monkey||v0.3.1|3481,64|4085|70,3|58,11"/>
    <s v="[TR][TD]10[/TD][TD]3DC #44[/TD][TD]R9 5900HS (Cezanne)[/TD][TD]Monkey[/TD][TD][/TD][TD]v0.3.1[/TD][TD]165,09[/TD][TD]10936[/TD][TD]553,86[/TD][TD]19,75[/TD][/TR]"/>
    <s v="[TR][TD]10[/TD][TD]3DC #44[/TD][TD]R9 5900HS (Cezanne)[/TD][TD]Monkey[/TD][TD][/TD][TD]v0.3.1[/TD][TD]3481,64[/TD][TD]4085[/TD][TD]70,3[/TD][TD]58,11[/TD][/TR]"/>
  </r>
  <r>
    <n v="11"/>
    <s v="v0.3.1"/>
    <s v="3DC"/>
    <n v="54"/>
    <s v="i5 8365U (WhiskeyLake)"/>
    <s v="MD_Enigma"/>
    <m/>
    <m/>
    <x v="0"/>
    <n v="88.24"/>
    <n v="11657"/>
    <n v="972.15"/>
    <n v="11.99"/>
    <n v="656.66"/>
    <n v="4575"/>
    <n v="332.85"/>
    <n v="13.75"/>
    <x v="10"/>
    <s v="11|3DC #54|i5 8365U (WhiskeyLake)|MD_Enigma||v0.3.1|88,24|11657|972,15|11,99"/>
    <s v="11|3DC #54|i5 8365U (WhiskeyLake)|MD_Enigma||v0.3.1|656,66|4575|332,85|13,75"/>
    <s v="[TR][TD]11[/TD][TD]3DC #54[/TD][TD]i5 8365U (WhiskeyLake)[/TD][TD]MD_Enigma[/TD][TD][/TD][TD]v0.3.1[/TD][TD]88,24[/TD][TD]11657[/TD][TD]972,15[/TD][TD]11,99[/TD][/TR]"/>
    <s v="[TR][TD]11[/TD][TD]3DC #54[/TD][TD]i5 8365U (WhiskeyLake)[/TD][TD]MD_Enigma[/TD][TD][/TD][TD]v0.3.1[/TD][TD]656,66[/TD][TD]4575[/TD][TD]332,85[/TD][TD]13,75[/TD][/TR]"/>
  </r>
  <r>
    <n v="12"/>
    <s v="v0.3.1"/>
    <s v="3DC"/>
    <n v="69"/>
    <s v="R5 PRO 4650G (Renoir)"/>
    <s v="Tigershark"/>
    <m/>
    <m/>
    <x v="0"/>
    <n v="146.74"/>
    <n v="10450"/>
    <n v="653.125"/>
    <n v="16.03"/>
    <n v="1818.77"/>
    <n v="5785"/>
    <n v="95.05"/>
    <n v="60.86"/>
    <x v="11"/>
    <s v="12|3DC #69|R5 PRO 4650G (Renoir)|Tigershark||v0.3.1|146,74|10450|653,13|16,03"/>
    <s v="12|3DC #69|R5 PRO 4650G (Renoir)|Tigershark||v0.3.1|1818,77|5785|95,05|60,86"/>
    <s v="[TR][TD]12[/TD][TD]3DC #69[/TD][TD]R5 PRO 4650G (Renoir)[/TD][TD]Tigershark[/TD][TD][/TD][TD]v0.3.1[/TD][TD]146,74[/TD][TD]10450[/TD][TD]653,13[/TD][TD]16,03[/TD][/TR]"/>
    <s v="[TR][TD]12[/TD][TD]3DC #69[/TD][TD]R5 PRO 4650G (Renoir)[/TD][TD]Tigershark[/TD][TD][/TD][TD]v0.3.1[/TD][TD]1818,77[/TD][TD]5785[/TD][TD]95,05[/TD][TD]60,86[/TD][/TR]"/>
  </r>
  <r>
    <n v="13"/>
    <s v="v0.3.1"/>
    <s v="3DC"/>
    <n v="47"/>
    <s v="R7 4750G (Renoir)"/>
    <s v="Poekel"/>
    <s v="25W"/>
    <s v="@25W"/>
    <x v="1"/>
    <n v="173.7"/>
    <n v="9122"/>
    <n v="631.12"/>
    <n v="14.45"/>
    <n v="4670.05"/>
    <n v="2227"/>
    <n v="96.17"/>
    <n v="23.15"/>
    <x v="12"/>
    <s v="13|3DC #47|R7 4750G (Renoir)|Poekel|25W|v0.3.1|173,7|9122|631,12|14,45"/>
    <s v="13|3DC #47|R7 4750G (Renoir)|Poekel|25W|v0.3.1|4670,05|2227|96,17|23,15"/>
    <s v="[TR][TD]13[/TD][TD]3DC #47[/TD][TD]R7 4750G (Renoir)[/TD][TD]Poekel[/TD][TD]25W[/TD][TD]v0.3.1[/TD][TD]173,7[/TD][TD]9122[/TD][TD]631,12[/TD][TD]14,45[/TD][/TR]"/>
    <s v="[TR][TD]13[/TD][TD]3DC #47[/TD][TD]R7 4750G (Renoir)[/TD][TD]Poekel[/TD][TD]25W[/TD][TD]v0.3.1[/TD][TD]4670,05[/TD][TD]2227[/TD][TD]96,17[/TD][TD]23,15[/TD][/TR]"/>
  </r>
  <r>
    <n v="14"/>
    <s v="v0.3.1"/>
    <s v="3DC"/>
    <n v="3"/>
    <s v="R7 4700U (Renoir)"/>
    <s v="CrazyIvan"/>
    <s v="Batt. / Win: Better Eff. / HP: Recmd."/>
    <m/>
    <x v="1"/>
    <n v="133.62"/>
    <n v="10168"/>
    <n v="736"/>
    <n v="13.8"/>
    <n v="2586.7600000000002"/>
    <n v="2649"/>
    <n v="145.93582077670885"/>
    <n v="18.151814858759998"/>
    <x v="13"/>
    <s v="14|3DC #3|R7 4700U (Renoir)|CrazyIvan|Batt. / Win: Better Eff. / HP: Recmd.|v0.3.1|133,62|10168|736|13,8"/>
    <s v="14|3DC #3|R7 4700U (Renoir)|CrazyIvan|Batt. / Win: Better Eff. / HP: Recmd.|v0.3.1|2586,76|2649|145,94|18,15"/>
    <s v="[TR][TD]14[/TD][TD]3DC #3[/TD][TD]R7 4700U (Renoir)[/TD][TD]CrazyIvan[/TD][TD]Batt. / Win: Better Eff. / HP: Recmd.[/TD][TD]v0.3.1[/TD][TD]133,62[/TD][TD]10168[/TD][TD]736[/TD][TD]13,8[/TD][/TR]"/>
    <s v="[TR][TD]14[/TD][TD]3DC #3[/TD][TD]R7 4700U (Renoir)[/TD][TD]CrazyIvan[/TD][TD]Batt. / Win: Better Eff. / HP: Recmd.[/TD][TD]v0.3.1[/TD][TD]2586,76[/TD][TD]2649[/TD][TD]145,94[/TD][TD]18,15[/TD][/TR]"/>
  </r>
  <r>
    <n v="15"/>
    <s v="v0.3.1"/>
    <s v="3DC"/>
    <n v="38"/>
    <s v="R9 5950X (Vermeer)"/>
    <s v="Sweepi"/>
    <m/>
    <m/>
    <x v="1"/>
    <n v="59"/>
    <n v="33870"/>
    <n v="500.42"/>
    <n v="67.680000000000007"/>
    <n v="5578.81"/>
    <n v="4561"/>
    <n v="39.299999999999997"/>
    <n v="116.04"/>
    <x v="14"/>
    <s v="15|3DC #38|R9 5950X (Vermeer)|Sweepi||v0.3.1|59|33870|500,42|67,68"/>
    <s v="15|3DC #38|R9 5950X (Vermeer)|Sweepi||v0.3.1|5578,81|4561|39,3|116,04"/>
    <s v="[TR][TD]15[/TD][TD]3DC #38[/TD][TD]R9 5950X (Vermeer)[/TD][TD]Sweepi[/TD][TD][/TD][TD]v0.3.1[/TD][TD]59[/TD][TD]33870[/TD][TD]500,42[/TD][TD]67,68[/TD][/TR]"/>
    <s v="[TR][TD]15[/TD][TD]3DC #38[/TD][TD]R9 5950X (Vermeer)[/TD][TD]Sweepi[/TD][TD][/TD][TD]v0.3.1[/TD][TD]5578,81[/TD][TD]4561[/TD][TD]39,3[/TD][TD]116,04[/TD][/TR]"/>
  </r>
  <r>
    <n v="16"/>
    <s v="v0.3.1"/>
    <s v="3DC"/>
    <n v="65"/>
    <s v="R9 5900HS (Cezanne)"/>
    <s v="Monkey"/>
    <s v="Win: Best Perf."/>
    <m/>
    <x v="1"/>
    <n v="169.55"/>
    <n v="10364"/>
    <n v="569.12"/>
    <n v="18.21"/>
    <n v="3498.15"/>
    <n v="3831"/>
    <n v="74.63"/>
    <n v="51.33"/>
    <x v="15"/>
    <s v="16|3DC #65|R9 5900HS (Cezanne)|Monkey|Win: Best Perf.|v0.3.1|169,55|10364|569,12|18,21"/>
    <s v="16|3DC #65|R9 5900HS (Cezanne)|Monkey|Win: Best Perf.|v0.3.1|3498,15|3831|74,63|51,33"/>
    <s v="[TR][TD]16[/TD][TD]3DC #65[/TD][TD]R9 5900HS (Cezanne)[/TD][TD]Monkey[/TD][TD]Win: Best Perf.[/TD][TD]v0.3.1[/TD][TD]169,55[/TD][TD]10364[/TD][TD]569,12[/TD][TD]18,21[/TD][/TR]"/>
    <s v="[TR][TD]16[/TD][TD]3DC #65[/TD][TD]R9 5900HS (Cezanne)[/TD][TD]Monkey[/TD][TD]Win: Best Perf.[/TD][TD]v0.3.1[/TD][TD]3498,15[/TD][TD]3831[/TD][TD]74,63[/TD][TD]51,33[/TD][/TR]"/>
  </r>
  <r>
    <n v="17"/>
    <s v="v0.3.1"/>
    <s v="3DC"/>
    <n v="64"/>
    <s v="R3 1200 (Summit Ridge)"/>
    <s v="BlackArchon"/>
    <m/>
    <m/>
    <x v="0"/>
    <n v="31.1"/>
    <n v="32204"/>
    <n v="998.38"/>
    <n v="32.26"/>
    <n v="262.60000000000002"/>
    <n v="13138"/>
    <n v="289.86"/>
    <n v="45.32"/>
    <x v="16"/>
    <s v="17|3DC #64|R3 1200 (Summit Ridge)|BlackArchon||v0.3.1|31,1|32204|998,38|32,26"/>
    <s v="17|3DC #64|R3 1200 (Summit Ridge)|BlackArchon||v0.3.1|262,6|13138|289,86|45,32"/>
    <s v="[TR][TD]17[/TD][TD]3DC #64[/TD][TD]R3 1200 (Summit Ridge)[/TD][TD]BlackArchon[/TD][TD][/TD][TD]v0.3.1[/TD][TD]31,1[/TD][TD]32204[/TD][TD]998,38[/TD][TD]32,26[/TD][/TR]"/>
    <s v="[TR][TD]17[/TD][TD]3DC #64[/TD][TD]R3 1200 (Summit Ridge)[/TD][TD]BlackArchon[/TD][TD][/TD][TD]v0.3.1[/TD][TD]262,6[/TD][TD]13138[/TD][TD]289,86[/TD][TD]45,32[/TD][/TR]"/>
  </r>
  <r>
    <n v="18"/>
    <s v="v0.3.1"/>
    <s v="3DC"/>
    <n v="67"/>
    <s v="R7 3700X (Matisse)"/>
    <s v="Tigershark"/>
    <s v="PBO off"/>
    <m/>
    <x v="1"/>
    <n v="55.08"/>
    <n v="23918"/>
    <n v="759.07"/>
    <n v="31.51"/>
    <n v="2787.1"/>
    <n v="4404"/>
    <n v="81.48"/>
    <n v="54.05"/>
    <x v="17"/>
    <s v="18|3DC #67|R7 3700X (Matisse)|Tigershark|PBO off|v0.3.1|55,08|23918|759,07|31,51"/>
    <s v="18|3DC #67|R7 3700X (Matisse)|Tigershark|PBO off|v0.3.1|2787,1|4404|81,48|54,05"/>
    <s v="[TR][TD]18[/TD][TD]3DC #67[/TD][TD]R7 3700X (Matisse)[/TD][TD]Tigershark[/TD][TD]PBO off[/TD][TD]v0.3.1[/TD][TD]55,08[/TD][TD]23918[/TD][TD]759,07[/TD][TD]31,51[/TD][/TR]"/>
    <s v="[TR][TD]18[/TD][TD]3DC #67[/TD][TD]R7 3700X (Matisse)[/TD][TD]Tigershark[/TD][TD]PBO off[/TD][TD]v0.3.1[/TD][TD]2787,1[/TD][TD]4404[/TD][TD]81,48[/TD][TD]54,05[/TD][/TR]"/>
  </r>
  <r>
    <n v="19"/>
    <s v="v0.3.1"/>
    <s v="3DC"/>
    <n v="68"/>
    <s v="R9 5900X (Vermeer)"/>
    <s v="Krischi"/>
    <m/>
    <m/>
    <x v="1"/>
    <n v="41.55"/>
    <n v="45942"/>
    <n v="523.91"/>
    <n v="87.69"/>
    <n v="3983"/>
    <n v="5607"/>
    <n v="44.78"/>
    <n v="125.22"/>
    <x v="18"/>
    <s v="19|3DC #68|R9 5900X (Vermeer)|Krischi||v0.3.1|41,55|45942|523,91|87,69"/>
    <s v="19|3DC #68|R9 5900X (Vermeer)|Krischi||v0.3.1|3983|5607|44,78|125,22"/>
    <s v="[TR][TD]19[/TD][TD]3DC #68[/TD][TD]R9 5900X (Vermeer)[/TD][TD]Krischi[/TD][TD][/TD][TD]v0.3.1[/TD][TD]41,55[/TD][TD]45942[/TD][TD]523,91[/TD][TD]87,69[/TD][/TR]"/>
    <s v="[TR][TD]19[/TD][TD]3DC #68[/TD][TD]R9 5900X (Vermeer)[/TD][TD]Krischi[/TD][TD][/TD][TD]v0.3.1[/TD][TD]3983[/TD][TD]5607[/TD][TD]44,78[/TD][TD]125,22[/TD][/TR]"/>
  </r>
  <r>
    <n v="20"/>
    <s v="v0.3.1"/>
    <s v="3DC"/>
    <n v="70"/>
    <s v="R9 5950X (Vermeer)"/>
    <s v="LeiwandEr"/>
    <s v="manual Curve Optimization"/>
    <m/>
    <x v="1"/>
    <n v="60.29"/>
    <n v="33002"/>
    <n v="502.56"/>
    <n v="65.67"/>
    <n v="5295.16"/>
    <n v="5633"/>
    <n v="33.520000000000003"/>
    <n v="168.04"/>
    <x v="19"/>
    <s v="20|3DC #70|R9 5950X (Vermeer)|LeiwandEr|manual Curve Optimization|v0.3.1|60,29|33002|502,56|65,67"/>
    <s v="20|3DC #70|R9 5950X (Vermeer)|LeiwandEr|manual Curve Optimization|v0.3.1|5295,16|5633|33,52|168,04"/>
    <s v="[TR][TD]20[/TD][TD]3DC #70[/TD][TD]R9 5950X (Vermeer)[/TD][TD]LeiwandEr[/TD][TD]manual Curve Optimization[/TD][TD]v0.3.1[/TD][TD]60,29[/TD][TD]33002[/TD][TD]502,56[/TD][TD]65,67[/TD][/TR]"/>
    <s v="[TR][TD]20[/TD][TD]3DC #70[/TD][TD]R9 5950X (Vermeer)[/TD][TD]LeiwandEr[/TD][TD]manual Curve Optimization[/TD][TD]v0.3.1[/TD][TD]5295,16[/TD][TD]5633[/TD][TD]33,52[/TD][TD]168,04[/TD][/TR]"/>
  </r>
  <r>
    <n v="21"/>
    <s v="v0.5.0"/>
    <s v="3DC"/>
    <n v="88"/>
    <s v="R9 5950X (Vermeer)"/>
    <s v="Lowkey"/>
    <m/>
    <m/>
    <x v="1"/>
    <n v="62.61"/>
    <n v="32182"/>
    <n v="496.32"/>
    <n v="64.84"/>
    <n v="5945.36"/>
    <n v="4356"/>
    <n v="38.61"/>
    <n v="112.84"/>
    <x v="20"/>
    <s v="21|3DC #88|R9 5950X (Vermeer)|Lowkey||v0.5.0|62,61|32182|496,32|64,84"/>
    <s v="21|3DC #88|R9 5950X (Vermeer)|Lowkey||v0.5.0|5945,36|4356|38,61|112,84"/>
    <s v="[TR][TD]21[/TD][TD]3DC #88[/TD][TD]R9 5950X (Vermeer)[/TD][TD]Lowkey[/TD][TD][/TD][TD]v0.5.0[/TD][TD]62,61[/TD][TD]32182[/TD][TD]496,32[/TD][TD]64,84[/TD][/TR]"/>
    <s v="[TR][TD]21[/TD][TD]3DC #88[/TD][TD]R9 5950X (Vermeer)[/TD][TD]Lowkey[/TD][TD][/TD][TD]v0.5.0[/TD][TD]5945,36[/TD][TD]4356[/TD][TD]38,61[/TD][TD]112,84[/TD][/TR]"/>
  </r>
  <r>
    <n v="22"/>
    <s v="v0.5.0"/>
    <s v="3DC"/>
    <n v="90"/>
    <s v="R9 5950X (Vermeer)"/>
    <s v="misterh"/>
    <m/>
    <m/>
    <x v="1"/>
    <n v="63.92"/>
    <n v="30783"/>
    <n v="508.2"/>
    <n v="60.57"/>
    <n v="4834.1899999999996"/>
    <n v="5902"/>
    <n v="35.049999999999997"/>
    <n v="168.38"/>
    <x v="21"/>
    <s v="22|3DC #90|R9 5950X (Vermeer)|misterh||v0.5.0|63,92|30783|508,2|60,57"/>
    <s v="22|3DC #90|R9 5950X (Vermeer)|misterh||v0.5.0|4834,19|5902|35,05|168,38"/>
    <s v="[TR][TD]22[/TD][TD]3DC #90[/TD][TD]R9 5950X (Vermeer)[/TD][TD]misterh[/TD][TD][/TD][TD]v0.5.0[/TD][TD]63,92[/TD][TD]30783[/TD][TD]508,2[/TD][TD]60,57[/TD][/TR]"/>
    <s v="[TR][TD]22[/TD][TD]3DC #90[/TD][TD]R9 5950X (Vermeer)[/TD][TD]misterh[/TD][TD][/TD][TD]v0.5.0[/TD][TD]4834,19[/TD][TD]5902[/TD][TD]35,05[/TD][TD]168,38[/TD][/TR]"/>
  </r>
  <r>
    <n v="23"/>
    <s v="v0.3.1"/>
    <s v="3DC"/>
    <n v="108"/>
    <s v="i7 4820K (Ivy Bridge)"/>
    <s v="Platos"/>
    <s v="@4,5Ghz"/>
    <s v="@4,5Ghz"/>
    <x v="1"/>
    <n v="17.45"/>
    <n v="55373"/>
    <n v="1034.6400000000001"/>
    <n v="53.52"/>
    <n v="237.59"/>
    <n v="20531"/>
    <n v="205"/>
    <n v="100.15"/>
    <x v="22"/>
    <s v="23|3DC #108|i7 4820K (Ivy Bridge)|Platos|@4,5Ghz|v0.3.1|17,45|55373|1034,64|53,52"/>
    <s v="23|3DC #108|i7 4820K (Ivy Bridge)|Platos|@4,5Ghz|v0.3.1|237,59|20531|205|100,15"/>
    <s v="[TR][TD]23[/TD][TD]3DC #108[/TD][TD]i7 4820K (Ivy Bridge)[/TD][TD]Platos[/TD][TD]@4,5Ghz[/TD][TD]v0.3.1[/TD][TD]17,45[/TD][TD]55373[/TD][TD]1034,64[/TD][TD]53,52[/TD][/TR]"/>
    <s v="[TR][TD]23[/TD][TD]3DC #108[/TD][TD]i7 4820K (Ivy Bridge)[/TD][TD]Platos[/TD][TD]@4,5Ghz[/TD][TD]v0.3.1[/TD][TD]237,59[/TD][TD]20531[/TD][TD]205[/TD][TD]100,15[/TD][/TR]"/>
  </r>
  <r>
    <n v="24"/>
    <s v="v0.5.0"/>
    <s v="3DC"/>
    <n v="102"/>
    <s v="i7 1165G7 (TigerLake)"/>
    <s v="misterh"/>
    <s v="Win: Best Perf."/>
    <m/>
    <x v="1"/>
    <n v="172.46"/>
    <n v="10777"/>
    <n v="538.05999999999995"/>
    <n v="20.03"/>
    <n v="1438.78"/>
    <n v="3774"/>
    <n v="184.18"/>
    <n v="20.49"/>
    <x v="23"/>
    <s v="24|3DC #102|i7 1165G7 (TigerLake)|misterh|Win: Best Perf.|v0.5.0|172,46|10777|538,06|20,03"/>
    <s v="24|3DC #102|i7 1165G7 (TigerLake)|misterh|Win: Best Perf.|v0.5.0|1438,78|3774|184,18|20,49"/>
    <s v="[TR][TD]24[/TD][TD]3DC #102[/TD][TD]i7 1165G7 (TigerLake)[/TD][TD]misterh[/TD][TD]Win: Best Perf.[/TD][TD]v0.5.0[/TD][TD]172,46[/TD][TD]10777[/TD][TD]538,06[/TD][TD]20,03[/TD][/TR]"/>
    <s v="[TR][TD]24[/TD][TD]3DC #102[/TD][TD]i7 1165G7 (TigerLake)[/TD][TD]misterh[/TD][TD]Win: Best Perf.[/TD][TD]v0.5.0[/TD][TD]1438,78[/TD][TD]3774[/TD][TD]184,18[/TD][TD]20,49[/TD][/TR]"/>
  </r>
  <r>
    <n v="25"/>
    <s v="v0.5.0"/>
    <s v="3DC"/>
    <n v="94"/>
    <s v="R9 5950X (Vermeer)"/>
    <s v="misterh"/>
    <s v="-0,1V Curve Optimization"/>
    <s v="@-0,1V"/>
    <x v="1"/>
    <n v="63.04"/>
    <n v="28707"/>
    <n v="552.55999999999995"/>
    <n v="51.95"/>
    <n v="5167.0600000000004"/>
    <n v="5332"/>
    <n v="36.299999999999997"/>
    <n v="146.87"/>
    <x v="24"/>
    <s v="25|3DC #94|R9 5950X (Vermeer)|misterh|-0,1V Curve Optimization|v0.5.0|63,04|28707|552,56|51,95"/>
    <s v="25|3DC #94|R9 5950X (Vermeer)|misterh|-0,1V Curve Optimization|v0.5.0|5167,06|5332|36,3|146,87"/>
    <s v="[TR][TD]25[/TD][TD]3DC #94[/TD][TD]R9 5950X (Vermeer)[/TD][TD]misterh[/TD][TD]-0,1V Curve Optimization[/TD][TD]v0.5.0[/TD][TD]63,04[/TD][TD]28707[/TD][TD]552,56[/TD][TD]51,95[/TD][/TR]"/>
    <s v="[TR][TD]25[/TD][TD]3DC #94[/TD][TD]R9 5950X (Vermeer)[/TD][TD]misterh[/TD][TD]-0,1V Curve Optimization[/TD][TD]v0.5.0[/TD][TD]5167,06[/TD][TD]5332[/TD][TD]36,3[/TD][TD]146,87[/TD][/TR]"/>
  </r>
  <r>
    <n v="26"/>
    <s v="v0.3.1"/>
    <s v="3DC"/>
    <n v="96"/>
    <s v="R9 5950X (Vermeer)"/>
    <s v="Sweepi"/>
    <m/>
    <m/>
    <x v="1"/>
    <n v="59.97"/>
    <n v="33184.629999999997"/>
    <n v="502.51"/>
    <n v="66.040000000000006"/>
    <n v="6103.75"/>
    <n v="4353.5600000000004"/>
    <n v="37.630000000000003"/>
    <n v="115.69"/>
    <x v="25"/>
    <s v="26|3DC #96|R9 5950X (Vermeer)|Sweepi||v0.3.1|59,97|33185|502,51|66,04"/>
    <s v="26|3DC #96|R9 5950X (Vermeer)|Sweepi||v0.3.1|6103,75|4354|37,63|115,69"/>
    <s v="[TR][TD]26[/TD][TD]3DC #96[/TD][TD]R9 5950X (Vermeer)[/TD][TD]Sweepi[/TD][TD][/TD][TD]v0.3.1[/TD][TD]59,97[/TD][TD]33185[/TD][TD]502,51[/TD][TD]66,04[/TD][/TR]"/>
    <s v="[TR][TD]26[/TD][TD]3DC #96[/TD][TD]R9 5950X (Vermeer)[/TD][TD]Sweepi[/TD][TD][/TD][TD]v0.3.1[/TD][TD]6103,75[/TD][TD]4354[/TD][TD]37,63[/TD][TD]115,69[/TD][/TR]"/>
  </r>
  <r>
    <n v="27"/>
    <s v="v0.5.1"/>
    <s v="3DC"/>
    <n v="118"/>
    <s v="R7 4750G (Renoir)"/>
    <s v="Poekel"/>
    <s v="20W"/>
    <s v="@20W"/>
    <x v="1"/>
    <n v="164.2"/>
    <n v="9800.31"/>
    <n v="621.42999999999995"/>
    <n v="15.77"/>
    <n v="4760.57"/>
    <n v="2004.54"/>
    <n v="104.79"/>
    <n v="19.13"/>
    <x v="26"/>
    <s v="27|3DC #118|R7 4750G (Renoir)|Poekel|20W|v0.5.1|164,2|9800|621,43|15,77"/>
    <s v="27|3DC #118|R7 4750G (Renoir)|Poekel|20W|v0.5.1|4760,57|2005|104,79|19,13"/>
    <s v="[TR][TD]27[/TD][TD]3DC #118[/TD][TD]R7 4750G (Renoir)[/TD][TD]Poekel[/TD][TD]20W[/TD][TD]v0.5.1[/TD][TD]164,2[/TD][TD]9800[/TD][TD]621,43[/TD][TD]15,77[/TD][/TR]"/>
    <s v="[TR][TD]27[/TD][TD]3DC #118[/TD][TD]R7 4750G (Renoir)[/TD][TD]Poekel[/TD][TD]20W[/TD][TD]v0.5.1[/TD][TD]4760,57[/TD][TD]2005[/TD][TD]104,79[/TD][TD]19,13[/TD][/TR]"/>
  </r>
  <r>
    <n v="28"/>
    <s v="v0.5.1"/>
    <s v="3DC"/>
    <n v="129"/>
    <s v="i7 5775C (Broadwell)"/>
    <s v="MD_Enigma"/>
    <m/>
    <m/>
    <x v="0"/>
    <n v="55.06"/>
    <n v="20078"/>
    <n v="904.59"/>
    <n v="22.2"/>
    <n v="560.07000000000005"/>
    <n v="9308"/>
    <n v="191.83"/>
    <n v="48.52"/>
    <x v="27"/>
    <s v="28|3DC #129|i7 5775C (Broadwell)|MD_Enigma||v0.5.1|55,06|20078|904,59|22,2"/>
    <s v="28|3DC #129|i7 5775C (Broadwell)|MD_Enigma||v0.5.1|560,07|9308|191,83|48,52"/>
    <s v="[TR][TD]28[/TD][TD]3DC #129[/TD][TD]i7 5775C (Broadwell)[/TD][TD]MD_Enigma[/TD][TD][/TD][TD]v0.5.1[/TD][TD]55,06[/TD][TD]20078[/TD][TD]904,59[/TD][TD]22,2[/TD][/TR]"/>
    <s v="[TR][TD]28[/TD][TD]3DC #129[/TD][TD]i7 5775C (Broadwell)[/TD][TD]MD_Enigma[/TD][TD][/TD][TD]v0.5.1[/TD][TD]560,07[/TD][TD]9308[/TD][TD]191,83[/TD][TD]48,52[/TD][/TR]"/>
  </r>
  <r>
    <n v="29"/>
    <s v="v0.5.1"/>
    <s v="3DC"/>
    <n v="133"/>
    <s v="R5 4500U (Renoir)"/>
    <s v="Poekel"/>
    <m/>
    <m/>
    <x v="1"/>
    <n v="186.38"/>
    <n v="7581.59"/>
    <n v="707.68"/>
    <n v="10.71"/>
    <n v="1839.93"/>
    <n v="3342.48"/>
    <n v="162.6"/>
    <n v="20.56"/>
    <x v="28"/>
    <s v="29|3DC #133|R5 4500U (Renoir)|Poekel||v0.5.1|186,38|7582|707,68|10,71"/>
    <s v="29|3DC #133|R5 4500U (Renoir)|Poekel||v0.5.1|1839,93|3342|162,6|20,56"/>
    <s v="[TR][TD]29[/TD][TD]3DC #133[/TD][TD]R5 4500U (Renoir)[/TD][TD]Poekel[/TD][TD][/TD][TD]v0.5.1[/TD][TD]186,38[/TD][TD]7582[/TD][TD]707,68[/TD][TD]10,71[/TD][/TR]"/>
    <s v="[TR][TD]29[/TD][TD]3DC #133[/TD][TD]R5 4500U (Renoir)[/TD][TD]Poekel[/TD][TD][/TD][TD]v0.5.1[/TD][TD]1839,93[/TD][TD]3342[/TD][TD]162,6[/TD][TD]20,56[/TD][/TR]"/>
  </r>
  <r>
    <n v="30"/>
    <s v="v0.5.0"/>
    <s v="3DC"/>
    <n v="134"/>
    <s v="R9 5900HS (Cezanne)"/>
    <s v="Monkey"/>
    <s v="Win: Better Eff."/>
    <m/>
    <x v="0"/>
    <n v="216.08"/>
    <n v="7445"/>
    <n v="621.65"/>
    <n v="11.98"/>
    <n v="3936.18"/>
    <n v="3010"/>
    <n v="84.41"/>
    <n v="35.659999999999997"/>
    <x v="29"/>
    <s v="30|3DC #134|R9 5900HS (Cezanne)|Monkey|Win: Better Eff.|v0.5.0|216,08|7445|621,65|11,98"/>
    <s v="30|3DC #134|R9 5900HS (Cezanne)|Monkey|Win: Better Eff.|v0.5.0|3936,18|3010|84,41|35,66"/>
    <s v="[TR][TD]30[/TD][TD]3DC #134[/TD][TD]R9 5900HS (Cezanne)[/TD][TD]Monkey[/TD][TD]Win: Better Eff.[/TD][TD]v0.5.0[/TD][TD]216,08[/TD][TD]7445[/TD][TD]621,65[/TD][TD]11,98[/TD][/TR]"/>
    <s v="[TR][TD]30[/TD][TD]3DC #134[/TD][TD]R9 5900HS (Cezanne)[/TD][TD]Monkey[/TD][TD]Win: Better Eff.[/TD][TD]v0.5.0[/TD][TD]3936,18[/TD][TD]3010[/TD][TD]84,41[/TD][TD]35,66[/TD][/TR]"/>
  </r>
  <r>
    <n v="31"/>
    <s v="v0.5.1"/>
    <s v="3DC"/>
    <n v="135"/>
    <s v="R9 5900X (Vermeer)"/>
    <s v="harzer_knaller"/>
    <s v="Balanced Power Plan"/>
    <m/>
    <x v="1"/>
    <n v="60.14"/>
    <n v="24336"/>
    <n v="683.23"/>
    <n v="35.619999999999997"/>
    <n v="4414.66"/>
    <n v="4151"/>
    <n v="54.57"/>
    <n v="76.08"/>
    <x v="30"/>
    <s v="31|3DC #135|R9 5900X (Vermeer)|harzer_knaller|Balanced Power Plan|v0.5.1|60,14|24336|683,23|35,62"/>
    <s v="31|3DC #135|R9 5900X (Vermeer)|harzer_knaller|Balanced Power Plan|v0.5.1|4414,66|4151|54,57|76,08"/>
    <s v="[TR][TD]31[/TD][TD]3DC #135[/TD][TD]R9 5900X (Vermeer)[/TD][TD]harzer_knaller[/TD][TD]Balanced Power Plan[/TD][TD]v0.5.1[/TD][TD]60,14[/TD][TD]24336[/TD][TD]683,23[/TD][TD]35,62[/TD][/TR]"/>
    <s v="[TR][TD]31[/TD][TD]3DC #135[/TD][TD]R9 5900X (Vermeer)[/TD][TD]harzer_knaller[/TD][TD]Balanced Power Plan[/TD][TD]v0.5.1[/TD][TD]4414,66[/TD][TD]4151[/TD][TD]54,57[/TD][TD]76,08[/TD][/TR]"/>
  </r>
  <r>
    <n v="32"/>
    <s v="v0.5.1"/>
    <s v="3DC"/>
    <n v="136"/>
    <s v="R9 5900X (Vermeer)"/>
    <s v="Darkearth27"/>
    <m/>
    <m/>
    <x v="1"/>
    <n v="75.569999999999993"/>
    <n v="25543"/>
    <n v="518.05999999999995"/>
    <n v="49.31"/>
    <n v="4461.2299999999996"/>
    <n v="5187.88"/>
    <n v="43.21"/>
    <n v="120.07"/>
    <x v="31"/>
    <s v="32|3DC #136|R9 5900X (Vermeer)|Darkearth27||v0.5.1|75,57|25543|518,06|49,31"/>
    <s v="32|3DC #136|R9 5900X (Vermeer)|Darkearth27||v0.5.1|4461,23|5188|43,21|120,07"/>
    <s v="[TR][TD]32[/TD][TD]3DC #136[/TD][TD]R9 5900X (Vermeer)[/TD][TD]Darkearth27[/TD][TD][/TD][TD]v0.5.1[/TD][TD]75,57[/TD][TD]25543[/TD][TD]518,06[/TD][TD]49,31[/TD][/TR]"/>
    <s v="[TR][TD]32[/TD][TD]3DC #136[/TD][TD]R9 5900X (Vermeer)[/TD][TD]Darkearth27[/TD][TD][/TD][TD]v0.5.1[/TD][TD]4461,23[/TD][TD]5188[/TD][TD]43,21[/TD][TD]120,07[/TD][/TR]"/>
  </r>
  <r>
    <n v="33"/>
    <s v="v0.5.1"/>
    <s v="3DC"/>
    <n v="140"/>
    <s v="R9 5900X (Vermeer)"/>
    <s v="Krischi"/>
    <s v="CTR"/>
    <m/>
    <x v="1"/>
    <n v="52.3"/>
    <n v="38103"/>
    <n v="501.84"/>
    <n v="75.930000000000007"/>
    <n v="3945.77"/>
    <n v="5760"/>
    <n v="44"/>
    <n v="130.91999999999999"/>
    <x v="32"/>
    <s v="33|3DC #140|R9 5900X (Vermeer)|Krischi|CTR|v0.5.1|52,3|38103|501,84|75,93"/>
    <s v="33|3DC #140|R9 5900X (Vermeer)|Krischi|CTR|v0.5.1|3945,77|5760|44|130,92"/>
    <s v="[TR][TD]33[/TD][TD]3DC #140[/TD][TD]R9 5900X (Vermeer)[/TD][TD]Krischi[/TD][TD]CTR[/TD][TD]v0.5.1[/TD][TD]52,3[/TD][TD]38103[/TD][TD]501,84[/TD][TD]75,93[/TD][/TR]"/>
    <s v="[TR][TD]33[/TD][TD]3DC #140[/TD][TD]R9 5900X (Vermeer)[/TD][TD]Krischi[/TD][TD]CTR[/TD][TD]v0.5.1[/TD][TD]3945,77[/TD][TD]5760[/TD][TD]44[/TD][TD]130,92[/TD][/TR]"/>
  </r>
  <r>
    <n v="34"/>
    <s v="v0.5.1"/>
    <s v="3DC"/>
    <n v="141"/>
    <s v="i7 2600K (Sandy Bridge)"/>
    <s v="Tyrann"/>
    <s v="@4,4Ghz"/>
    <s v="@4,4Ghz"/>
    <x v="1"/>
    <n v="26.38"/>
    <n v="38525"/>
    <n v="983.86"/>
    <n v="39.159999999999997"/>
    <n v="269.61"/>
    <n v="18669"/>
    <n v="198.68"/>
    <n v="93.96"/>
    <x v="33"/>
    <s v="34|3DC #141|i7 2600K (Sandy Bridge)|Tyrann|@4,4Ghz|v0.5.1|26,38|38525|983,86|39,16"/>
    <s v="34|3DC #141|i7 2600K (Sandy Bridge)|Tyrann|@4,4Ghz|v0.5.1|269,61|18669|198,68|93,96"/>
    <s v="[TR][TD]34[/TD][TD]3DC #141[/TD][TD]i7 2600K (Sandy Bridge)[/TD][TD]Tyrann[/TD][TD]@4,4Ghz[/TD][TD]v0.5.1[/TD][TD]26,38[/TD][TD]38525[/TD][TD]983,86[/TD][TD]39,16[/TD][/TR]"/>
    <s v="[TR][TD]34[/TD][TD]3DC #141[/TD][TD]i7 2600K (Sandy Bridge)[/TD][TD]Tyrann[/TD][TD]@4,4Ghz[/TD][TD]v0.5.1[/TD][TD]269,61[/TD][TD]18669[/TD][TD]198,68[/TD][TD]93,96[/TD][/TR]"/>
  </r>
  <r>
    <n v="35"/>
    <s v="v0.5.1"/>
    <s v="3DC"/>
    <n v="145"/>
    <s v="R7 5800X (Vermeer)"/>
    <s v="hq-hq"/>
    <m/>
    <m/>
    <x v="1"/>
    <n v="57.13"/>
    <n v="34236"/>
    <n v="511.24"/>
    <n v="66.97"/>
    <n v="2347.02"/>
    <n v="7508"/>
    <n v="56.75"/>
    <n v="132.29"/>
    <x v="34"/>
    <s v="35|3DC #145|R7 5800X (Vermeer)|hq-hq||v0.5.1|57,13|34236|511,24|66,97"/>
    <s v="35|3DC #145|R7 5800X (Vermeer)|hq-hq||v0.5.1|2347,02|7508|56,75|132,29"/>
    <s v="[TR][TD]35[/TD][TD]3DC #145[/TD][TD]R7 5800X (Vermeer)[/TD][TD]hq-hq[/TD][TD][/TD][TD]v0.5.1[/TD][TD]57,13[/TD][TD]34236[/TD][TD]511,24[/TD][TD]66,97[/TD][/TR]"/>
    <s v="[TR][TD]35[/TD][TD]3DC #145[/TD][TD]R7 5800X (Vermeer)[/TD][TD]hq-hq[/TD][TD][/TD][TD]v0.5.1[/TD][TD]2347,02[/TD][TD]7508[/TD][TD]56,75[/TD][TD]132,29[/TD][/TR]"/>
  </r>
  <r>
    <n v="36"/>
    <s v="v0.5.1"/>
    <s v="3DC"/>
    <n v="146"/>
    <s v="i7 7500U (Kaby Lake)"/>
    <s v="Tyrann"/>
    <m/>
    <s v="2C/4T"/>
    <x v="0"/>
    <n v="83.49"/>
    <n v="11096"/>
    <n v="1079.3699999999999"/>
    <n v="10.28"/>
    <n v="384.59"/>
    <n v="5226"/>
    <n v="497.55"/>
    <n v="10.5"/>
    <x v="35"/>
    <s v="36|3DC #146|i7 7500U (Kaby Lake)|Tyrann||v0.5.1|83,49|11096|1079,37|10,28"/>
    <s v="36|3DC #146|i7 7500U (Kaby Lake)|Tyrann||v0.5.1|384,59|5226|497,55|10,5"/>
    <s v="[TR][TD]36[/TD][TD]3DC #146[/TD][TD]i7 7500U (Kaby Lake)[/TD][TD]Tyrann[/TD][TD][/TD][TD]v0.5.1[/TD][TD]83,49[/TD][TD]11096[/TD][TD]1079,37[/TD][TD]10,28[/TD][/TR]"/>
    <s v="[TR][TD]36[/TD][TD]3DC #146[/TD][TD]i7 7500U (Kaby Lake)[/TD][TD]Tyrann[/TD][TD][/TD][TD]v0.5.1[/TD][TD]384,59[/TD][TD]5226[/TD][TD]497,55[/TD][TD]10,5[/TD][/TR]"/>
  </r>
  <r>
    <n v="37"/>
    <s v="v0.5.1"/>
    <s v="3DC"/>
    <n v="146"/>
    <s v="Celeron N3450 (Apollo Lake)"/>
    <s v="Tyrann"/>
    <m/>
    <m/>
    <x v="1"/>
    <n v="16.690000000000001"/>
    <n v="18192"/>
    <n v="3293.49"/>
    <n v="5.52"/>
    <n v="35.61"/>
    <n v="12920"/>
    <n v="2173.7800000000002"/>
    <n v="5.94"/>
    <x v="36"/>
    <s v="37|3DC #146|Celeron N3450 (Apollo Lake)|Tyrann||v0.5.1|16,69|18192|3293,49|5,52"/>
    <s v="37|3DC #146|Celeron N3450 (Apollo Lake)|Tyrann||v0.5.1|35,61|12920|2173,78|5,94"/>
    <s v="[TR][TD]37[/TD][TD]3DC #146[/TD][TD]Celeron N3450 (Apollo Lake)[/TD][TD]Tyrann[/TD][TD][/TD][TD]v0.5.1[/TD][TD]16,69[/TD][TD]18192[/TD][TD]3293,49[/TD][TD]5,52[/TD][/TR]"/>
    <s v="[TR][TD]37[/TD][TD]3DC #146[/TD][TD]Celeron N3450 (Apollo Lake)[/TD][TD]Tyrann[/TD][TD][/TD][TD]v0.5.1[/TD][TD]35,61[/TD][TD]12920[/TD][TD]2173,78[/TD][TD]5,94[/TD][/TR]"/>
  </r>
  <r>
    <n v="38"/>
    <s v="v0.5.1"/>
    <s v="3DC"/>
    <n v="148"/>
    <s v="R7 5800X (Vermeer)"/>
    <s v="patrock84"/>
    <m/>
    <m/>
    <x v="1"/>
    <n v="68.06"/>
    <n v="28138"/>
    <n v="522.16999999999996"/>
    <n v="53.89"/>
    <n v="1876.01"/>
    <n v="7902"/>
    <n v="67.459999999999994"/>
    <n v="117.13"/>
    <x v="37"/>
    <s v="38|3DC #148|R7 5800X (Vermeer)|patrock84||v0.5.1|68,06|28138|522,17|53,89"/>
    <s v="38|3DC #148|R7 5800X (Vermeer)|patrock84||v0.5.1|1876,01|7902|67,46|117,13"/>
    <s v="[TR][TD]38[/TD][TD]3DC #148[/TD][TD]R7 5800X (Vermeer)[/TD][TD]patrock84[/TD][TD][/TD][TD]v0.5.1[/TD][TD]68,06[/TD][TD]28138[/TD][TD]522,17[/TD][TD]53,89[/TD][/TR]"/>
    <s v="[TR][TD]38[/TD][TD]3DC #148[/TD][TD]R7 5800X (Vermeer)[/TD][TD]patrock84[/TD][TD][/TD][TD]v0.5.1[/TD][TD]1876,01[/TD][TD]7902[/TD][TD]67,46[/TD][TD]117,13[/TD][/TR]"/>
  </r>
  <r>
    <n v="39"/>
    <s v="v0.5.1"/>
    <s v="3DC"/>
    <n v="154"/>
    <s v="i5 8600k (Coffee Lake)"/>
    <s v="hq-hq"/>
    <m/>
    <m/>
    <x v="0"/>
    <n v="58.25"/>
    <n v="27864"/>
    <n v="616.08000000000004"/>
    <n v="45.23"/>
    <n v="739.31"/>
    <n v="12266"/>
    <n v="110.27"/>
    <n v="111.24"/>
    <x v="38"/>
    <s v="39|3DC #154|i5 8600k (Coffee Lake)|hq-hq||v0.5.1|58,25|27864|616,08|45,23"/>
    <s v="39|3DC #154|i5 8600k (Coffee Lake)|hq-hq||v0.5.1|739,31|12266|110,27|111,24"/>
    <s v="[TR][TD]39[/TD][TD]3DC #154[/TD][TD]i5 8600k (Coffee Lake)[/TD][TD]hq-hq[/TD][TD][/TD][TD]v0.5.1[/TD][TD]58,25[/TD][TD]27864[/TD][TD]616,08[/TD][TD]45,23[/TD][/TR]"/>
    <s v="[TR][TD]39[/TD][TD]3DC #154[/TD][TD]i5 8600k (Coffee Lake)[/TD][TD]hq-hq[/TD][TD][/TD][TD]v0.5.1[/TD][TD]739,31[/TD][TD]12266[/TD][TD]110,27[/TD][TD]111,24[/TD][/TR]"/>
  </r>
  <r>
    <n v="40"/>
    <s v="v0.5.1"/>
    <s v="3DC"/>
    <n v="154"/>
    <s v="i5 7500 (Kaby Lake)"/>
    <s v="hq-hq"/>
    <m/>
    <s v="4C/4T"/>
    <x v="0"/>
    <n v="54.74"/>
    <n v="20650"/>
    <n v="884.67"/>
    <n v="23.34"/>
    <n v="336.42"/>
    <n v="10055"/>
    <n v="295.61"/>
    <n v="34.020000000000003"/>
    <x v="39"/>
    <s v="40|3DC #154|i5 7500 (Kaby Lake)|hq-hq||v0.5.1|54,74|20650|884,67|23,34"/>
    <s v="40|3DC #154|i5 7500 (Kaby Lake)|hq-hq||v0.5.1|336,42|10055|295,61|34,02"/>
    <s v="[TR][TD]40[/TD][TD]3DC #154[/TD][TD]i5 7500 (Kaby Lake)[/TD][TD]hq-hq[/TD][TD][/TD][TD]v0.5.1[/TD][TD]54,74[/TD][TD]20650[/TD][TD]884,67[/TD][TD]23,34[/TD][/TR]"/>
    <s v="[TR][TD]40[/TD][TD]3DC #154[/TD][TD]i5 7500 (Kaby Lake)[/TD][TD]hq-hq[/TD][TD][/TD][TD]v0.5.1[/TD][TD]336,42[/TD][TD]10055[/TD][TD]295,61[/TD][TD]34,02[/TD][/TR]"/>
  </r>
  <r>
    <n v="41"/>
    <s v="v0.5.1"/>
    <s v="3DC"/>
    <n v="155"/>
    <s v="i7 8700k (Coffee Lake)"/>
    <s v="Bernman"/>
    <s v="@5Ghz"/>
    <s v="@5Ghz"/>
    <x v="0"/>
    <n v="61.55"/>
    <n v="25887"/>
    <n v="627.62"/>
    <n v="41.25"/>
    <n v="925.56"/>
    <n v="12017"/>
    <n v="89.91"/>
    <n v="133.65"/>
    <x v="40"/>
    <s v="41|3DC #155|i7 8700k (Coffee Lake)|Bernman|@5Ghz|v0.5.1|61,55|25887|627,62|41,25"/>
    <s v="41|3DC #155|i7 8700k (Coffee Lake)|Bernman|@5Ghz|v0.5.1|925,56|12017|89,91|133,65"/>
    <s v="[TR][TD]41[/TD][TD]3DC #155[/TD][TD]i7 8700k (Coffee Lake)[/TD][TD]Bernman[/TD][TD]@5Ghz[/TD][TD]v0.5.1[/TD][TD]61,55[/TD][TD]25887[/TD][TD]627,62[/TD][TD]41,25[/TD][/TR]"/>
    <s v="[TR][TD]41[/TD][TD]3DC #155[/TD][TD]i7 8700k (Coffee Lake)[/TD][TD]Bernman[/TD][TD]@5Ghz[/TD][TD]v0.5.1[/TD][TD]925,56[/TD][TD]12017[/TD][TD]89,91[/TD][TD]133,65[/TD][/TR]"/>
  </r>
  <r>
    <n v="42"/>
    <s v="v0.5.1"/>
    <s v="3DC"/>
    <n v="156"/>
    <s v="R7 5800H (Cezanne)"/>
    <s v="Darkearth27"/>
    <m/>
    <m/>
    <x v="1"/>
    <n v="168.79"/>
    <n v="10124"/>
    <n v="585.17999999999995"/>
    <n v="17.3"/>
    <n v="3171.28"/>
    <n v="4516"/>
    <n v="69.83"/>
    <n v="64.67"/>
    <x v="41"/>
    <s v="42|3DC #156|R7 5800H (Cezanne)|Darkearth27||v0.5.1|168,79|10124|585,18|17,3"/>
    <s v="42|3DC #156|R7 5800H (Cezanne)|Darkearth27||v0.5.1|3171,28|4516|69,83|64,67"/>
    <s v="[TR][TD]42[/TD][TD]3DC #156[/TD][TD]R7 5800H (Cezanne)[/TD][TD]Darkearth27[/TD][TD][/TD][TD]v0.5.1[/TD][TD]168,79[/TD][TD]10124[/TD][TD]585,18[/TD][TD]17,3[/TD][/TR]"/>
    <s v="[TR][TD]42[/TD][TD]3DC #156[/TD][TD]R7 5800H (Cezanne)[/TD][TD]Darkearth27[/TD][TD][/TD][TD]v0.5.1[/TD][TD]3171,28[/TD][TD]4516[/TD][TD]69,83[/TD][TD]64,67[/TD][/TR]"/>
  </r>
  <r>
    <n v="43"/>
    <s v="v0.5.1"/>
    <s v="3DC"/>
    <n v="160"/>
    <s v="R9 5950X (Vermeer)"/>
    <s v="GaryX"/>
    <m/>
    <m/>
    <x v="0"/>
    <n v="74.44"/>
    <n v="26935"/>
    <n v="498.76"/>
    <n v="54"/>
    <n v="6668.05"/>
    <n v="4149"/>
    <n v="36.14"/>
    <n v="114.8"/>
    <x v="42"/>
    <s v="43|3DC #160|R9 5950X (Vermeer)|GaryX||v0.5.1|74,44|26935|498,76|54"/>
    <s v="43|3DC #160|R9 5950X (Vermeer)|GaryX||v0.5.1|6668,05|4149|36,14|114,8"/>
    <s v="[TR][TD]43[/TD][TD]3DC #160[/TD][TD]R9 5950X (Vermeer)[/TD][TD]GaryX[/TD][TD][/TD][TD]v0.5.1[/TD][TD]74,44[/TD][TD]26935[/TD][TD]498,76[/TD][TD]54[/TD][/TR]"/>
    <s v="[TR][TD]43[/TD][TD]3DC #160[/TD][TD]R9 5950X (Vermeer)[/TD][TD]GaryX[/TD][TD][/TD][TD]v0.5.1[/TD][TD]6668,05[/TD][TD]4149[/TD][TD]36,14[/TD][TD]114,8[/TD][/TR]"/>
  </r>
  <r>
    <n v="44"/>
    <s v="v0.6.0"/>
    <s v="3DC"/>
    <n v="165"/>
    <s v="R5 4600H (Renoir)"/>
    <s v="Groschi"/>
    <s v="Win 11"/>
    <s v="Win11"/>
    <x v="0"/>
    <n v="158.59"/>
    <n v="8278"/>
    <n v="761.74"/>
    <n v="10.87"/>
    <n v="1878.68"/>
    <n v="3886"/>
    <n v="136.99"/>
    <n v="28.36"/>
    <x v="43"/>
    <s v="44|3DC #165|R5 4600H (Renoir)|Groschi|Win 11|v0.6.0|158,59|8278|761,74|10,87"/>
    <s v="44|3DC #165|R5 4600H (Renoir)|Groschi|Win 11|v0.6.0|1878,68|3886|136,99|28,36"/>
    <s v="[TR][TD]44[/TD][TD]3DC #165[/TD][TD]R5 4600H (Renoir)[/TD][TD]Groschi[/TD][TD]Win 11[/TD][TD]v0.6.0[/TD][TD]158,59[/TD][TD]8278[/TD][TD]761,74[/TD][TD]10,87[/TD][/TR]"/>
    <s v="[TR][TD]44[/TD][TD]3DC #165[/TD][TD]R5 4600H (Renoir)[/TD][TD]Groschi[/TD][TD]Win 11[/TD][TD]v0.6.0[/TD][TD]1878,68[/TD][TD]3886[/TD][TD]136,99[/TD][TD]28,36[/TD][/TR]"/>
  </r>
  <r>
    <n v="45"/>
    <s v="v0.6.0"/>
    <s v="CB"/>
    <n v="4"/>
    <s v="R9 5900X (Vermeer)"/>
    <s v="Asghan"/>
    <s v="@95W"/>
    <s v="@95W"/>
    <x v="1"/>
    <n v="58.15"/>
    <n v="33913"/>
    <n v="507.07"/>
    <n v="66.88"/>
    <n v="4388.1099999999997"/>
    <n v="4868"/>
    <n v="46.82"/>
    <n v="103.97"/>
    <x v="44"/>
    <s v="45|CB #4|R9 5900X (Vermeer)|Asghan|@95W|v0.6.0|58,15|33913|507,07|66,88"/>
    <s v="45|CB #4|R9 5900X (Vermeer)|Asghan|@95W|v0.6.0|4388,11|4868|46,82|103,97"/>
    <s v="[TR][TD]45[/TD][TD]CB #4[/TD][TD]R9 5900X (Vermeer)[/TD][TD]Asghan[/TD][TD]@95W[/TD][TD]v0.6.0[/TD][TD]58,15[/TD][TD]33913[/TD][TD]507,07[/TD][TD]66,88[/TD][/TR]"/>
    <s v="[TR][TD]45[/TD][TD]CB #4[/TD][TD]R9 5900X (Vermeer)[/TD][TD]Asghan[/TD][TD]@95W[/TD][TD]v0.6.0[/TD][TD]4388,11[/TD][TD]4868[/TD][TD]46,82[/TD][TD]103,97[/TD][/TR]"/>
  </r>
  <r>
    <n v="46"/>
    <s v="v0.6.0"/>
    <s v="CB"/>
    <n v="5"/>
    <s v="R5 5600X (Vermeer)"/>
    <s v="mesohorny"/>
    <m/>
    <m/>
    <x v="1"/>
    <n v="90.06"/>
    <n v="21193"/>
    <n v="523.91999999999996"/>
    <n v="40.450000000000003"/>
    <n v="1843"/>
    <n v="7230"/>
    <n v="75.05"/>
    <n v="96.34"/>
    <x v="45"/>
    <s v="46|CB #5|R5 5600X (Vermeer)|mesohorny||v0.6.0|90,06|21193|523,92|40,45"/>
    <s v="46|CB #5|R5 5600X (Vermeer)|mesohorny||v0.6.0|1843|7230|75,05|96,34"/>
    <s v="[TR][TD]46[/TD][TD]CB #5[/TD][TD]R5 5600X (Vermeer)[/TD][TD]mesohorny[/TD][TD][/TD][TD]v0.6.0[/TD][TD]90,06[/TD][TD]21193[/TD][TD]523,92[/TD][TD]40,45[/TD][/TR]"/>
    <s v="[TR][TD]46[/TD][TD]CB #5[/TD][TD]R5 5600X (Vermeer)[/TD][TD]mesohorny[/TD][TD][/TD][TD]v0.6.0[/TD][TD]1843[/TD][TD]7230[/TD][TD]75,05[/TD][TD]96,34[/TD][/TR]"/>
  </r>
  <r>
    <n v="47"/>
    <s v="v0.6.0"/>
    <s v="CB"/>
    <n v="9"/>
    <s v="R7 3700X (Matisse)"/>
    <s v="Puffer0815"/>
    <s v="Outlier?"/>
    <m/>
    <x v="0"/>
    <n v="101.29"/>
    <n v="15775"/>
    <n v="625.84"/>
    <n v="25.21"/>
    <n v="2569.91"/>
    <n v="5444"/>
    <n v="71.48"/>
    <n v="76.150000000000006"/>
    <x v="46"/>
    <s v="47|CB #9|R7 3700X (Matisse)|Puffer0815|Outlier?|v0.6.0|101,29|15775|625,84|25,21"/>
    <s v="47|CB #9|R7 3700X (Matisse)|Puffer0815|Outlier?|v0.6.0|2569,91|5444|71,48|76,15"/>
    <s v="[TR][TD]47[/TD][TD]CB #9[/TD][TD]R7 3700X (Matisse)[/TD][TD]Puffer0815[/TD][TD]Outlier?[/TD][TD]v0.6.0[/TD][TD]101,29[/TD][TD]15775[/TD][TD]625,84[/TD][TD]25,21[/TD][/TR]"/>
    <s v="[TR][TD]47[/TD][TD]CB #9[/TD][TD]R7 3700X (Matisse)[/TD][TD]Puffer0815[/TD][TD]Outlier?[/TD][TD]v0.6.0[/TD][TD]2569,91[/TD][TD]5444[/TD][TD]71,48[/TD][TD]76,15[/TD][/TR]"/>
  </r>
  <r>
    <n v="48"/>
    <s v="v0.6.0"/>
    <s v="CB"/>
    <n v="10"/>
    <s v="R5 3500U (Picasso)"/>
    <s v="Tenferenzu"/>
    <s v="Outlier?"/>
    <m/>
    <x v="1"/>
    <n v="147.36000000000001"/>
    <n v="6619"/>
    <n v="1025.22"/>
    <n v="6.46"/>
    <n v="1538.34"/>
    <n v="2529"/>
    <n v="257.01"/>
    <n v="9.84"/>
    <x v="47"/>
    <s v="48|CB #10|R5 3500U (Picasso)|Tenferenzu|Outlier?|v0.6.0|147,36|6619|1025,22|6,46"/>
    <s v="48|CB #10|R5 3500U (Picasso)|Tenferenzu|Outlier?|v0.6.0|1538,34|2529|257,01|9,84"/>
    <s v="[TR][TD]48[/TD][TD]CB #10[/TD][TD]R5 3500U (Picasso)[/TD][TD]Tenferenzu[/TD][TD]Outlier?[/TD][TD]v0.6.0[/TD][TD]147,36[/TD][TD]6619[/TD][TD]1025,22[/TD][TD]6,46[/TD][/TR]"/>
    <s v="[TR][TD]48[/TD][TD]CB #10[/TD][TD]R5 3500U (Picasso)[/TD][TD]Tenferenzu[/TD][TD]Outlier?[/TD][TD]v0.6.0[/TD][TD]1538,34[/TD][TD]2529[/TD][TD]257,01[/TD][TD]9,84[/TD][/TR]"/>
  </r>
  <r>
    <n v="49"/>
    <s v="v0.6.0"/>
    <s v="CB"/>
    <n v="13"/>
    <s v="R7 3700X (Matisse)"/>
    <s v="Hardy72"/>
    <s v="@95W"/>
    <s v="@95W"/>
    <x v="1"/>
    <n v="69.31"/>
    <n v="22812"/>
    <n v="632.5"/>
    <n v="36.07"/>
    <n v="2268.8000000000002"/>
    <n v="6201"/>
    <n v="71.08"/>
    <n v="87.23"/>
    <x v="48"/>
    <s v="49|CB #13|R7 3700X (Matisse)|Hardy72|@95W|v0.6.0|69,31|22812|632,5|36,07"/>
    <s v="49|CB #13|R7 3700X (Matisse)|Hardy72|@95W|v0.6.0|2268,8|6201|71,08|87,23"/>
    <s v="[TR][TD]49[/TD][TD]CB #13[/TD][TD]R7 3700X (Matisse)[/TD][TD]Hardy72[/TD][TD]@95W[/TD][TD]v0.6.0[/TD][TD]69,31[/TD][TD]22812[/TD][TD]632,5[/TD][TD]36,07[/TD][/TR]"/>
    <s v="[TR][TD]49[/TD][TD]CB #13[/TD][TD]R7 3700X (Matisse)[/TD][TD]Hardy72[/TD][TD]@95W[/TD][TD]v0.6.0[/TD][TD]2268,8[/TD][TD]6201[/TD][TD]71,08[/TD][TD]87,23[/TD][/TR]"/>
  </r>
  <r>
    <n v="50"/>
    <s v="v0.6.0"/>
    <s v="CB"/>
    <n v="14"/>
    <s v="R7 3700X (Matisse)"/>
    <s v="Jon Dohnson"/>
    <s v="@PBO"/>
    <s v="@PBO"/>
    <x v="1"/>
    <n v="82.88"/>
    <n v="19421.07"/>
    <n v="621.27"/>
    <n v="31.26"/>
    <n v="2738.85"/>
    <n v="5276.69"/>
    <n v="69.19"/>
    <n v="76.260000000000005"/>
    <x v="49"/>
    <s v="50|CB #14|R7 3700X (Matisse)|Jon Dohnson|@PBO|v0.6.0|82,88|19421|621,27|31,26"/>
    <s v="50|CB #14|R7 3700X (Matisse)|Jon Dohnson|@PBO|v0.6.0|2738,85|5277|69,19|76,26"/>
    <s v="[TR][TD]50[/TD][TD]CB #14[/TD][TD]R7 3700X (Matisse)[/TD][TD]Jon Dohnson[/TD][TD]@PBO[/TD][TD]v0.6.0[/TD][TD]82,88[/TD][TD]19421[/TD][TD]621,27[/TD][TD]31,26[/TD][/TR]"/>
    <s v="[TR][TD]50[/TD][TD]CB #14[/TD][TD]R7 3700X (Matisse)[/TD][TD]Jon Dohnson[/TD][TD]@PBO[/TD][TD]v0.6.0[/TD][TD]2738,85[/TD][TD]5277[/TD][TD]69,19[/TD][TD]76,26[/TD][/TR]"/>
  </r>
  <r>
    <n v="51"/>
    <s v="v0.6.0"/>
    <s v="CB"/>
    <n v="20"/>
    <s v="i5 8250U (WhiskeyLake)"/>
    <s v="Rabrogo"/>
    <m/>
    <m/>
    <x v="0"/>
    <n v="107.39"/>
    <n v="10395"/>
    <n v="895.74"/>
    <n v="11.63"/>
    <n v="838.17"/>
    <n v="5030"/>
    <n v="237.2"/>
    <n v="21.21"/>
    <x v="50"/>
    <s v="51|CB #20|i5 8250U (WhiskeyLake)|Rabrogo||v0.6.0|107,39|10395|895,74|11,63"/>
    <s v="51|CB #20|i5 8250U (WhiskeyLake)|Rabrogo||v0.6.0|838,17|5030|237,2|21,21"/>
    <s v="[TR][TD]51[/TD][TD]CB #20[/TD][TD]i5 8250U (WhiskeyLake)[/TD][TD]Rabrogo[/TD][TD][/TD][TD]v0.6.0[/TD][TD]107,39[/TD][TD]10395[/TD][TD]895,74[/TD][TD]11,63[/TD][/TR]"/>
    <s v="[TR][TD]51[/TD][TD]CB #20[/TD][TD]i5 8250U (WhiskeyLake)[/TD][TD]Rabrogo[/TD][TD][/TD][TD]v0.6.0[/TD][TD]838,17[/TD][TD]5030[/TD][TD]237,2[/TD][TD]21,21[/TD][/TR]"/>
  </r>
  <r>
    <n v="52"/>
    <s v="v0.6.0"/>
    <s v="CB"/>
    <n v="36"/>
    <s v="i7 4800MQ (Haswell)"/>
    <s v="DrAgOnBaLlOnE"/>
    <m/>
    <m/>
    <x v="0"/>
    <n v="40.92"/>
    <n v="24128.5"/>
    <n v="1012.91"/>
    <n v="23.82"/>
    <n v="451.85"/>
    <n v="8980.59"/>
    <n v="246.44"/>
    <n v="36.44"/>
    <x v="51"/>
    <s v="52|CB #36|i7 4800MQ (Haswell)|DrAgOnBaLlOnE||v0.6.0|40,92|24129|1012,91|23,82"/>
    <s v="52|CB #36|i7 4800MQ (Haswell)|DrAgOnBaLlOnE||v0.6.0|451,85|8981|246,44|36,44"/>
    <s v="[TR][TD]52[/TD][TD]CB #36[/TD][TD]i7 4800MQ (Haswell)[/TD][TD]DrAgOnBaLlOnE[/TD][TD][/TD][TD]v0.6.0[/TD][TD]40,92[/TD][TD]24129[/TD][TD]1012,91[/TD][TD]23,82[/TD][/TR]"/>
    <s v="[TR][TD]52[/TD][TD]CB #36[/TD][TD]i7 4800MQ (Haswell)[/TD][TD]DrAgOnBaLlOnE[/TD][TD][/TD][TD]v0.6.0[/TD][TD]451,85[/TD][TD]8981[/TD][TD]246,44[/TD][TD]36,44[/TD][/TR]"/>
  </r>
  <r>
    <n v="53"/>
    <s v="v0.6.0"/>
    <s v="CB"/>
    <n v="49"/>
    <s v="R5 3500U (Picasso)"/>
    <s v="Asghan"/>
    <s v="ThinkPad E495"/>
    <m/>
    <x v="1"/>
    <n v="91.97"/>
    <n v="9072"/>
    <n v="1198.55"/>
    <n v="7.57"/>
    <n v="935.44"/>
    <n v="3335"/>
    <n v="320.52999999999997"/>
    <n v="10.41"/>
    <x v="52"/>
    <s v="53|CB #49|R5 3500U (Picasso)|Asghan|ThinkPad E495|v0.6.0|91,97|9072|1198,55|7,57"/>
    <s v="53|CB #49|R5 3500U (Picasso)|Asghan|ThinkPad E495|v0.6.0|935,44|3335|320,53|10,41"/>
    <s v="[TR][TD]53[/TD][TD]CB #49[/TD][TD]R5 3500U (Picasso)[/TD][TD]Asghan[/TD][TD]ThinkPad E495[/TD][TD]v0.6.0[/TD][TD]91,97[/TD][TD]9072[/TD][TD]1198,55[/TD][TD]7,57[/TD][/TR]"/>
    <s v="[TR][TD]53[/TD][TD]CB #49[/TD][TD]R5 3500U (Picasso)[/TD][TD]Asghan[/TD][TD]ThinkPad E495[/TD][TD]v0.6.0[/TD][TD]935,44[/TD][TD]3335[/TD][TD]320,53[/TD][TD]10,41[/TD][/TR]"/>
  </r>
  <r>
    <n v="56"/>
    <s v="v0.6.0"/>
    <s v="CB"/>
    <n v="57"/>
    <s v="i7 9750H (Coffee Lake)"/>
    <s v="Blende Up"/>
    <m/>
    <s v="@55W;-140mV"/>
    <x v="1"/>
    <n v="104.65"/>
    <n v="13860.34"/>
    <n v="689.41"/>
    <n v="20.100000000000001"/>
    <n v="1370.41"/>
    <n v="6344.53"/>
    <n v="115.01"/>
    <n v="55.16"/>
    <x v="53"/>
    <s v="56|CB #57|i7 9750H (Coffee Lake)|Blende Up||v0.6.0|104,65|13860|689,41|20,1"/>
    <s v="56|CB #57|i7 9750H (Coffee Lake)|Blende Up||v0.6.0|1370,41|6345|115,01|55,16"/>
    <s v="[TR][TD]56[/TD][TD]CB #57[/TD][TD]i7 9750H (Coffee Lake)[/TD][TD]Blende Up[/TD][TD][/TD][TD]v0.6.0[/TD][TD]104,65[/TD][TD]13860[/TD][TD]689,41[/TD][TD]20,1[/TD][/TR]"/>
    <s v="[TR][TD]56[/TD][TD]CB #57[/TD][TD]i7 9750H (Coffee Lake)[/TD][TD]Blende Up[/TD][TD][/TD][TD]v0.6.0[/TD][TD]1370,41[/TD][TD]6345[/TD][TD]115,01[/TD][TD]55,16[/TD][/TR]"/>
  </r>
  <r>
    <n v="57"/>
    <s v="v0.6.0"/>
    <s v="CB"/>
    <n v="60"/>
    <s v="i7 3770K (Ivy Bridge)"/>
    <s v="Blende Up"/>
    <m/>
    <m/>
    <x v="0"/>
    <n v="35.72"/>
    <n v="27072.99"/>
    <n v="1034.0899999999999"/>
    <n v="26.28"/>
    <n v="447.21"/>
    <n v="11189.89"/>
    <n v="199.83"/>
    <n v="56"/>
    <x v="54"/>
    <s v="57|CB #60|i7 3770K (Ivy Bridge)|Blende Up||v0.6.0|35,72|27073|1034,09|26,28"/>
    <s v="57|CB #60|i7 3770K (Ivy Bridge)|Blende Up||v0.6.0|447,21|11190|199,83|56"/>
    <s v="[TR][TD]57[/TD][TD]CB #60[/TD][TD]i7 3770K (Ivy Bridge)[/TD][TD]Blende Up[/TD][TD][/TD][TD]v0.6.0[/TD][TD]35,72[/TD][TD]27073[/TD][TD]1034,09[/TD][TD]26,28[/TD][/TR]"/>
    <s v="[TR][TD]57[/TD][TD]CB #60[/TD][TD]i7 3770K (Ivy Bridge)[/TD][TD]Blende Up[/TD][TD][/TD][TD]v0.6.0[/TD][TD]447,21[/TD][TD]11190[/TD][TD]199,83[/TD][TD]56[/TD][/TR]"/>
  </r>
  <r>
    <n v="58"/>
    <s v="v0.6.0"/>
    <s v="CB"/>
    <n v="60"/>
    <s v="i5 4300U (Haswell)"/>
    <s v="Blende Up"/>
    <m/>
    <m/>
    <x v="0"/>
    <n v="58.95"/>
    <n v="13379.46"/>
    <n v="1267.9000000000001"/>
    <n v="10.55"/>
    <n v="184.8"/>
    <n v="9015.32"/>
    <n v="600.22"/>
    <n v="15.02"/>
    <x v="55"/>
    <s v="58|CB #60|i5 4300U (Haswell)|Blende Up||v0.6.0|58,95|13379|1267,9|10,55"/>
    <s v="58|CB #60|i5 4300U (Haswell)|Blende Up||v0.6.0|184,8|9015|600,22|15,02"/>
    <s v="[TR][TD]58[/TD][TD]CB #60[/TD][TD]i5 4300U (Haswell)[/TD][TD]Blende Up[/TD][TD][/TD][TD]v0.6.0[/TD][TD]58,95[/TD][TD]13379[/TD][TD]1267,9[/TD][TD]10,55[/TD][/TR]"/>
    <s v="[TR][TD]58[/TD][TD]CB #60[/TD][TD]i5 4300U (Haswell)[/TD][TD]Blende Up[/TD][TD][/TD][TD]v0.6.0[/TD][TD]184,8[/TD][TD]9015[/TD][TD]600,22[/TD][TD]15,02[/TD][/TR]"/>
  </r>
  <r>
    <n v="59"/>
    <s v="v0.5.1"/>
    <s v="CB"/>
    <n v="39"/>
    <s v="R5 2600X (Pinnacle Ridge)"/>
    <s v="HasseLadebalken"/>
    <m/>
    <m/>
    <x v="0"/>
    <n v="41.74"/>
    <n v="30535"/>
    <n v="784.57"/>
    <n v="38.92"/>
    <n v="768.82"/>
    <n v="11691"/>
    <n v="111.26"/>
    <n v="105.08"/>
    <x v="56"/>
    <s v="59|CB #39|R5 2600X (Pinnacle Ridge)|HasseLadebalken||v0.5.1|41,74|30535|784,57|38,92"/>
    <s v="59|CB #39|R5 2600X (Pinnacle Ridge)|HasseLadebalken||v0.5.1|768,82|11691|111,26|105,08"/>
    <s v="[TR][TD]59[/TD][TD]CB #39[/TD][TD]R5 2600X (Pinnacle Ridge)[/TD][TD]HasseLadebalken[/TD][TD][/TD][TD]v0.5.1[/TD][TD]41,74[/TD][TD]30535[/TD][TD]784,57[/TD][TD]38,92[/TD][/TR]"/>
    <s v="[TR][TD]59[/TD][TD]CB #39[/TD][TD]R5 2600X (Pinnacle Ridge)[/TD][TD]HasseLadebalken[/TD][TD][/TD][TD]v0.5.1[/TD][TD]768,82[/TD][TD]11691[/TD][TD]111,26[/TD][TD]105,08[/TD][/TR]"/>
  </r>
  <r>
    <n v="60"/>
    <s v="v0.6.0"/>
    <s v="CB"/>
    <n v="63"/>
    <s v="i5 3320M (Ivy Bridge)"/>
    <s v="noplan724"/>
    <m/>
    <m/>
    <x v="0"/>
    <n v="37.380000000000003"/>
    <n v="18966"/>
    <n v="1410.7"/>
    <n v="13.44"/>
    <n v="177.27"/>
    <n v="10172"/>
    <n v="554.55999999999995"/>
    <n v="18.34"/>
    <x v="57"/>
    <s v="60|CB #63|i5 3320M (Ivy Bridge)|noplan724||v0.6.0|37,38|18966|1410,7|13,44"/>
    <s v="60|CB #63|i5 3320M (Ivy Bridge)|noplan724||v0.6.0|177,27|10172|554,56|18,34"/>
    <s v="[TR][TD]60[/TD][TD]CB #63[/TD][TD]i5 3320M (Ivy Bridge)[/TD][TD]noplan724[/TD][TD][/TD][TD]v0.6.0[/TD][TD]37,38[/TD][TD]18966[/TD][TD]1410,7[/TD][TD]13,44[/TD][/TR]"/>
    <s v="[TR][TD]60[/TD][TD]CB #63[/TD][TD]i5 3320M (Ivy Bridge)[/TD][TD]noplan724[/TD][TD][/TD][TD]v0.6.0[/TD][TD]177,27[/TD][TD]10172[/TD][TD]554,56[/TD][TD]18,34[/TD][/TR]"/>
  </r>
  <r>
    <n v="61"/>
    <s v="v0.6.0"/>
    <s v="CB"/>
    <n v="83"/>
    <s v="R5 3500U (Picasso)"/>
    <s v="andi_sco"/>
    <s v="Outlier?"/>
    <m/>
    <x v="1"/>
    <n v="43.45"/>
    <n v="19568"/>
    <n v="1239.32"/>
    <n v="14.98"/>
    <n v="458.58"/>
    <n v="5880"/>
    <n v="370.88"/>
    <n v="15.85"/>
    <x v="58"/>
    <s v="61|CB #83|R5 3500U (Picasso)|andi_sco|Outlier?|v0.6.0|43,45|19568|1239,32|14,98"/>
    <s v="61|CB #83|R5 3500U (Picasso)|andi_sco|Outlier?|v0.6.0|458,58|5880|370,88|15,85"/>
    <s v="[TR][TD]61[/TD][TD]CB #83[/TD][TD]R5 3500U (Picasso)[/TD][TD]andi_sco[/TD][TD]Outlier?[/TD][TD]v0.6.0[/TD][TD]43,45[/TD][TD]19568[/TD][TD]1239,32[/TD][TD]14,98[/TD][/TR]"/>
    <s v="[TR][TD]61[/TD][TD]CB #83[/TD][TD]R5 3500U (Picasso)[/TD][TD]andi_sco[/TD][TD]Outlier?[/TD][TD]v0.6.0[/TD][TD]458,58[/TD][TD]5880[/TD][TD]370,88[/TD][TD]15,85[/TD][/TR]"/>
  </r>
  <r>
    <n v="62"/>
    <s v="v0.6.0"/>
    <s v="CB"/>
    <n v="102"/>
    <s v="i7 2600 (Sandy Bridge)"/>
    <s v="raser0248"/>
    <m/>
    <m/>
    <x v="0"/>
    <n v="28.37"/>
    <n v="30292"/>
    <n v="1163.82"/>
    <n v="26.03"/>
    <n v="226.44"/>
    <n v="17714"/>
    <n v="249.31"/>
    <n v="71.05"/>
    <x v="59"/>
    <s v="62|CB #102|i7 2600 (Sandy Bridge)|raser0248||v0.6.0|28,37|30292|1163,82|26,03"/>
    <s v="62|CB #102|i7 2600 (Sandy Bridge)|raser0248||v0.6.0|226,44|17714|249,31|71,05"/>
    <s v="[TR][TD]62[/TD][TD]CB #102[/TD][TD]i7 2600 (Sandy Bridge)[/TD][TD]raser0248[/TD][TD][/TD][TD]v0.6.0[/TD][TD]28,37[/TD][TD]30292[/TD][TD]1163,82[/TD][TD]26,03[/TD][/TR]"/>
    <s v="[TR][TD]62[/TD][TD]CB #102[/TD][TD]i7 2600 (Sandy Bridge)[/TD][TD]raser0248[/TD][TD][/TD][TD]v0.6.0[/TD][TD]226,44[/TD][TD]17714[/TD][TD]249,31[/TD][TD]71,05[/TD][/TR]"/>
  </r>
  <r>
    <n v="63"/>
    <s v="v0.6.0"/>
    <s v="CB"/>
    <n v="102"/>
    <s v="i3 6157U (Skylake)"/>
    <s v="raser0248"/>
    <m/>
    <m/>
    <x v="0"/>
    <n v="112.03"/>
    <n v="6987"/>
    <n v="1277.45"/>
    <n v="5.47"/>
    <n v="388.05"/>
    <n v="4965"/>
    <n v="519.01"/>
    <n v="9.57"/>
    <x v="60"/>
    <s v="63|CB #102|i3 6157U (Skylake)|raser0248||v0.6.0|112,03|6987|1277,45|5,47"/>
    <s v="63|CB #102|i3 6157U (Skylake)|raser0248||v0.6.0|388,05|4965|519,01|9,57"/>
    <s v="[TR][TD]63[/TD][TD]CB #102[/TD][TD]i3 6157U (Skylake)[/TD][TD]raser0248[/TD][TD][/TD][TD]v0.6.0[/TD][TD]112,03[/TD][TD]6987[/TD][TD]1277,45[/TD][TD]5,47[/TD][/TR]"/>
    <s v="[TR][TD]63[/TD][TD]CB #102[/TD][TD]i3 6157U (Skylake)[/TD][TD]raser0248[/TD][TD][/TD][TD]v0.6.0[/TD][TD]388,05[/TD][TD]4965[/TD][TD]519,01[/TD][TD]9,57[/TD][/TR]"/>
  </r>
  <r>
    <n v="64"/>
    <s v="v0.6.0"/>
    <s v="CB"/>
    <n v="112"/>
    <s v="R7 3700X (Matisse)"/>
    <s v="Fabiano"/>
    <s v="PBO off?"/>
    <m/>
    <x v="1"/>
    <n v="54.07"/>
    <n v="29484.61"/>
    <n v="627.24"/>
    <n v="47.01"/>
    <n v="1920.89"/>
    <n v="7361.79"/>
    <n v="70.72"/>
    <n v="104.1"/>
    <x v="61"/>
    <s v="64|CB #112|R7 3700X (Matisse)|Fabiano|PBO off?|v0.6.0|54,07|29485|627,24|47,01"/>
    <s v="64|CB #112|R7 3700X (Matisse)|Fabiano|PBO off?|v0.6.0|1920,89|7362|70,72|104,1"/>
    <s v="[TR][TD]64[/TD][TD]CB #112[/TD][TD]R7 3700X (Matisse)[/TD][TD]Fabiano[/TD][TD]PBO off?[/TD][TD]v0.6.0[/TD][TD]54,07[/TD][TD]29485[/TD][TD]627,24[/TD][TD]47,01[/TD][/TR]"/>
    <s v="[TR][TD]64[/TD][TD]CB #112[/TD][TD]R7 3700X (Matisse)[/TD][TD]Fabiano[/TD][TD]PBO off?[/TD][TD]v0.6.0[/TD][TD]1920,89[/TD][TD]7362[/TD][TD]70,72[/TD][TD]104,1[/TD][/TR]"/>
  </r>
  <r>
    <n v="65"/>
    <s v="v0.6.0"/>
    <s v="3DC"/>
    <n v="190"/>
    <s v="R9 5900HS (Cezanne)"/>
    <s v="Monkey"/>
    <s v="Win: Energy Saving"/>
    <s v="@ESM"/>
    <x v="1"/>
    <n v="256"/>
    <n v="5293"/>
    <n v="737.97"/>
    <n v="7.17"/>
    <n v="4673.21"/>
    <n v="2530"/>
    <n v="84.58"/>
    <n v="29.91"/>
    <x v="62"/>
    <s v="65|3DC #190|R9 5900HS (Cezanne)|Monkey|Win: Energy Saving|v0.6.0|256|5293|737,97|7,17"/>
    <s v="65|3DC #190|R9 5900HS (Cezanne)|Monkey|Win: Energy Saving|v0.6.0|4673,21|2530|84,58|29,91"/>
    <s v="[TR][TD]65[/TD][TD]3DC #190[/TD][TD]R9 5900HS (Cezanne)[/TD][TD]Monkey[/TD][TD]Win: Energy Saving[/TD][TD]v0.6.0[/TD][TD]256[/TD][TD]5293[/TD][TD]737,97[/TD][TD]7,17[/TD][/TR]"/>
    <s v="[TR][TD]65[/TD][TD]3DC #190[/TD][TD]R9 5900HS (Cezanne)[/TD][TD]Monkey[/TD][TD]Win: Energy Saving[/TD][TD]v0.6.0[/TD][TD]4673,21[/TD][TD]2530[/TD][TD]84,58[/TD][TD]29,91[/TD][/TR]"/>
  </r>
  <r>
    <n v="66"/>
    <s v="v0.7.0"/>
    <s v="3DC"/>
    <n v="204"/>
    <s v="R7 5800X (Vermeer)"/>
    <s v="patrock84"/>
    <m/>
    <m/>
    <x v="0"/>
    <n v="77.22"/>
    <n v="24558"/>
    <n v="527.33000000000004"/>
    <n v="46.57"/>
    <n v="2341.54"/>
    <n v="6777"/>
    <n v="63.01"/>
    <n v="107.56"/>
    <x v="63"/>
    <s v="66|3DC #204|R7 5800X (Vermeer)|patrock84||v0.7.0|77,22|24558|527,33|46,57"/>
    <s v="66|3DC #204|R7 5800X (Vermeer)|patrock84||v0.7.0|2341,54|6777|63,01|107,56"/>
    <s v="[TR][TD]66[/TD][TD]3DC #204[/TD][TD]R7 5800X (Vermeer)[/TD][TD]patrock84[/TD][TD][/TD][TD]v0.7.0[/TD][TD]77,22[/TD][TD]24558[/TD][TD]527,33[/TD][TD]46,57[/TD][/TR]"/>
    <s v="[TR][TD]66[/TD][TD]3DC #204[/TD][TD]R7 5800X (Vermeer)[/TD][TD]patrock84[/TD][TD][/TD][TD]v0.7.0[/TD][TD]2341,54[/TD][TD]6777[/TD][TD]63,01[/TD][TD]107,56[/TD][/TR]"/>
  </r>
  <r>
    <n v="67"/>
    <s v="v0.7.0"/>
    <s v="CB"/>
    <n v="132"/>
    <s v="R5 3500U (Picasso)"/>
    <s v="Tenferenzu"/>
    <s v="ThinkPad E495 default"/>
    <s v="Golden Sample?"/>
    <x v="1"/>
    <n v="180.54"/>
    <n v="5863"/>
    <n v="944.68"/>
    <n v="6.21"/>
    <n v="1709.41"/>
    <n v="2399"/>
    <n v="243.84"/>
    <n v="9.84"/>
    <x v="64"/>
    <s v="67|CB #132|R5 3500U (Picasso)|Tenferenzu|ThinkPad E495 default|v0.7.0|180,54|5863|944,68|6,21"/>
    <s v="67|CB #132|R5 3500U (Picasso)|Tenferenzu|ThinkPad E495 default|v0.7.0|1709,41|2399|243,84|9,84"/>
    <s v="[TR][TD]67[/TD][TD]CB #132[/TD][TD]R5 3500U (Picasso)[/TD][TD]Tenferenzu[/TD][TD]ThinkPad E495 default[/TD][TD]v0.7.0[/TD][TD]180,54[/TD][TD]5863[/TD][TD]944,68[/TD][TD]6,21[/TD][/TR]"/>
    <s v="[TR][TD]67[/TD][TD]CB #132[/TD][TD]R5 3500U (Picasso)[/TD][TD]Tenferenzu[/TD][TD]ThinkPad E495 default[/TD][TD]v0.7.0[/TD][TD]1709,41[/TD][TD]2399[/TD][TD]243,84[/TD][TD]9,84[/TD][/TR]"/>
  </r>
  <r>
    <n v="68"/>
    <s v="v0.6.0"/>
    <s v="CB"/>
    <n v="118"/>
    <s v="i9 11980HK (TigerLake-8C)"/>
    <s v="JeanLegi"/>
    <s v="or 11900H (Eng. Sample)"/>
    <s v="ES! See Post"/>
    <x v="1"/>
    <n v="147.47999999999999"/>
    <n v="12519"/>
    <n v="541.62"/>
    <n v="23.11"/>
    <n v="2564.7600000000002"/>
    <n v="3825"/>
    <n v="101.94"/>
    <n v="37.520000000000003"/>
    <x v="65"/>
    <s v="68|CB #118|i9 11980HK (TigerLake-8C)|JeanLegi|or 11900H (Eng. Sample)|v0.6.0|147,48|12519|541,62|23,11"/>
    <s v="68|CB #118|i9 11980HK (TigerLake-8C)|JeanLegi|or 11900H (Eng. Sample)|v0.6.0|2564,76|3825|101,94|37,52"/>
    <s v="[TR][TD]68[/TD][TD]CB #118[/TD][TD]i9 11980HK (TigerLake-8C)[/TD][TD]JeanLegi[/TD][TD]or 11900H (Eng. Sample)[/TD][TD]v0.6.0[/TD][TD]147,48[/TD][TD]12519[/TD][TD]541,62[/TD][TD]23,11[/TD][/TR]"/>
    <s v="[TR][TD]68[/TD][TD]CB #118[/TD][TD]i9 11980HK (TigerLake-8C)[/TD][TD]JeanLegi[/TD][TD]or 11900H (Eng. Sample)[/TD][TD]v0.6.0[/TD][TD]2564,76[/TD][TD]3825[/TD][TD]101,94[/TD][TD]37,52[/TD][/TR]"/>
  </r>
  <r>
    <n v="69"/>
    <s v="v0.7.0"/>
    <s v="CB"/>
    <n v="137"/>
    <s v="R5 3500U (Picasso)"/>
    <s v="andi_sco"/>
    <m/>
    <m/>
    <x v="1"/>
    <n v="35.340000000000003"/>
    <n v="20603"/>
    <n v="1373.38"/>
    <n v="15"/>
    <n v="443.88"/>
    <n v="6048"/>
    <n v="372.52"/>
    <n v="16.23"/>
    <x v="66"/>
    <s v="69|CB #137|R5 3500U (Picasso)|andi_sco||v0.7.0|35,34|20603|1373,38|15"/>
    <s v="69|CB #137|R5 3500U (Picasso)|andi_sco||v0.7.0|443,88|6048|372,52|16,23"/>
    <s v="[TR][TD]69[/TD][TD]CB #137[/TD][TD]R5 3500U (Picasso)[/TD][TD]andi_sco[/TD][TD][/TD][TD]v0.7.0[/TD][TD]35,34[/TD][TD]20603[/TD][TD]1373,38[/TD][TD]15[/TD][/TR]"/>
    <s v="[TR][TD]69[/TD][TD]CB #137[/TD][TD]R5 3500U (Picasso)[/TD][TD]andi_sco[/TD][TD][/TD][TD]v0.7.0[/TD][TD]443,88[/TD][TD]6048[/TD][TD]372,52[/TD][TD]16,23[/TD][/TR]"/>
  </r>
  <r>
    <n v="70"/>
    <s v="v0.7.0"/>
    <s v="CB"/>
    <n v="140"/>
    <s v="R5 3500U (Picasso)"/>
    <s v="Asghan"/>
    <s v="ThinkPad E495 cool and quiet"/>
    <m/>
    <x v="1"/>
    <n v="144.37"/>
    <n v="6717"/>
    <n v="1031.19"/>
    <n v="6.51"/>
    <n v="1517.62"/>
    <n v="2129"/>
    <n v="309.45999999999998"/>
    <n v="6.88"/>
    <x v="67"/>
    <s v="70|CB #140|R5 3500U (Picasso)|Asghan|ThinkPad E495 cool and quiet|v0.7.0|144,37|6717|1031,19|6,51"/>
    <s v="70|CB #140|R5 3500U (Picasso)|Asghan|ThinkPad E495 cool and quiet|v0.7.0|1517,62|2129|309,46|6,88"/>
    <s v="[TR][TD]70[/TD][TD]CB #140[/TD][TD]R5 3500U (Picasso)[/TD][TD]Asghan[/TD][TD]ThinkPad E495 cool and quiet[/TD][TD]v0.7.0[/TD][TD]144,37[/TD][TD]6717[/TD][TD]1031,19[/TD][TD]6,51[/TD][/TR]"/>
    <s v="[TR][TD]70[/TD][TD]CB #140[/TD][TD]R5 3500U (Picasso)[/TD][TD]Asghan[/TD][TD]ThinkPad E495 cool and quiet[/TD][TD]v0.7.0[/TD][TD]1517,62[/TD][TD]2129[/TD][TD]309,46[/TD][TD]6,88[/TD][/TR]"/>
  </r>
  <r>
    <n v="71"/>
    <s v="v0.7.0"/>
    <s v="CB"/>
    <n v="143"/>
    <s v="i7 9750H (Coffee Lake)"/>
    <s v="Blende Up"/>
    <m/>
    <m/>
    <x v="0"/>
    <n v="111.07"/>
    <n v="13062.5"/>
    <n v="689.24"/>
    <n v="18.95"/>
    <n v="1535"/>
    <n v="5428.6440000000002"/>
    <n v="120"/>
    <n v="45.24"/>
    <x v="68"/>
    <s v="71|CB #143|i7 9750H (Coffee Lake)|Blende Up||v0.7.0|111,07|13063|689,24|18,95"/>
    <s v="71|CB #143|i7 9750H (Coffee Lake)|Blende Up||v0.7.0|1535|5429|120|45,24"/>
    <s v="[TR][TD]71[/TD][TD]CB #143[/TD][TD]i7 9750H (Coffee Lake)[/TD][TD]Blende Up[/TD][TD][/TD][TD]v0.7.0[/TD][TD]111,07[/TD][TD]13063[/TD][TD]689,24[/TD][TD]18,95[/TD][/TR]"/>
    <s v="[TR][TD]71[/TD][TD]CB #143[/TD][TD]i7 9750H (Coffee Lake)[/TD][TD]Blende Up[/TD][TD][/TD][TD]v0.7.0[/TD][TD]1535[/TD][TD]5429[/TD][TD]120[/TD][TD]45,24[/TD][/TR]"/>
  </r>
  <r>
    <n v="72"/>
    <s v="v0.7.0"/>
    <s v="CB"/>
    <n v="149"/>
    <s v="R7 2700X (Pinnacle Ridge)"/>
    <s v="Tanzmusikus"/>
    <m/>
    <m/>
    <x v="0"/>
    <n v="50.22"/>
    <n v="25952"/>
    <n v="767.28"/>
    <n v="33.82"/>
    <n v="1502.87"/>
    <n v="7620"/>
    <n v="87.32"/>
    <n v="87.26"/>
    <x v="69"/>
    <s v="72|CB #149|R7 2700X (Pinnacle Ridge)|Tanzmusikus||v0.7.0|50,22|25952|767,28|33,82"/>
    <s v="72|CB #149|R7 2700X (Pinnacle Ridge)|Tanzmusikus||v0.7.0|1502,87|7620|87,32|87,26"/>
    <s v="[TR][TD]72[/TD][TD]CB #149[/TD][TD]R7 2700X (Pinnacle Ridge)[/TD][TD]Tanzmusikus[/TD][TD][/TD][TD]v0.7.0[/TD][TD]50,22[/TD][TD]25952[/TD][TD]767,28[/TD][TD]33,82[/TD][/TR]"/>
    <s v="[TR][TD]72[/TD][TD]CB #149[/TD][TD]R7 2700X (Pinnacle Ridge)[/TD][TD]Tanzmusikus[/TD][TD][/TD][TD]v0.7.0[/TD][TD]1502,87[/TD][TD]7620[/TD][TD]87,32[/TD][TD]87,26[/TD][/TR]"/>
  </r>
  <r>
    <n v="73"/>
    <s v="v0.7.0"/>
    <s v="CB"/>
    <n v="152"/>
    <s v="R5 3500U (Picasso)"/>
    <s v="Tanzmusikus"/>
    <s v="Win = Balanced"/>
    <m/>
    <x v="0"/>
    <n v="78.09"/>
    <n v="13745"/>
    <n v="931.73"/>
    <n v="14.75"/>
    <n v="590.89"/>
    <n v="5238"/>
    <n v="323.11"/>
    <n v="16.21"/>
    <x v="70"/>
    <s v="73|CB #152|R5 3500U (Picasso)|Tanzmusikus|Win = Balanced|v0.7.0|78,09|13745|931,73|14,75"/>
    <s v="73|CB #152|R5 3500U (Picasso)|Tanzmusikus|Win = Balanced|v0.7.0|590,89|5238|323,11|16,21"/>
    <s v="[TR][TD]73[/TD][TD]CB #152[/TD][TD]R5 3500U (Picasso)[/TD][TD]Tanzmusikus[/TD][TD]Win = Balanced[/TD][TD]v0.7.0[/TD][TD]78,09[/TD][TD]13745[/TD][TD]931,73[/TD][TD]14,75[/TD][/TR]"/>
    <s v="[TR][TD]73[/TD][TD]CB #152[/TD][TD]R5 3500U (Picasso)[/TD][TD]Tanzmusikus[/TD][TD]Win = Balanced[/TD][TD]v0.7.0[/TD][TD]590,89[/TD][TD]5238[/TD][TD]323,11[/TD][TD]16,21[/TD][/TR]"/>
  </r>
  <r>
    <n v="74"/>
    <s v="v0.7.0"/>
    <s v="3DC"/>
    <n v="205"/>
    <s v="R5 4500U (Renoir)"/>
    <s v="Poekel"/>
    <m/>
    <m/>
    <x v="0"/>
    <n v="190"/>
    <n v="7302.14"/>
    <n v="720.78"/>
    <n v="10.130000000000001"/>
    <n v="2061.89"/>
    <n v="2723.7275"/>
    <n v="178.0625"/>
    <n v="15.3"/>
    <x v="71"/>
    <s v="74|3DC #205|R5 4500U (Renoir)|Poekel||v0.7.0|190|7302|720,78|10,13"/>
    <s v="74|3DC #205|R5 4500U (Renoir)|Poekel||v0.7.0|2061,89|2724|178,06|15,3"/>
    <s v="[TR][TD]74[/TD][TD]3DC #205[/TD][TD]R5 4500U (Renoir)[/TD][TD]Poekel[/TD][TD][/TD][TD]v0.7.0[/TD][TD]190[/TD][TD]7302[/TD][TD]720,78[/TD][TD]10,13[/TD][/TR]"/>
    <s v="[TR][TD]74[/TD][TD]3DC #205[/TD][TD]R5 4500U (Renoir)[/TD][TD]Poekel[/TD][TD][/TD][TD]v0.7.0[/TD][TD]2061,89[/TD][TD]2724[/TD][TD]178,06[/TD][TD]15,3[/TD][/TR]"/>
  </r>
  <r>
    <n v="75"/>
    <s v="v0.7.0"/>
    <s v="3DC"/>
    <n v="212"/>
    <s v="R5 2500U (Raven Ridge)"/>
    <s v="Tiberius"/>
    <m/>
    <m/>
    <x v="0"/>
    <n v="126.49"/>
    <n v="7799"/>
    <n v="1013.61"/>
    <n v="7.69"/>
    <n v="1216.69"/>
    <n v="2588"/>
    <n v="317.62"/>
    <n v="8.15"/>
    <x v="72"/>
    <s v="75|3DC #212|R5 2500U (Raven Ridge)|Tiberius||v0.7.0|126,49|7799|1013,61|7,69"/>
    <s v="75|3DC #212|R5 2500U (Raven Ridge)|Tiberius||v0.7.0|1216,69|2588|317,62|8,15"/>
    <s v="[TR][TD]75[/TD][TD]3DC #212[/TD][TD]R5 2500U (Raven Ridge)[/TD][TD]Tiberius[/TD][TD][/TD][TD]v0.7.0[/TD][TD]126,49[/TD][TD]7799[/TD][TD]1013,61[/TD][TD]7,69[/TD][/TR]"/>
    <s v="[TR][TD]75[/TD][TD]3DC #212[/TD][TD]R5 2500U (Raven Ridge)[/TD][TD]Tiberius[/TD][TD][/TD][TD]v0.7.0[/TD][TD]1216,69[/TD][TD]2588[/TD][TD]317,62[/TD][TD]8,15[/TD][/TR]"/>
  </r>
  <r>
    <n v="76"/>
    <s v="v0.7.0"/>
    <s v="CB"/>
    <n v="173"/>
    <s v="R5 5600X (Vermeer)"/>
    <s v="Freiheraus"/>
    <m/>
    <m/>
    <x v="0"/>
    <n v="94.92"/>
    <n v="20057.62"/>
    <n v="525.22"/>
    <n v="38.19"/>
    <n v="2098.9899999999998"/>
    <n v="5870.3512499999997"/>
    <n v="81.157499999999999"/>
    <n v="72.33"/>
    <x v="73"/>
    <s v="76|CB #173|R5 5600X (Vermeer)|Freiheraus||v0.7.0|94,92|20058|525,22|38,19"/>
    <s v="76|CB #173|R5 5600X (Vermeer)|Freiheraus||v0.7.0|2098,99|5870|81,16|72,33"/>
    <s v="[TR][TD]76[/TD][TD]CB #173[/TD][TD]R5 5600X (Vermeer)[/TD][TD]Freiheraus[/TD][TD][/TD][TD]v0.7.0[/TD][TD]94,92[/TD][TD]20058[/TD][TD]525,22[/TD][TD]38,19[/TD][/TR]"/>
    <s v="[TR][TD]76[/TD][TD]CB #173[/TD][TD]R5 5600X (Vermeer)[/TD][TD]Freiheraus[/TD][TD][/TD][TD]v0.7.0[/TD][TD]2098,99[/TD][TD]5870[/TD][TD]81,16[/TD][TD]72,33[/TD][/TR]"/>
  </r>
  <r>
    <n v="77"/>
    <s v="v0.7.0"/>
    <s v="3DC"/>
    <n v="234"/>
    <s v="R7 5800H (Cezanne)"/>
    <s v="Fondness"/>
    <m/>
    <m/>
    <x v="0"/>
    <n v="210.66"/>
    <n v="8085"/>
    <n v="587.17999999999995"/>
    <n v="13.77"/>
    <n v="3492.77"/>
    <n v="3775"/>
    <n v="75.84"/>
    <n v="49.77"/>
    <x v="74"/>
    <s v="77|3DC #234|R7 5800H (Cezanne)|Fondness||v0.7.0|210,66|8085|587,18|13,77"/>
    <s v="77|3DC #234|R7 5800H (Cezanne)|Fondness||v0.7.0|3492,77|3775|75,84|49,77"/>
    <s v="[TR][TD]77[/TD][TD]3DC #234[/TD][TD]R7 5800H (Cezanne)[/TD][TD]Fondness[/TD][TD][/TD][TD]v0.7.0[/TD][TD]210,66[/TD][TD]8085[/TD][TD]587,18[/TD][TD]13,77[/TD][/TR]"/>
    <s v="[TR][TD]77[/TD][TD]3DC #234[/TD][TD]R7 5800H (Cezanne)[/TD][TD]Fondness[/TD][TD][/TD][TD]v0.7.0[/TD][TD]3492,77[/TD][TD]3775[/TD][TD]75,84[/TD][TD]49,77[/TD][/TR]"/>
  </r>
  <r>
    <n v="78"/>
    <s v="v0.7.0"/>
    <s v="3DC"/>
    <n v="241"/>
    <s v="R5 5600X (Vermeer)"/>
    <s v="Scoty"/>
    <m/>
    <m/>
    <x v="1"/>
    <n v="78.38"/>
    <n v="23969.25"/>
    <n v="532.30999999999995"/>
    <n v="45.03"/>
    <n v="2001.77"/>
    <n v="6042"/>
    <n v="82.7"/>
    <n v="73.08"/>
    <x v="75"/>
    <s v="78|3DC #241|R5 5600X (Vermeer)|Scoty||v0.7.0|78,38|23969|532,31|45,03"/>
    <s v="78|3DC #241|R5 5600X (Vermeer)|Scoty||v0.7.0|2001,77|6042|82,7|73,08"/>
    <s v="[TR][TD]78[/TD][TD]3DC #241[/TD][TD]R5 5600X (Vermeer)[/TD][TD]Scoty[/TD][TD][/TD][TD]v0.7.0[/TD][TD]78,38[/TD][TD]23969[/TD][TD]532,31[/TD][TD]45,03[/TD][/TR]"/>
    <s v="[TR][TD]78[/TD][TD]3DC #241[/TD][TD]R5 5600X (Vermeer)[/TD][TD]Scoty[/TD][TD][/TD][TD]v0.7.0[/TD][TD]2001,77[/TD][TD]6042[/TD][TD]82,7[/TD][TD]73,08[/TD][/TR]"/>
  </r>
  <r>
    <n v="79"/>
    <s v="v0.7.2"/>
    <s v="3DC"/>
    <n v="242"/>
    <s v="P Silver N6000 (JasperLake)"/>
    <s v="Tralalak"/>
    <m/>
    <m/>
    <x v="0"/>
    <n v="95.02"/>
    <n v="8577.2000000000007"/>
    <n v="1227"/>
    <n v="6.99"/>
    <n v="512.39"/>
    <n v="3703.3049999999998"/>
    <n v="527"/>
    <n v="7.03"/>
    <x v="76"/>
    <s v="79|3DC #242|P Silver N6000 (JasperLake)|Tralalak||v0.7.2|95,02|8577|1227|6,99"/>
    <s v="79|3DC #242|P Silver N6000 (JasperLake)|Tralalak||v0.7.2|512,39|3703|527|7,03"/>
    <s v="[TR][TD]79[/TD][TD]3DC #242[/TD][TD]P Silver N6000 (JasperLake)[/TD][TD]Tralalak[/TD][TD][/TD][TD]v0.7.2[/TD][TD]95,02[/TD][TD]8577[/TD][TD]1227[/TD][TD]6,99[/TD][/TR]"/>
    <s v="[TR][TD]79[/TD][TD]3DC #242[/TD][TD]P Silver N6000 (JasperLake)[/TD][TD]Tralalak[/TD][TD][/TD][TD]v0.7.2[/TD][TD]512,39[/TD][TD]3703[/TD][TD]527[/TD][TD]7,03[/TD][/TR]"/>
  </r>
  <r>
    <n v="80"/>
    <s v="v0.7.2"/>
    <s v="3DC"/>
    <n v="244"/>
    <s v="Celeron N5100 (JasperLake)"/>
    <s v="y33H@"/>
    <m/>
    <m/>
    <x v="0"/>
    <n v="65.849999999999994"/>
    <n v="9505"/>
    <n v="1597.64"/>
    <n v="5.95"/>
    <n v="287.18"/>
    <n v="4550"/>
    <n v="765.23"/>
    <n v="5.95"/>
    <x v="77"/>
    <s v="80|3DC #244|Celeron N5100 (JasperLake)|y33H@||v0.7.2|65,85|9505|1597,64|5,95"/>
    <s v="80|3DC #244|Celeron N5100 (JasperLake)|y33H@||v0.7.2|287,18|4550|765,23|5,95"/>
    <s v="[TR][TD]80[/TD][TD]3DC #244[/TD][TD]Celeron N5100 (JasperLake)[/TD][TD]y33H@[/TD][TD][/TD][TD]v0.7.2[/TD][TD]65,85[/TD][TD]9505[/TD][TD]1597,64[/TD][TD]5,95[/TD][/TR]"/>
    <s v="[TR][TD]80[/TD][TD]3DC #244[/TD][TD]Celeron N5100 (JasperLake)[/TD][TD]y33H@[/TD][TD][/TD][TD]v0.7.2[/TD][TD]287,18[/TD][TD]4550[/TD][TD]765,23[/TD][TD]5,95[/TD][/TR]"/>
  </r>
  <r>
    <n v="81"/>
    <s v="v0.7.0"/>
    <s v="CB"/>
    <n v="178"/>
    <s v="R3 4300G (Renoir)"/>
    <s v="Lord Maiki"/>
    <m/>
    <m/>
    <x v="0"/>
    <n v="188.44"/>
    <n v="6349.88"/>
    <n v="835.72"/>
    <n v="7.6"/>
    <n v="1513.55"/>
    <n v="4075.1950000000002"/>
    <n v="162.1275"/>
    <n v="25.14"/>
    <x v="78"/>
    <s v="81|CB #178|R3 4300G (Renoir)|Lord Maiki||v0.7.0|188,44|6350|835,72|7,6"/>
    <s v="81|CB #178|R3 4300G (Renoir)|Lord Maiki||v0.7.0|1513,55|4075|162,13|25,14"/>
    <s v="[TR][TD]81[/TD][TD]CB #178[/TD][TD]R3 4300G (Renoir)[/TD][TD]Lord Maiki[/TD][TD][/TD][TD]v0.7.0[/TD][TD]188,44[/TD][TD]6350[/TD][TD]835,72[/TD][TD]7,6[/TD][/TR]"/>
    <s v="[TR][TD]81[/TD][TD]CB #178[/TD][TD]R3 4300G (Renoir)[/TD][TD]Lord Maiki[/TD][TD][/TD][TD]v0.7.0[/TD][TD]1513,55[/TD][TD]4075[/TD][TD]162,13[/TD][TD]25,14[/TD][/TR]"/>
  </r>
  <r>
    <n v="82"/>
    <s v="v0.7.0"/>
    <s v="CB"/>
    <n v="181"/>
    <s v="i7 1165G7 (TigerLake)"/>
    <s v="mkl1"/>
    <m/>
    <m/>
    <x v="0"/>
    <n v="155.84"/>
    <n v="11590"/>
    <n v="553.66999999999996"/>
    <n v="20.93"/>
    <n v="1136.33"/>
    <n v="5208"/>
    <n v="168.99"/>
    <n v="30.82"/>
    <x v="79"/>
    <s v="82|CB #181|i7 1165G7 (TigerLake)|mkl1||v0.7.0|155,84|11590|553,67|20,93"/>
    <s v="82|CB #181|i7 1165G7 (TigerLake)|mkl1||v0.7.0|1136,33|5208|168,99|30,82"/>
    <s v="[TR][TD]82[/TD][TD]CB #181[/TD][TD]i7 1165G7 (TigerLake)[/TD][TD]mkl1[/TD][TD][/TD][TD]v0.7.0[/TD][TD]155,84[/TD][TD]11590[/TD][TD]553,67[/TD][TD]20,93[/TD][/TR]"/>
    <s v="[TR][TD]82[/TD][TD]CB #181[/TD][TD]i7 1165G7 (TigerLake)[/TD][TD]mkl1[/TD][TD][/TD][TD]v0.7.0[/TD][TD]1136,33[/TD][TD]5208[/TD][TD]168,99[/TD][TD]30,82[/TD][/TR]"/>
  </r>
  <r>
    <n v="83"/>
    <s v="v0.7.2"/>
    <s v="CB"/>
    <n v="184"/>
    <s v="i5 11500 (Rocket Lake)"/>
    <s v="Freiheraus"/>
    <m/>
    <m/>
    <x v="0"/>
    <n v="83.47"/>
    <n v="20987"/>
    <n v="570.83000000000004"/>
    <n v="36.770000000000003"/>
    <n v="1480.21"/>
    <n v="6750"/>
    <n v="100.09"/>
    <n v="67.44"/>
    <x v="80"/>
    <s v="83|CB #184|i5 11500 (Rocket Lake)|Freiheraus||v0.7.2|83,47|20987|570,83|36,77"/>
    <s v="83|CB #184|i5 11500 (Rocket Lake)|Freiheraus||v0.7.2|1480,21|6750|100,09|67,44"/>
    <s v="[TR][TD]83[/TD][TD]CB #184[/TD][TD]i5 11500 (Rocket Lake)[/TD][TD]Freiheraus[/TD][TD][/TD][TD]v0.7.2[/TD][TD]83,47[/TD][TD]20987[/TD][TD]570,83[/TD][TD]36,77[/TD][/TR]"/>
    <s v="[TR][TD]83[/TD][TD]CB #184[/TD][TD]i5 11500 (Rocket Lake)[/TD][TD]Freiheraus[/TD][TD][/TD][TD]v0.7.2[/TD][TD]1480,21[/TD][TD]6750[/TD][TD]100,09[/TD][TD]67,44[/TD][/TR]"/>
  </r>
  <r>
    <n v="84"/>
    <s v="v0.7.2"/>
    <s v="3DC"/>
    <n v="257"/>
    <s v="i7 11700K (Rocket Lake)"/>
    <s v="Triskaine"/>
    <m/>
    <m/>
    <x v="0"/>
    <n v="83.97"/>
    <n v="23458.63"/>
    <n v="507.64"/>
    <n v="46.21"/>
    <n v="1887.59"/>
    <n v="8241.4330000000009"/>
    <n v="64.282000000000011"/>
    <n v="128.21"/>
    <x v="81"/>
    <s v="84|3DC #257|i7 11700K (Rocket Lake)|Triskaine||v0.7.2|83,97|23459|507,64|46,21"/>
    <s v="84|3DC #257|i7 11700K (Rocket Lake)|Triskaine||v0.7.2|1887,59|8241|64,28|128,21"/>
    <s v="[TR][TD]84[/TD][TD]3DC #257[/TD][TD]i7 11700K (Rocket Lake)[/TD][TD]Triskaine[/TD][TD][/TD][TD]v0.7.2[/TD][TD]83,97[/TD][TD]23459[/TD][TD]507,64[/TD][TD]46,21[/TD][/TR]"/>
    <s v="[TR][TD]84[/TD][TD]3DC #257[/TD][TD]i7 11700K (Rocket Lake)[/TD][TD]Triskaine[/TD][TD][/TD][TD]v0.7.2[/TD][TD]1887,59[/TD][TD]8241[/TD][TD]64,28[/TD][TD]128,21[/TD][/TR]"/>
  </r>
  <r>
    <n v="85"/>
    <s v="v0.7.2"/>
    <s v="CB"/>
    <n v="186"/>
    <s v="i5 11400F (Rocket Lake)"/>
    <s v="zymotic"/>
    <s v="-95mV offset"/>
    <s v="@-95mV"/>
    <x v="1"/>
    <n v="106.64"/>
    <n v="16480.22"/>
    <n v="568.99"/>
    <n v="28.96"/>
    <n v="1485.51"/>
    <n v="7981.25"/>
    <n v="84.342500000000001"/>
    <n v="94.63"/>
    <x v="82"/>
    <s v="85|CB #186|i5 11400F (Rocket Lake)|zymotic|-95mV offset|v0.7.2|106,64|16480|568,99|28,96"/>
    <s v="85|CB #186|i5 11400F (Rocket Lake)|zymotic|-95mV offset|v0.7.2|1485,51|7981|84,34|94,63"/>
    <s v="[TR][TD]85[/TD][TD]CB #186[/TD][TD]i5 11400F (Rocket Lake)[/TD][TD]zymotic[/TD][TD]-95mV offset[/TD][TD]v0.7.2[/TD][TD]106,64[/TD][TD]16480[/TD][TD]568,99[/TD][TD]28,96[/TD][/TR]"/>
    <s v="[TR][TD]85[/TD][TD]CB #186[/TD][TD]i5 11400F (Rocket Lake)[/TD][TD]zymotic[/TD][TD]-95mV offset[/TD][TD]v0.7.2[/TD][TD]1485,51[/TD][TD]7981[/TD][TD]84,34[/TD][TD]94,63[/TD][/TR]"/>
  </r>
  <r>
    <n v="86"/>
    <s v="v0.7.2"/>
    <s v="3DC"/>
    <n v="261"/>
    <s v="R5 5600X (Vermeer)"/>
    <s v="Holgi"/>
    <m/>
    <m/>
    <x v="1"/>
    <n v="75.87"/>
    <n v="24717.13"/>
    <n v="533.22"/>
    <n v="46.35"/>
    <n v="1924.72"/>
    <n v="6166.54"/>
    <n v="84.25"/>
    <n v="73.19"/>
    <x v="83"/>
    <s v="86|3DC #261|R5 5600X (Vermeer)|Holgi||v0.7.2|75,87|24717|533,22|46,35"/>
    <s v="86|3DC #261|R5 5600X (Vermeer)|Holgi||v0.7.2|1924,72|6167|84,25|73,19"/>
    <s v="[TR][TD]86[/TD][TD]3DC #261[/TD][TD]R5 5600X (Vermeer)[/TD][TD]Holgi[/TD][TD][/TD][TD]v0.7.2[/TD][TD]75,87[/TD][TD]24717[/TD][TD]533,22[/TD][TD]46,35[/TD][/TR]"/>
    <s v="[TR][TD]86[/TD][TD]3DC #261[/TD][TD]R5 5600X (Vermeer)[/TD][TD]Holgi[/TD][TD][/TD][TD]v0.7.2[/TD][TD]1924,72[/TD][TD]6167[/TD][TD]84,25[/TD][TD]73,19[/TD][/TR]"/>
  </r>
  <r>
    <n v="87"/>
    <s v="v0.7.2"/>
    <s v="3DC"/>
    <n v="279"/>
    <s v="TR 1900X (Whitehaven)"/>
    <s v="BlackArchon"/>
    <m/>
    <m/>
    <x v="0"/>
    <n v="26.63"/>
    <n v="48597"/>
    <n v="772.61"/>
    <n v="62.9"/>
    <n v="771.77"/>
    <n v="14692.8"/>
    <n v="88.2"/>
    <n v="166.6"/>
    <x v="84"/>
    <s v="87|3DC #279|TR 1900X (Whitehaven)|BlackArchon||v0.7.2|26,63|48597|772,61|62,9"/>
    <s v="87|3DC #279|TR 1900X (Whitehaven)|BlackArchon||v0.7.2|771,77|14693|88,2|166,6"/>
    <s v="[TR][TD]87[/TD][TD]3DC #279[/TD][TD]TR 1900X (Whitehaven)[/TD][TD]BlackArchon[/TD][TD][/TD][TD]v0.7.2[/TD][TD]26,63[/TD][TD]48597[/TD][TD]772,61[/TD][TD]62,9[/TD][/TR]"/>
    <s v="[TR][TD]87[/TD][TD]3DC #279[/TD][TD]TR 1900X (Whitehaven)[/TD][TD]BlackArchon[/TD][TD][/TD][TD]v0.7.2[/TD][TD]771,77[/TD][TD]14693[/TD][TD]88,2[/TD][TD]166,6[/TD][/TR]"/>
  </r>
  <r>
    <n v="88"/>
    <s v="v0.7.2"/>
    <s v="CB"/>
    <n v="214"/>
    <s v="R9 5900X (Vermeer)"/>
    <s v="Verangry"/>
    <m/>
    <m/>
    <x v="1"/>
    <n v="89.89"/>
    <n v="23660.84"/>
    <n v="470.17"/>
    <n v="50.32"/>
    <n v="5170.32"/>
    <n v="4844.1812499999996"/>
    <n v="39.926875000000003"/>
    <n v="121.33"/>
    <x v="85"/>
    <s v="88|CB #214|R9 5900X (Vermeer)|Verangry||v0.7.2|89,89|23661|470,17|50,32"/>
    <s v="88|CB #214|R9 5900X (Vermeer)|Verangry||v0.7.2|5170,32|4844|39,93|121,33"/>
    <s v="[TR][TD]88[/TD][TD]CB #214[/TD][TD]R9 5900X (Vermeer)[/TD][TD]Verangry[/TD][TD][/TD][TD]v0.7.2[/TD][TD]89,89[/TD][TD]23661[/TD][TD]470,17[/TD][TD]50,32[/TD][/TR]"/>
    <s v="[TR][TD]88[/TD][TD]CB #214[/TD][TD]R9 5900X (Vermeer)[/TD][TD]Verangry[/TD][TD][/TD][TD]v0.7.2[/TD][TD]5170,32[/TD][TD]4844[/TD][TD]39,93[/TD][TD]121,33[/TD][/TR]"/>
  </r>
  <r>
    <n v="89"/>
    <s v="v0.7.2"/>
    <s v="AT"/>
    <n v="8"/>
    <s v="R9 5950X (Vermeer)"/>
    <s v="JoeRambo"/>
    <s v="@4,4Ghz noSMT"/>
    <s v="@4,4Ghz noSMT"/>
    <x v="1"/>
    <n v="94.33"/>
    <n v="19142"/>
    <n v="553.82000000000005"/>
    <n v="34.56"/>
    <n v="5254.59"/>
    <n v="4412"/>
    <n v="43.14"/>
    <n v="102.27"/>
    <x v="86"/>
    <s v="89|AT #8|R9 5950X (Vermeer)|JoeRambo|@4,4Ghz noSMT|v0.7.2|94,33|19142|553,82|34,56"/>
    <s v="89|AT #8|R9 5950X (Vermeer)|JoeRambo|@4,4Ghz noSMT|v0.7.2|5254,59|4412|43,14|102,27"/>
    <s v="[TR][TD]89[/TD][TD]AT #8[/TD][TD]R9 5950X (Vermeer)[/TD][TD]JoeRambo[/TD][TD]@4,4Ghz noSMT[/TD][TD]v0.7.2[/TD][TD]94,33[/TD][TD]19142[/TD][TD]553,82[/TD][TD]34,56[/TD][/TR]"/>
    <s v="[TR][TD]89[/TD][TD]AT #8[/TD][TD]R9 5950X (Vermeer)[/TD][TD]JoeRambo[/TD][TD]@4,4Ghz noSMT[/TD][TD]v0.7.2[/TD][TD]5254,59[/TD][TD]4412[/TD][TD]43,14[/TD][TD]102,27[/TD][/TR]"/>
  </r>
  <r>
    <n v="90"/>
    <s v="v0.7.2"/>
    <s v="CB"/>
    <n v="218"/>
    <s v="R9 5900X (Vermeer)"/>
    <s v="Verangry"/>
    <s v="@Stock"/>
    <m/>
    <x v="0"/>
    <n v="71.430000000000007"/>
    <n v="26897"/>
    <n v="520.49"/>
    <n v="51.68"/>
    <n v="4236.1000000000004"/>
    <n v="5274"/>
    <n v="44.76"/>
    <n v="117.82"/>
    <x v="87"/>
    <s v="90|CB #218|R9 5900X (Vermeer)|Verangry|@Stock|v0.7.2|71,43|26897|520,49|51,68"/>
    <s v="90|CB #218|R9 5900X (Vermeer)|Verangry|@Stock|v0.7.2|4236,1|5274|44,76|117,82"/>
    <s v="[TR][TD]90[/TD][TD]CB #218[/TD][TD]R9 5900X (Vermeer)[/TD][TD]Verangry[/TD][TD]@Stock[/TD][TD]v0.7.2[/TD][TD]71,43[/TD][TD]26897[/TD][TD]520,49[/TD][TD]51,68[/TD][/TR]"/>
    <s v="[TR][TD]90[/TD][TD]CB #218[/TD][TD]R9 5900X (Vermeer)[/TD][TD]Verangry[/TD][TD]@Stock[/TD][TD]v0.7.2[/TD][TD]4236,1[/TD][TD]5274[/TD][TD]44,76[/TD][TD]117,82[/TD][/TR]"/>
  </r>
  <r>
    <n v="91"/>
    <s v="v0.7.2"/>
    <s v="AT"/>
    <n v="17"/>
    <s v="i5 4690k (Haswell)"/>
    <s v="zebrax2"/>
    <s v="@Stock"/>
    <m/>
    <x v="0"/>
    <n v="40.93"/>
    <n v="28989"/>
    <n v="842.74"/>
    <n v="34.4"/>
    <n v="260.36"/>
    <n v="16486"/>
    <n v="232.98"/>
    <n v="70.760000000000005"/>
    <x v="88"/>
    <s v="91|AT #17|i5 4690k (Haswell)|zebrax2|@Stock|v0.7.2|40,93|28989|842,74|34,4"/>
    <s v="91|AT #17|i5 4690k (Haswell)|zebrax2|@Stock|v0.7.2|260,36|16486|232,98|70,76"/>
    <s v="[TR][TD]91[/TD][TD]AT #17[/TD][TD]i5 4690k (Haswell)[/TD][TD]zebrax2[/TD][TD]@Stock[/TD][TD]v0.7.2[/TD][TD]40,93[/TD][TD]28989[/TD][TD]842,74[/TD][TD]34,4[/TD][/TR]"/>
    <s v="[TR][TD]91[/TD][TD]AT #17[/TD][TD]i5 4690k (Haswell)[/TD][TD]zebrax2[/TD][TD]@Stock[/TD][TD]v0.7.2[/TD][TD]260,36[/TD][TD]16486[/TD][TD]232,98[/TD][TD]70,76[/TD][/TR]"/>
  </r>
  <r>
    <n v="92"/>
    <s v="v0.7.3"/>
    <s v="AT"/>
    <n v="37"/>
    <s v="R9 5950X (Vermeer)"/>
    <s v="Det0x"/>
    <s v="@heavy UV"/>
    <s v="@heavy UV"/>
    <x v="1"/>
    <n v="101.48"/>
    <n v="20116.45"/>
    <n v="489.86"/>
    <n v="41.07"/>
    <n v="9477.01"/>
    <n v="2972.54"/>
    <n v="35.5"/>
    <n v="83.74"/>
    <x v="89"/>
    <s v="92|AT #37|R9 5950X (Vermeer)|Det0x|@heavy UV|v0.7.3|101,48|20116|489,86|41,07"/>
    <s v="92|AT #37|R9 5950X (Vermeer)|Det0x|@heavy UV|v0.7.3|9477,01|2973|35,5|83,74"/>
    <s v="[TR][TD]92[/TD][TD]AT #37[/TD][TD]R9 5950X (Vermeer)[/TD][TD]Det0x[/TD][TD]@heavy UV[/TD][TD]v0.7.3[/TD][TD]101,48[/TD][TD]20116[/TD][TD]489,86[/TD][TD]41,07[/TD][/TR]"/>
    <s v="[TR][TD]92[/TD][TD]AT #37[/TD][TD]R9 5950X (Vermeer)[/TD][TD]Det0x[/TD][TD]@heavy UV[/TD][TD]v0.7.3[/TD][TD]9477,01[/TD][TD]2973[/TD][TD]35,5[/TD][TD]83,74[/TD][/TR]"/>
  </r>
  <r>
    <n v="93"/>
    <s v="v0.7.3"/>
    <s v="AT"/>
    <n v="43"/>
    <s v="R5 5600G (Cezanne)"/>
    <s v="mmaenpaa"/>
    <m/>
    <m/>
    <x v="1"/>
    <n v="132.33000000000001"/>
    <n v="13265"/>
    <n v="569.71"/>
    <n v="23.28"/>
    <n v="2320"/>
    <n v="4838"/>
    <n v="89.08"/>
    <n v="54.31"/>
    <x v="90"/>
    <s v="93|AT #43|R5 5600G (Cezanne)|mmaenpaa||v0.7.3|132,33|13265|569,71|23,28"/>
    <s v="93|AT #43|R5 5600G (Cezanne)|mmaenpaa||v0.7.3|2320|4838|89,08|54,31"/>
    <s v="[TR][TD]93[/TD][TD]AT #43[/TD][TD]R5 5600G (Cezanne)[/TD][TD]mmaenpaa[/TD][TD][/TD][TD]v0.7.3[/TD][TD]132,33[/TD][TD]13265[/TD][TD]569,71[/TD][TD]23,28[/TD][/TR]"/>
    <s v="[TR][TD]93[/TD][TD]AT #43[/TD][TD]R5 5600G (Cezanne)[/TD][TD]mmaenpaa[/TD][TD][/TD][TD]v0.7.3[/TD][TD]2320[/TD][TD]4838[/TD][TD]89,08[/TD][TD]54,31[/TD][/TR]"/>
  </r>
  <r>
    <n v="94"/>
    <s v="v0.7.3"/>
    <s v="AT"/>
    <n v="44"/>
    <s v="Apple M1"/>
    <s v="BorisTheBlade82"/>
    <s v="Estimate - see post"/>
    <s v="Estimate"/>
    <x v="0"/>
    <n v="860.7"/>
    <n v="2101"/>
    <n v="553"/>
    <n v="3.8"/>
    <n v="5380.0754286575102"/>
    <n v="1669.5"/>
    <n v="111.3"/>
    <n v="15"/>
    <x v="91"/>
    <s v="94|AT #44|Apple M1|BorisTheBlade82|Estimate - see post|v0.7.3|860,7|2101|553|3,8"/>
    <s v="94|AT #44|Apple M1|BorisTheBlade82|Estimate - see post|v0.7.3|5380,08|1670|111,3|15"/>
    <s v="[TR][TD]94[/TD][TD]AT #44[/TD][TD]Apple M1[/TD][TD]BorisTheBlade82[/TD][TD]Estimate - see post[/TD][TD]v0.7.3[/TD][TD]860,7[/TD][TD]2101[/TD][TD]553[/TD][TD]3,8[/TD][/TR]"/>
    <s v="[TR][TD]94[/TD][TD]AT #44[/TD][TD]Apple M1[/TD][TD]BorisTheBlade82[/TD][TD]Estimate - see post[/TD][TD]v0.7.3[/TD][TD]5380,08[/TD][TD]1670[/TD][TD]111,3[/TD][TD]15[/TD][/TR]"/>
  </r>
  <r>
    <n v="95"/>
    <s v="v0.7.2"/>
    <s v="3DC"/>
    <n v="283"/>
    <s v="i7 11800H (TigerLake-8C)"/>
    <s v="Saugbär"/>
    <m/>
    <m/>
    <x v="0"/>
    <n v="127.66"/>
    <n v="14109"/>
    <n v="555.16999999999996"/>
    <n v="25.41"/>
    <n v="2779.74"/>
    <n v="4800.7988888888895"/>
    <n v="74.934444444444438"/>
    <n v="64.069999999999993"/>
    <x v="92"/>
    <s v="95|3DC #283|i7 11800H (TigerLake-8C)|Saugbär||v0.7.2|127,66|14109|555,17|25,41"/>
    <s v="95|3DC #283|i7 11800H (TigerLake-8C)|Saugbär||v0.7.2|2779,74|4801|74,93|64,07"/>
    <s v="[TR][TD]95[/TD][TD]3DC #283[/TD][TD]i7 11800H (TigerLake-8C)[/TD][TD]Saugbär[/TD][TD][/TD][TD]v0.7.2[/TD][TD]127,66[/TD][TD]14109[/TD][TD]555,17[/TD][TD]25,41[/TD][/TR]"/>
    <s v="[TR][TD]95[/TD][TD]3DC #283[/TD][TD]i7 11800H (TigerLake-8C)[/TD][TD]Saugbär[/TD][TD][/TD][TD]v0.7.2[/TD][TD]2779,74[/TD][TD]4801[/TD][TD]74,93[/TD][TD]64,07[/TD][/TR]"/>
  </r>
  <r>
    <n v="96"/>
    <s v="v0.7.3"/>
    <s v="AT"/>
    <n v="55"/>
    <s v="R5 5600G (Cezanne)"/>
    <s v="mmaenpaa"/>
    <m/>
    <m/>
    <x v="0"/>
    <n v="177.67"/>
    <n v="9989"/>
    <n v="563.46"/>
    <n v="17.73"/>
    <n v="2225.96"/>
    <n v="5441"/>
    <n v="82.56"/>
    <n v="65.91"/>
    <x v="93"/>
    <s v="96|AT #55|R5 5600G (Cezanne)|mmaenpaa||v0.7.3|177,67|9989|563,46|17,73"/>
    <s v="96|AT #55|R5 5600G (Cezanne)|mmaenpaa||v0.7.3|2225,96|5441|82,56|65,91"/>
    <s v="[TR][TD]96[/TD][TD]AT #55[/TD][TD]R5 5600G (Cezanne)[/TD][TD]mmaenpaa[/TD][TD][/TD][TD]v0.7.3[/TD][TD]177,67[/TD][TD]9989[/TD][TD]563,46[/TD][TD]17,73[/TD][/TR]"/>
    <s v="[TR][TD]96[/TD][TD]AT #55[/TD][TD]R5 5600G (Cezanne)[/TD][TD]mmaenpaa[/TD][TD][/TD][TD]v0.7.3[/TD][TD]2225,96[/TD][TD]5441[/TD][TD]82,56[/TD][TD]65,91[/TD][/TR]"/>
  </r>
  <r>
    <n v="97"/>
    <s v="v0.7.3"/>
    <s v="AT"/>
    <n v="63"/>
    <s v="Apple M1 Max"/>
    <s v="BorisTheBlade82"/>
    <s v="Estimate - AT"/>
    <s v="Estimate"/>
    <x v="0"/>
    <n v="297.27408581529943"/>
    <n v="6083"/>
    <n v="553"/>
    <n v="11"/>
    <n v="5753.1937416758474"/>
    <n v="2431"/>
    <n v="71.5"/>
    <n v="34"/>
    <x v="94"/>
    <s v="97|AT #63|Apple M1 Max|BorisTheBlade82|Estimate - AT|v0.7.3|297,27|6083|553|11"/>
    <s v="97|AT #63|Apple M1 Max|BorisTheBlade82|Estimate - AT|v0.7.3|5753,19|2431|71,5|34"/>
    <s v="[TR][TD]97[/TD][TD]AT #63[/TD][TD]Apple M1 Max[/TD][TD]BorisTheBlade82[/TD][TD]Estimate - AT[/TD][TD]v0.7.3[/TD][TD]297,27[/TD][TD]6083[/TD][TD]553[/TD][TD]11[/TD][/TR]"/>
    <s v="[TR][TD]97[/TD][TD]AT #63[/TD][TD]Apple M1 Max[/TD][TD]BorisTheBlade82[/TD][TD]Estimate - AT[/TD][TD]v0.7.3[/TD][TD]5753,19[/TD][TD]2431[/TD][TD]71,5[/TD][TD]34[/TD][/TR]"/>
  </r>
  <r>
    <n v="98"/>
    <s v="v0.7.4"/>
    <s v="3DC"/>
    <n v="289"/>
    <s v="i5 12600K (AlderLake)"/>
    <s v="CrazyIvan"/>
    <m/>
    <m/>
    <x v="0"/>
    <n v="146.91"/>
    <n v="16019"/>
    <n v="424.94"/>
    <n v="37.700000000000003"/>
    <n v="3113.06"/>
    <n v="6234"/>
    <n v="51.53"/>
    <n v="120.96"/>
    <x v="95"/>
    <s v="98|3DC #289|i5 12600K (AlderLake)|CrazyIvan||v0.7.4|146,91|16019|424,94|37,7"/>
    <s v="98|3DC #289|i5 12600K (AlderLake)|CrazyIvan||v0.7.4|3113,06|6234|51,53|120,96"/>
    <s v="[TR][TD]98[/TD][TD]3DC #289[/TD][TD]i5 12600K (AlderLake)[/TD][TD]CrazyIvan[/TD][TD][/TD][TD]v0.7.4[/TD][TD]146,91[/TD][TD]16019[/TD][TD]424,94[/TD][TD]37,7[/TD][/TR]"/>
    <s v="[TR][TD]98[/TD][TD]3DC #289[/TD][TD]i5 12600K (AlderLake)[/TD][TD]CrazyIvan[/TD][TD][/TD][TD]v0.7.4[/TD][TD]3113,06[/TD][TD]6234[/TD][TD]51,53[/TD][TD]120,96[/TD][/TR]"/>
  </r>
  <r>
    <n v="99"/>
    <s v="v0.7.4"/>
    <s v="AT"/>
    <n v="67"/>
    <s v="i9 12900K (AlderLake)"/>
    <s v="BorisTheBlade82"/>
    <s v="Unlimited PL"/>
    <s v="@unlimited"/>
    <x v="1"/>
    <n v="149.12"/>
    <n v="16620"/>
    <n v="403.5"/>
    <n v="41.19"/>
    <n v="3977.92"/>
    <n v="7121"/>
    <n v="35.299999999999997"/>
    <n v="201.69"/>
    <x v="96"/>
    <s v="99|AT #67|i9 12900K (AlderLake)|BorisTheBlade82|Unlimited PL|v0.7.4|149,12|16620|403,5|41,19"/>
    <s v="99|AT #67|i9 12900K (AlderLake)|BorisTheBlade82|Unlimited PL|v0.7.4|3977,92|7121|35,3|201,69"/>
    <s v="[TR][TD]99[/TD][TD]AT #67[/TD][TD]i9 12900K (AlderLake)[/TD][TD]BorisTheBlade82[/TD][TD]Unlimited PL[/TD][TD]v0.7.4[/TD][TD]149,12[/TD][TD]16620[/TD][TD]403,5[/TD][TD]41,19[/TD][/TR]"/>
    <s v="[TR][TD]99[/TD][TD]AT #67[/TD][TD]i9 12900K (AlderLake)[/TD][TD]BorisTheBlade82[/TD][TD]Unlimited PL[/TD][TD]v0.7.4[/TD][TD]3977,92[/TD][TD]7121[/TD][TD]35,3[/TD][TD]201,69[/TD][/TR]"/>
  </r>
  <r>
    <n v="100"/>
    <s v="v0.7.4"/>
    <s v="AT"/>
    <n v="67"/>
    <s v="i9 12900K (AlderLake)"/>
    <s v="BorisTheBlade82"/>
    <s v="PL 241w"/>
    <s v="@241w"/>
    <x v="0"/>
    <n v="148.72"/>
    <n v="16621"/>
    <n v="404.55"/>
    <n v="41.09"/>
    <n v="4012.09"/>
    <n v="7095"/>
    <n v="35.130000000000003"/>
    <n v="201.99"/>
    <x v="97"/>
    <s v="100|AT #67|i9 12900K (AlderLake)|BorisTheBlade82|PL 241w|v0.7.4|148,72|16621|404,55|41,09"/>
    <s v="100|AT #67|i9 12900K (AlderLake)|BorisTheBlade82|PL 241w|v0.7.4|4012,09|7095|35,13|201,99"/>
    <s v="[TR][TD]100[/TD][TD]AT #67[/TD][TD]i9 12900K (AlderLake)[/TD][TD]BorisTheBlade82[/TD][TD]PL 241w[/TD][TD]v0.7.4[/TD][TD]148,72[/TD][TD]16621[/TD][TD]404,55[/TD][TD]41,09[/TD][/TR]"/>
    <s v="[TR][TD]100[/TD][TD]AT #67[/TD][TD]i9 12900K (AlderLake)[/TD][TD]BorisTheBlade82[/TD][TD]PL 241w[/TD][TD]v0.7.4[/TD][TD]4012,09[/TD][TD]7095[/TD][TD]35,13[/TD][TD]201,99[/TD][/TR]"/>
  </r>
  <r>
    <n v="101"/>
    <s v="v0.7.4"/>
    <s v="AT"/>
    <n v="67"/>
    <s v="i9 12900K (AlderLake)"/>
    <s v="BorisTheBlade82"/>
    <s v="PL 125w"/>
    <s v="@125w"/>
    <x v="0"/>
    <n v="145.66"/>
    <n v="16888"/>
    <n v="406.52"/>
    <n v="41.54"/>
    <n v="5553.64"/>
    <n v="4469"/>
    <n v="40.29"/>
    <n v="110.94"/>
    <x v="98"/>
    <s v="101|AT #67|i9 12900K (AlderLake)|BorisTheBlade82|PL 125w|v0.7.4|145,66|16888|406,52|41,54"/>
    <s v="101|AT #67|i9 12900K (AlderLake)|BorisTheBlade82|PL 125w|v0.7.4|5553,64|4469|40,29|110,94"/>
    <s v="[TR][TD]101[/TD][TD]AT #67[/TD][TD]i9 12900K (AlderLake)[/TD][TD]BorisTheBlade82[/TD][TD]PL 125w[/TD][TD]v0.7.4[/TD][TD]145,66[/TD][TD]16888[/TD][TD]406,52[/TD][TD]41,54[/TD][/TR]"/>
    <s v="[TR][TD]101[/TD][TD]AT #67[/TD][TD]i9 12900K (AlderLake)[/TD][TD]BorisTheBlade82[/TD][TD]PL 125w[/TD][TD]v0.7.4[/TD][TD]5553,64[/TD][TD]4469[/TD][TD]40,29[/TD][TD]110,94[/TD][/TR]"/>
  </r>
  <r>
    <n v="102"/>
    <s v="v0.7.4"/>
    <s v="AT"/>
    <n v="67"/>
    <s v="i9 12900K (AlderLake)"/>
    <s v="BorisTheBlade82"/>
    <s v="PL 65w"/>
    <s v="@65w"/>
    <x v="0"/>
    <n v="151.91999999999999"/>
    <n v="16298"/>
    <n v="403.88"/>
    <n v="40.35"/>
    <n v="5094.38"/>
    <n v="3471"/>
    <n v="56.55"/>
    <n v="61.38"/>
    <x v="99"/>
    <s v="102|AT #67|i9 12900K (AlderLake)|BorisTheBlade82|PL 65w|v0.7.4|151,92|16298|403,88|40,35"/>
    <s v="102|AT #67|i9 12900K (AlderLake)|BorisTheBlade82|PL 65w|v0.7.4|5094,38|3471|56,55|61,38"/>
    <s v="[TR][TD]102[/TD][TD]AT #67[/TD][TD]i9 12900K (AlderLake)[/TD][TD]BorisTheBlade82[/TD][TD]PL 65w[/TD][TD]v0.7.4[/TD][TD]151,92[/TD][TD]16298[/TD][TD]403,88[/TD][TD]40,35[/TD][/TR]"/>
    <s v="[TR][TD]102[/TD][TD]AT #67[/TD][TD]i9 12900K (AlderLake)[/TD][TD]BorisTheBlade82[/TD][TD]PL 65w[/TD][TD]v0.7.4[/TD][TD]5094,38[/TD][TD]3471[/TD][TD]56,55[/TD][TD]61,38[/TD][/TR]"/>
  </r>
  <r>
    <n v="103"/>
    <s v="v0.7.0"/>
    <s v="CB"/>
    <n v="230"/>
    <s v="R7 PRO 5750GE (Cezanne)"/>
    <s v="Freiheraus"/>
    <m/>
    <m/>
    <x v="0"/>
    <n v="205.28"/>
    <n v="8876.3700000000008"/>
    <n v="548.82000000000005"/>
    <n v="16.170000000000002"/>
    <n v="4818.3599999999997"/>
    <n v="2681.15"/>
    <n v="77.41"/>
    <n v="34.64"/>
    <x v="100"/>
    <s v="103|CB #230|R7 PRO 5750GE (Cezanne)|Freiheraus||v0.7.0|205,28|8876|548,82|16,17"/>
    <s v="103|CB #230|R7 PRO 5750GE (Cezanne)|Freiheraus||v0.7.0|4818,36|2681|77,41|34,64"/>
    <s v="[TR][TD]103[/TD][TD]CB #230[/TD][TD]R7 PRO 5750GE (Cezanne)[/TD][TD]Freiheraus[/TD][TD][/TD][TD]v0.7.0[/TD][TD]205,28[/TD][TD]8876[/TD][TD]548,82[/TD][TD]16,17[/TD][/TR]"/>
    <s v="[TR][TD]103[/TD][TD]CB #230[/TD][TD]R7 PRO 5750GE (Cezanne)[/TD][TD]Freiheraus[/TD][TD][/TD][TD]v0.7.0[/TD][TD]4818,36[/TD][TD]2681[/TD][TD]77,41[/TD][TD]34,64[/TD][/TR]"/>
  </r>
  <r>
    <n v="104"/>
    <s v="v0.7.0"/>
    <s v="CB"/>
    <n v="230"/>
    <s v="R7 PRO 5750GE (Cezanne)"/>
    <s v="Freiheraus"/>
    <s v="cTDP 15w"/>
    <s v="@15w"/>
    <x v="0"/>
    <n v="219.51"/>
    <n v="8241.7099999999991"/>
    <n v="552.75"/>
    <n v="14.91"/>
    <n v="6440.17"/>
    <n v="1507.5250000000001"/>
    <n v="103"/>
    <n v="14.64"/>
    <x v="101"/>
    <s v="104|CB #230|R7 PRO 5750GE (Cezanne)|Freiheraus|cTDP 15w|v0.7.0|219,51|8242|552,75|14,91"/>
    <s v="104|CB #230|R7 PRO 5750GE (Cezanne)|Freiheraus|cTDP 15w|v0.7.0|6440,17|1508|103|14,64"/>
    <s v="[TR][TD]104[/TD][TD]CB #230[/TD][TD]R7 PRO 5750GE (Cezanne)[/TD][TD]Freiheraus[/TD][TD]cTDP 15w[/TD][TD]v0.7.0[/TD][TD]219,51[/TD][TD]8242[/TD][TD]552,75[/TD][TD]14,91[/TD][/TR]"/>
    <s v="[TR][TD]104[/TD][TD]CB #230[/TD][TD]R7 PRO 5750GE (Cezanne)[/TD][TD]Freiheraus[/TD][TD]cTDP 15w[/TD][TD]v0.7.0[/TD][TD]6440,17[/TD][TD]1508[/TD][TD]103[/TD][TD]14,64[/TD][/TR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0BFEFE-A716-4026-A564-144290A7DD0A}" name="PivotTable1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47">
  <location ref="B3:C56" firstHeaderRow="1" firstDataRow="1" firstDataCol="1" rowPageCount="1" colPageCount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166">
        <item m="1" x="156"/>
        <item m="1" x="136"/>
        <item m="1" x="148"/>
        <item m="1" x="164"/>
        <item m="1" x="159"/>
        <item m="1" x="103"/>
        <item m="1" x="127"/>
        <item m="1" x="105"/>
        <item m="1" x="130"/>
        <item m="1" x="118"/>
        <item m="1" x="162"/>
        <item m="1" x="131"/>
        <item m="1" x="106"/>
        <item m="1" x="108"/>
        <item m="1" x="158"/>
        <item m="1" x="154"/>
        <item m="1" x="149"/>
        <item m="1" x="117"/>
        <item m="1" x="143"/>
        <item m="1" x="139"/>
        <item x="0"/>
        <item x="1"/>
        <item x="2"/>
        <item x="3"/>
        <item x="4"/>
        <item x="5"/>
        <item x="6"/>
        <item x="7"/>
        <item m="1" x="125"/>
        <item x="9"/>
        <item x="10"/>
        <item x="11"/>
        <item m="1" x="161"/>
        <item x="13"/>
        <item x="14"/>
        <item x="15"/>
        <item x="16"/>
        <item x="17"/>
        <item x="18"/>
        <item x="19"/>
        <item m="1" x="137"/>
        <item m="1" x="140"/>
        <item m="1" x="151"/>
        <item m="1" x="157"/>
        <item m="1" x="142"/>
        <item m="1" x="150"/>
        <item x="8"/>
        <item x="12"/>
        <item x="20"/>
        <item x="21"/>
        <item x="22"/>
        <item x="23"/>
        <item x="24"/>
        <item x="25"/>
        <item m="1" x="135"/>
        <item m="1" x="119"/>
        <item m="1" x="138"/>
        <item x="29"/>
        <item m="1" x="107"/>
        <item m="1" x="111"/>
        <item m="1" x="113"/>
        <item m="1" x="122"/>
        <item m="1" x="115"/>
        <item m="1" x="104"/>
        <item m="1" x="116"/>
        <item m="1" x="121"/>
        <item m="1" x="147"/>
        <item m="1" x="109"/>
        <item m="1" x="129"/>
        <item m="1" x="123"/>
        <item m="1" x="144"/>
        <item m="1" x="110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120"/>
        <item m="1" x="141"/>
        <item m="1" x="146"/>
        <item m="1" x="114"/>
        <item m="1" x="155"/>
        <item m="1" x="102"/>
        <item m="1" x="163"/>
        <item m="1" x="153"/>
        <item m="1" x="145"/>
        <item m="1" x="112"/>
        <item m="1" x="160"/>
        <item m="1" x="133"/>
        <item m="1" x="134"/>
        <item m="1" x="132"/>
        <item x="56"/>
        <item x="43"/>
        <item m="1" x="126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12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68"/>
        <item x="81"/>
        <item x="82"/>
        <item x="44"/>
        <item x="83"/>
        <item x="84"/>
        <item x="85"/>
        <item x="86"/>
        <item x="87"/>
        <item x="88"/>
        <item m="1" x="124"/>
        <item m="1" x="152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17"/>
  </rowFields>
  <rowItems count="53">
    <i>
      <x v="145"/>
    </i>
    <i>
      <x v="118"/>
    </i>
    <i>
      <x v="36"/>
    </i>
    <i>
      <x v="114"/>
    </i>
    <i>
      <x v="116"/>
    </i>
    <i>
      <x v="111"/>
    </i>
    <i>
      <x v="149"/>
    </i>
    <i>
      <x v="102"/>
    </i>
    <i>
      <x v="21"/>
    </i>
    <i>
      <x v="128"/>
    </i>
    <i>
      <x v="84"/>
    </i>
    <i>
      <x v="73"/>
    </i>
    <i>
      <x v="83"/>
    </i>
    <i>
      <x v="115"/>
    </i>
    <i>
      <x v="85"/>
    </i>
    <i>
      <x v="136"/>
    </i>
    <i>
      <x v="148"/>
    </i>
    <i>
      <x v="87"/>
    </i>
    <i>
      <x v="122"/>
    </i>
    <i>
      <x v="129"/>
    </i>
    <i>
      <x v="139"/>
    </i>
    <i>
      <x v="80"/>
    </i>
    <i>
      <x v="141"/>
    </i>
    <i>
      <x v="30"/>
    </i>
    <i>
      <x v="132"/>
    </i>
    <i>
      <x v="135"/>
    </i>
    <i>
      <x v="106"/>
    </i>
    <i>
      <x v="110"/>
    </i>
    <i>
      <x v="140"/>
    </i>
    <i>
      <x v="119"/>
    </i>
    <i>
      <x v="131"/>
    </i>
    <i>
      <x v="155"/>
    </i>
    <i>
      <x v="22"/>
    </i>
    <i>
      <x v="26"/>
    </i>
    <i>
      <x v="20"/>
    </i>
    <i>
      <x v="161"/>
    </i>
    <i>
      <x v="31"/>
    </i>
    <i>
      <x v="158"/>
    </i>
    <i>
      <x v="160"/>
    </i>
    <i>
      <x v="162"/>
    </i>
    <i>
      <x v="24"/>
    </i>
    <i>
      <x v="138"/>
    </i>
    <i>
      <x v="103"/>
    </i>
    <i>
      <x v="156"/>
    </i>
    <i>
      <x v="137"/>
    </i>
    <i>
      <x v="130"/>
    </i>
    <i>
      <x v="163"/>
    </i>
    <i>
      <x v="133"/>
    </i>
    <i>
      <x v="57"/>
    </i>
    <i>
      <x v="164"/>
    </i>
    <i>
      <x v="157"/>
    </i>
    <i>
      <x v="154"/>
    </i>
    <i t="grand">
      <x/>
    </i>
  </rowItems>
  <colItems count="1">
    <i/>
  </colItems>
  <pageFields count="1">
    <pageField fld="8" item="1" hier="-1"/>
  </pageFields>
  <dataFields count="1">
    <dataField name="Summe von PES ST" fld="9" baseField="0" baseItem="3" numFmtId="4"/>
  </dataField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6CE95F-2CE7-42FD-BB6D-DBBA62D051FD}" name="PivotTable1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44">
  <location ref="B3:C56" firstHeaderRow="1" firstDataRow="1" firstDataCol="1" rowPageCount="1" colPageCount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66">
        <item m="1" x="156"/>
        <item m="1" x="136"/>
        <item m="1" x="148"/>
        <item m="1" x="164"/>
        <item m="1" x="159"/>
        <item m="1" x="103"/>
        <item m="1" x="127"/>
        <item m="1" x="105"/>
        <item m="1" x="130"/>
        <item m="1" x="118"/>
        <item m="1" x="162"/>
        <item m="1" x="131"/>
        <item m="1" x="106"/>
        <item m="1" x="108"/>
        <item m="1" x="158"/>
        <item m="1" x="154"/>
        <item m="1" x="149"/>
        <item m="1" x="117"/>
        <item m="1" x="143"/>
        <item m="1" x="139"/>
        <item x="0"/>
        <item x="1"/>
        <item x="2"/>
        <item x="3"/>
        <item x="4"/>
        <item x="5"/>
        <item x="6"/>
        <item x="7"/>
        <item m="1" x="125"/>
        <item x="9"/>
        <item x="10"/>
        <item x="11"/>
        <item m="1" x="161"/>
        <item x="13"/>
        <item x="14"/>
        <item x="15"/>
        <item x="16"/>
        <item x="17"/>
        <item x="18"/>
        <item x="19"/>
        <item m="1" x="137"/>
        <item m="1" x="140"/>
        <item m="1" x="151"/>
        <item m="1" x="157"/>
        <item m="1" x="142"/>
        <item m="1" x="150"/>
        <item x="8"/>
        <item x="12"/>
        <item x="20"/>
        <item x="21"/>
        <item x="22"/>
        <item x="23"/>
        <item x="24"/>
        <item x="25"/>
        <item m="1" x="135"/>
        <item m="1" x="119"/>
        <item m="1" x="138"/>
        <item x="29"/>
        <item m="1" x="107"/>
        <item m="1" x="111"/>
        <item m="1" x="113"/>
        <item m="1" x="122"/>
        <item m="1" x="115"/>
        <item m="1" x="104"/>
        <item m="1" x="116"/>
        <item m="1" x="121"/>
        <item m="1" x="147"/>
        <item m="1" x="109"/>
        <item m="1" x="129"/>
        <item m="1" x="123"/>
        <item m="1" x="144"/>
        <item m="1" x="110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120"/>
        <item m="1" x="141"/>
        <item m="1" x="146"/>
        <item m="1" x="114"/>
        <item m="1" x="155"/>
        <item m="1" x="102"/>
        <item m="1" x="163"/>
        <item m="1" x="153"/>
        <item m="1" x="145"/>
        <item m="1" x="112"/>
        <item m="1" x="160"/>
        <item m="1" x="133"/>
        <item m="1" x="134"/>
        <item m="1" x="132"/>
        <item x="56"/>
        <item x="43"/>
        <item m="1" x="126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12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68"/>
        <item x="81"/>
        <item x="82"/>
        <item x="44"/>
        <item x="83"/>
        <item x="84"/>
        <item x="85"/>
        <item x="86"/>
        <item x="87"/>
        <item x="88"/>
        <item m="1" x="124"/>
        <item m="1" x="152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17"/>
  </rowFields>
  <rowItems count="53">
    <i>
      <x v="145"/>
    </i>
    <i>
      <x v="36"/>
    </i>
    <i>
      <x v="21"/>
    </i>
    <i>
      <x v="102"/>
    </i>
    <i>
      <x v="118"/>
    </i>
    <i>
      <x v="149"/>
    </i>
    <i>
      <x v="83"/>
    </i>
    <i>
      <x v="114"/>
    </i>
    <i>
      <x v="87"/>
    </i>
    <i>
      <x v="148"/>
    </i>
    <i>
      <x v="128"/>
    </i>
    <i>
      <x v="85"/>
    </i>
    <i>
      <x v="122"/>
    </i>
    <i>
      <x v="111"/>
    </i>
    <i>
      <x v="141"/>
    </i>
    <i>
      <x v="139"/>
    </i>
    <i>
      <x v="84"/>
    </i>
    <i>
      <x v="73"/>
    </i>
    <i>
      <x v="132"/>
    </i>
    <i>
      <x v="116"/>
    </i>
    <i>
      <x v="161"/>
    </i>
    <i>
      <x v="160"/>
    </i>
    <i>
      <x v="162"/>
    </i>
    <i>
      <x v="158"/>
    </i>
    <i>
      <x v="106"/>
    </i>
    <i>
      <x v="155"/>
    </i>
    <i>
      <x v="129"/>
    </i>
    <i>
      <x v="115"/>
    </i>
    <i>
      <x v="140"/>
    </i>
    <i>
      <x v="30"/>
    </i>
    <i>
      <x v="138"/>
    </i>
    <i>
      <x v="80"/>
    </i>
    <i>
      <x v="31"/>
    </i>
    <i>
      <x v="20"/>
    </i>
    <i>
      <x v="26"/>
    </i>
    <i>
      <x v="110"/>
    </i>
    <i>
      <x v="24"/>
    </i>
    <i>
      <x v="156"/>
    </i>
    <i>
      <x v="22"/>
    </i>
    <i>
      <x v="136"/>
    </i>
    <i>
      <x v="163"/>
    </i>
    <i>
      <x v="135"/>
    </i>
    <i>
      <x v="103"/>
    </i>
    <i>
      <x v="164"/>
    </i>
    <i>
      <x v="133"/>
    </i>
    <i>
      <x v="131"/>
    </i>
    <i>
      <x v="57"/>
    </i>
    <i>
      <x v="130"/>
    </i>
    <i>
      <x v="119"/>
    </i>
    <i>
      <x v="137"/>
    </i>
    <i>
      <x v="157"/>
    </i>
    <i>
      <x v="154"/>
    </i>
    <i t="grand">
      <x/>
    </i>
  </rowItems>
  <colItems count="1">
    <i/>
  </colItems>
  <pageFields count="1">
    <pageField fld="8" item="1" hier="-1"/>
  </pageFields>
  <dataFields count="1">
    <dataField name="Summe von Cons. ST" fld="10" baseField="0" baseItem="0"/>
  </dataFields>
  <chartFormats count="1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BB96FF-3D68-4286-89DF-310DCD70893C}" name="PivotTable1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46">
  <location ref="B3:C56" firstHeaderRow="1" firstDataRow="1" firstDataCol="1" rowPageCount="1" colPageCount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 sortType="ascending">
      <items count="166">
        <item m="1" x="156"/>
        <item m="1" x="136"/>
        <item m="1" x="148"/>
        <item m="1" x="164"/>
        <item m="1" x="159"/>
        <item m="1" x="103"/>
        <item m="1" x="127"/>
        <item m="1" x="105"/>
        <item m="1" x="130"/>
        <item m="1" x="118"/>
        <item m="1" x="162"/>
        <item m="1" x="131"/>
        <item m="1" x="106"/>
        <item m="1" x="108"/>
        <item m="1" x="158"/>
        <item m="1" x="154"/>
        <item m="1" x="149"/>
        <item m="1" x="117"/>
        <item m="1" x="143"/>
        <item m="1" x="139"/>
        <item x="0"/>
        <item x="1"/>
        <item x="2"/>
        <item x="3"/>
        <item x="4"/>
        <item x="5"/>
        <item x="6"/>
        <item x="7"/>
        <item m="1" x="125"/>
        <item x="9"/>
        <item x="10"/>
        <item x="11"/>
        <item m="1" x="161"/>
        <item x="13"/>
        <item x="14"/>
        <item x="15"/>
        <item x="16"/>
        <item x="17"/>
        <item x="18"/>
        <item x="19"/>
        <item m="1" x="137"/>
        <item m="1" x="140"/>
        <item m="1" x="151"/>
        <item m="1" x="157"/>
        <item m="1" x="142"/>
        <item m="1" x="150"/>
        <item x="8"/>
        <item x="12"/>
        <item x="20"/>
        <item x="21"/>
        <item x="22"/>
        <item x="23"/>
        <item x="24"/>
        <item x="25"/>
        <item m="1" x="135"/>
        <item m="1" x="119"/>
        <item m="1" x="138"/>
        <item x="29"/>
        <item m="1" x="107"/>
        <item m="1" x="111"/>
        <item m="1" x="113"/>
        <item m="1" x="122"/>
        <item m="1" x="115"/>
        <item m="1" x="104"/>
        <item m="1" x="116"/>
        <item m="1" x="121"/>
        <item m="1" x="147"/>
        <item m="1" x="109"/>
        <item m="1" x="129"/>
        <item m="1" x="123"/>
        <item m="1" x="144"/>
        <item m="1" x="110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120"/>
        <item m="1" x="141"/>
        <item m="1" x="146"/>
        <item m="1" x="114"/>
        <item m="1" x="155"/>
        <item m="1" x="102"/>
        <item m="1" x="163"/>
        <item m="1" x="153"/>
        <item m="1" x="145"/>
        <item m="1" x="112"/>
        <item m="1" x="160"/>
        <item m="1" x="133"/>
        <item m="1" x="134"/>
        <item m="1" x="132"/>
        <item x="56"/>
        <item x="43"/>
        <item m="1" x="126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12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68"/>
        <item x="81"/>
        <item x="82"/>
        <item x="44"/>
        <item x="83"/>
        <item x="84"/>
        <item x="85"/>
        <item x="86"/>
        <item x="87"/>
        <item x="88"/>
        <item m="1" x="124"/>
        <item m="1" x="152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17"/>
  </rowFields>
  <rowItems count="53">
    <i>
      <x v="116"/>
    </i>
    <i>
      <x v="115"/>
    </i>
    <i>
      <x v="118"/>
    </i>
    <i>
      <x v="149"/>
    </i>
    <i>
      <x v="36"/>
    </i>
    <i>
      <x v="136"/>
    </i>
    <i>
      <x v="84"/>
    </i>
    <i>
      <x v="80"/>
    </i>
    <i>
      <x v="119"/>
    </i>
    <i>
      <x v="114"/>
    </i>
    <i>
      <x v="111"/>
    </i>
    <i>
      <x v="135"/>
    </i>
    <i>
      <x v="73"/>
    </i>
    <i>
      <x v="129"/>
    </i>
    <i>
      <x v="30"/>
    </i>
    <i>
      <x v="83"/>
    </i>
    <i>
      <x v="102"/>
    </i>
    <i>
      <x v="145"/>
    </i>
    <i>
      <x v="110"/>
    </i>
    <i>
      <x v="22"/>
    </i>
    <i>
      <x v="85"/>
    </i>
    <i>
      <x v="138"/>
    </i>
    <i>
      <x v="131"/>
    </i>
    <i>
      <x v="21"/>
    </i>
    <i>
      <x v="139"/>
    </i>
    <i>
      <x v="128"/>
    </i>
    <i>
      <x v="137"/>
    </i>
    <i>
      <x v="140"/>
    </i>
    <i>
      <x v="31"/>
    </i>
    <i>
      <x v="103"/>
    </i>
    <i>
      <x v="141"/>
    </i>
    <i>
      <x v="130"/>
    </i>
    <i>
      <x v="132"/>
    </i>
    <i>
      <x v="156"/>
    </i>
    <i>
      <x v="122"/>
    </i>
    <i>
      <x v="106"/>
    </i>
    <i>
      <x v="24"/>
    </i>
    <i>
      <x v="20"/>
    </i>
    <i>
      <x v="155"/>
    </i>
    <i>
      <x v="158"/>
    </i>
    <i>
      <x v="133"/>
    </i>
    <i>
      <x v="26"/>
    </i>
    <i>
      <x v="57"/>
    </i>
    <i>
      <x v="160"/>
    </i>
    <i>
      <x v="148"/>
    </i>
    <i>
      <x v="163"/>
    </i>
    <i>
      <x v="162"/>
    </i>
    <i>
      <x v="154"/>
    </i>
    <i>
      <x v="161"/>
    </i>
    <i>
      <x v="157"/>
    </i>
    <i>
      <x v="164"/>
    </i>
    <i>
      <x v="87"/>
    </i>
    <i t="grand">
      <x/>
    </i>
  </rowItems>
  <colItems count="1">
    <i/>
  </colItems>
  <pageFields count="1">
    <pageField fld="8" item="1" hier="-1"/>
  </pageFields>
  <dataFields count="1">
    <dataField name="Summe von PES MT" fld="13" baseField="0" baseItem="1" numFmtId="4"/>
  </dataFields>
  <chartFormats count="1"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875018-2FDD-4D02-B5CA-D328CB30719D}" name="PivotTable1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50">
  <location ref="B3:C56" firstHeaderRow="1" firstDataRow="1" firstDataCol="1" rowPageCount="1" colPageCount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 sortType="descending">
      <items count="166">
        <item m="1" x="156"/>
        <item m="1" x="136"/>
        <item m="1" x="148"/>
        <item m="1" x="164"/>
        <item m="1" x="159"/>
        <item m="1" x="103"/>
        <item m="1" x="127"/>
        <item m="1" x="105"/>
        <item m="1" x="130"/>
        <item m="1" x="118"/>
        <item m="1" x="162"/>
        <item m="1" x="131"/>
        <item m="1" x="106"/>
        <item m="1" x="108"/>
        <item m="1" x="158"/>
        <item m="1" x="154"/>
        <item m="1" x="149"/>
        <item m="1" x="117"/>
        <item m="1" x="143"/>
        <item m="1" x="139"/>
        <item x="0"/>
        <item x="1"/>
        <item x="2"/>
        <item x="3"/>
        <item x="4"/>
        <item x="5"/>
        <item x="6"/>
        <item x="7"/>
        <item m="1" x="125"/>
        <item x="9"/>
        <item x="10"/>
        <item x="11"/>
        <item m="1" x="161"/>
        <item x="13"/>
        <item x="14"/>
        <item x="15"/>
        <item x="16"/>
        <item x="17"/>
        <item x="18"/>
        <item x="19"/>
        <item m="1" x="137"/>
        <item m="1" x="140"/>
        <item m="1" x="151"/>
        <item m="1" x="157"/>
        <item m="1" x="142"/>
        <item m="1" x="150"/>
        <item x="8"/>
        <item x="12"/>
        <item x="20"/>
        <item x="21"/>
        <item x="22"/>
        <item x="23"/>
        <item x="24"/>
        <item x="25"/>
        <item m="1" x="135"/>
        <item m="1" x="119"/>
        <item m="1" x="138"/>
        <item x="29"/>
        <item m="1" x="107"/>
        <item m="1" x="111"/>
        <item m="1" x="113"/>
        <item m="1" x="122"/>
        <item m="1" x="115"/>
        <item m="1" x="104"/>
        <item m="1" x="116"/>
        <item m="1" x="121"/>
        <item m="1" x="147"/>
        <item m="1" x="109"/>
        <item m="1" x="129"/>
        <item m="1" x="123"/>
        <item m="1" x="144"/>
        <item m="1" x="110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120"/>
        <item m="1" x="141"/>
        <item m="1" x="146"/>
        <item m="1" x="114"/>
        <item m="1" x="155"/>
        <item m="1" x="102"/>
        <item m="1" x="163"/>
        <item m="1" x="153"/>
        <item m="1" x="145"/>
        <item m="1" x="112"/>
        <item m="1" x="160"/>
        <item m="1" x="133"/>
        <item m="1" x="134"/>
        <item m="1" x="132"/>
        <item x="56"/>
        <item x="43"/>
        <item m="1" x="126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12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68"/>
        <item x="81"/>
        <item x="82"/>
        <item x="44"/>
        <item x="83"/>
        <item x="84"/>
        <item x="85"/>
        <item x="86"/>
        <item x="87"/>
        <item x="88"/>
        <item m="1" x="124"/>
        <item m="1" x="152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17"/>
  </rowFields>
  <rowItems count="53">
    <i>
      <x v="118"/>
    </i>
    <i>
      <x v="149"/>
    </i>
    <i>
      <x v="145"/>
    </i>
    <i>
      <x v="36"/>
    </i>
    <i>
      <x v="83"/>
    </i>
    <i>
      <x v="85"/>
    </i>
    <i>
      <x v="102"/>
    </i>
    <i>
      <x v="114"/>
    </i>
    <i>
      <x v="116"/>
    </i>
    <i>
      <x v="84"/>
    </i>
    <i>
      <x v="73"/>
    </i>
    <i>
      <x v="115"/>
    </i>
    <i>
      <x v="111"/>
    </i>
    <i>
      <x v="141"/>
    </i>
    <i>
      <x v="128"/>
    </i>
    <i>
      <x v="21"/>
    </i>
    <i>
      <x v="160"/>
    </i>
    <i>
      <x v="122"/>
    </i>
    <i>
      <x v="139"/>
    </i>
    <i>
      <x v="158"/>
    </i>
    <i>
      <x v="132"/>
    </i>
    <i>
      <x v="31"/>
    </i>
    <i>
      <x v="106"/>
    </i>
    <i>
      <x v="156"/>
    </i>
    <i>
      <x v="140"/>
    </i>
    <i>
      <x v="148"/>
    </i>
    <i>
      <x v="24"/>
    </i>
    <i>
      <x v="129"/>
    </i>
    <i>
      <x v="80"/>
    </i>
    <i>
      <x v="138"/>
    </i>
    <i>
      <x v="110"/>
    </i>
    <i>
      <x v="119"/>
    </i>
    <i>
      <x v="155"/>
    </i>
    <i>
      <x v="30"/>
    </i>
    <i>
      <x v="136"/>
    </i>
    <i>
      <x v="161"/>
    </i>
    <i>
      <x v="87"/>
    </i>
    <i>
      <x v="137"/>
    </i>
    <i>
      <x v="22"/>
    </i>
    <i>
      <x v="103"/>
    </i>
    <i>
      <x v="133"/>
    </i>
    <i>
      <x v="135"/>
    </i>
    <i>
      <x v="162"/>
    </i>
    <i>
      <x v="57"/>
    </i>
    <i>
      <x v="130"/>
    </i>
    <i>
      <x v="163"/>
    </i>
    <i>
      <x v="131"/>
    </i>
    <i>
      <x v="157"/>
    </i>
    <i>
      <x v="20"/>
    </i>
    <i>
      <x v="26"/>
    </i>
    <i>
      <x v="154"/>
    </i>
    <i>
      <x v="164"/>
    </i>
    <i t="grand">
      <x/>
    </i>
  </rowItems>
  <colItems count="1">
    <i/>
  </colItems>
  <pageFields count="1">
    <pageField fld="8" item="1" hier="-1"/>
  </pageFields>
  <dataFields count="1">
    <dataField name="Summe von Cons. MT" fld="14" baseField="0" baseItem="0"/>
  </dataFields>
  <chartFormats count="13"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1527BF-35EF-41E4-9E51-2CB3A9570C24}" name="GeneralTable" displayName="GeneralTable" ref="B5:W107" totalsRowShown="0">
  <autoFilter ref="B5:W107" xr:uid="{D71527BF-35EF-41E4-9E51-2CB3A9570C24}"/>
  <tableColumns count="22">
    <tableColumn id="9" xr3:uid="{930AA11C-DBAD-449C-9AAB-58413DD653FF}" name="Ref."/>
    <tableColumn id="12" xr3:uid="{E49439F9-F907-4E59-A719-6E96236549B4}" name="Ver" dataCellStyle="Eingabe"/>
    <tableColumn id="20" xr3:uid="{AD0FEAE1-8D4C-4952-B2FF-6B0C4EC22BC9}" name="Frm" dataDxfId="52" dataCellStyle="Eingabe"/>
    <tableColumn id="1" xr3:uid="{4EB90E3D-8138-420D-9685-23ED5E0CD304}" name="Post" dataCellStyle="Eingabe"/>
    <tableColumn id="2" xr3:uid="{92C57538-460C-4E03-9CB9-83B07236AA32}" name="CPU" dataCellStyle="Eingabe"/>
    <tableColumn id="3" xr3:uid="{F26113B1-1044-4D8E-AAF2-786269A14A78}" name="User" dataCellStyle="Eingabe"/>
    <tableColumn id="11" xr3:uid="{C9A1EC67-185F-4C31-82BF-1FD4E60EEEB8}" name="Remark" dataDxfId="51" dataCellStyle="Eingabe"/>
    <tableColumn id="19" xr3:uid="{94C794A9-6812-467E-9A80-159F40002F47}" name="Chart-Remark" dataDxfId="50" dataCellStyle="Eingabe"/>
    <tableColumn id="17" xr3:uid="{4676CE90-8D18-4367-92DF-8446949D7324}" name="Exclude From Chart" dataDxfId="49" dataCellStyle="Eingabe"/>
    <tableColumn id="4" xr3:uid="{DC9686E4-85C0-47F0-8897-2265DDE0051D}" name="PES ST" dataDxfId="48" dataCellStyle="Eingabe"/>
    <tableColumn id="6" xr3:uid="{374DB514-59D1-4DD5-9B7D-7CBBDA45F154}" name="Cons. ST" dataDxfId="47" dataCellStyle="Komma"/>
    <tableColumn id="13" xr3:uid="{10E1BD7B-CAF9-42F5-8914-D1310D8226D9}" name="Dur. ST" dataDxfId="46" dataCellStyle="Eingabe"/>
    <tableColumn id="14" xr3:uid="{24DAABC1-44C6-41F4-932F-8FE2CC1373D1}" name="Avg. Pwr. ST" dataDxfId="45" dataCellStyle="Eingabe"/>
    <tableColumn id="5" xr3:uid="{12E62267-0D7D-4CE4-BBC7-A7856D373EEC}" name="PES MT" dataDxfId="44" dataCellStyle="Komma"/>
    <tableColumn id="7" xr3:uid="{601EDF6E-3CF8-4495-BCA8-F12B64C740B5}" name="Cons. MT" dataDxfId="43" dataCellStyle="Komma"/>
    <tableColumn id="15" xr3:uid="{CE683E5F-B131-497D-9152-9159DF956534}" name="Dur. MT" dataDxfId="42" dataCellStyle="Eingabe"/>
    <tableColumn id="16" xr3:uid="{27A65197-EB92-4DD2-BC96-E7065F4BE0F9}" name="Avg. Pwr. MT" dataDxfId="41" dataCellStyle="Eingabe"/>
    <tableColumn id="10" xr3:uid="{17D81176-3AE4-44FC-9069-C773914DD128}" name="GraphLabel" dataDxfId="40" dataCellStyle="Standard">
      <calculatedColumnFormula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calculatedColumnFormula>
    </tableColumn>
    <tableColumn id="8" xr3:uid="{7CD33795-D9C5-445A-86EB-6454E2C11F57}" name="3DC BB-Code Single-Thread" dataDxfId="39" dataCellStyle="Standard">
      <calculatedColumnFormula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calculatedColumnFormula>
    </tableColumn>
    <tableColumn id="18" xr3:uid="{2DDA031F-8F7E-48A0-98C8-72FBF60A28CF}" name="3DC BB-Code Multi-Thread" dataDxfId="38" dataCellStyle="Standard">
      <calculatedColumnFormula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calculatedColumnFormula>
    </tableColumn>
    <tableColumn id="21" xr3:uid="{46697E13-4493-4471-AFA2-F31104E508F1}" name="AT BB-Code Single-Thread" dataDxfId="37">
      <calculatedColumnFormula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calculatedColumnFormula>
    </tableColumn>
    <tableColumn id="22" xr3:uid="{04B7243E-641C-43E9-9BB8-316A51612008}" name="AT BB-Code Multi-Thread" dataDxfId="36">
      <calculatedColumnFormula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DB2D71-6F27-4FB7-95C8-FAF945A7A0CC}" name="PerfPowerST" displayName="PerfPowerST" ref="B5:Q200" totalsRowShown="0" headerRowDxfId="35" tableBorderDxfId="34">
  <autoFilter ref="B5:Q200" xr:uid="{97DB2D71-6F27-4FB7-95C8-FAF945A7A0CC}"/>
  <tableColumns count="16">
    <tableColumn id="5" xr3:uid="{F3E1F3BF-002B-482A-88AD-54C90AC58C6F}" name="Ref." dataDxfId="33">
      <calculatedColumnFormula>IFERROR(GeneralTable[[#This Row],[Ref.]],NA())</calculatedColumnFormula>
    </tableColumn>
    <tableColumn id="1" xr3:uid="{D5C2F3F4-C19A-4236-9BFB-721869560BCA}" name="GraphLabel" dataDxfId="32">
      <calculatedColumnFormula>IFERROR(IF(GeneralTable[[#This Row],[Exclude From Chart]]="X",NA(),GeneralTable[[#This Row],[GraphLabel]]),NA())</calculatedColumnFormula>
    </tableColumn>
    <tableColumn id="4" xr3:uid="{78A74983-1B81-4043-9F23-03DF142B7905}" name="ExcludeHere" dataDxfId="31"/>
    <tableColumn id="2" xr3:uid="{01B3B0A8-ADBE-4612-B79B-C28EA6D97BAD}" name="Cons. ST" dataDxfId="30" dataCellStyle="Komma">
      <calculatedColumnFormula>IFERROR(IF(OR(GeneralTable[[#This Row],[Exclude From Chart]]="X",PerfPowerST[[#This Row],[ExcludeHere]]="X"),NA(),GeneralTable[[#This Row],[Cons. ST]]),NA())</calculatedColumnFormula>
    </tableColumn>
    <tableColumn id="3" xr3:uid="{FBCA2DDA-B121-4788-AFAA-6ED61C86D4AC}" name="Dur. ST" dataDxfId="29" dataCellStyle="Eingabe">
      <calculatedColumnFormula>IFERROR(IF(OR(GeneralTable[[#This Row],[Exclude From Chart]]="X",PerfPowerST[[#This Row],[ExcludeHere]]="X"),NA(),GeneralTable[[#This Row],[Dur. ST]]),NA())</calculatedColumnFormula>
    </tableColumn>
    <tableColumn id="6" xr3:uid="{D719E03F-7520-442A-A260-2CEA3971AFF7}" name="ISO-50" dataDxfId="28">
      <calculatedColumnFormula>1000000000/50/PerfPowerST[[#This Row],[Cons. ST]]</calculatedColumnFormula>
    </tableColumn>
    <tableColumn id="7" xr3:uid="{5F1A4B22-3A00-483F-AC68-AAF38332DA90}" name="ISO-100" dataDxfId="27">
      <calculatedColumnFormula>1000000000/100/PerfPowerST[[#This Row],[Cons. ST]]</calculatedColumnFormula>
    </tableColumn>
    <tableColumn id="8" xr3:uid="{EB6A5F8D-51DE-47EB-B640-0F932330B7A1}" name="ISO-200" dataDxfId="26">
      <calculatedColumnFormula>1000000000/200/PerfPowerST[[#This Row],[Cons. ST]]</calculatedColumnFormula>
    </tableColumn>
    <tableColumn id="9" xr3:uid="{2601CA6A-3BE9-4C85-989B-DFD336535239}" name="ISO-300" dataDxfId="25">
      <calculatedColumnFormula>1000000000/300/PerfPowerST[[#This Row],[Cons. ST]]</calculatedColumnFormula>
    </tableColumn>
    <tableColumn id="10" xr3:uid="{14603E08-D2B4-4EEE-B0DF-A10BADCD5409}" name="ISO-400" dataDxfId="24">
      <calculatedColumnFormula>1000000000/400/PerfPowerST[[#This Row],[Cons. ST]]</calculatedColumnFormula>
    </tableColumn>
    <tableColumn id="11" xr3:uid="{5A7E064C-D855-4C8B-B990-CA1328F1068F}" name="ISO-500" dataDxfId="23">
      <calculatedColumnFormula>1000000000/500/PerfPowerST[[#This Row],[Cons. ST]]</calculatedColumnFormula>
    </tableColumn>
    <tableColumn id="12" xr3:uid="{4045D943-BF8B-4345-B457-E8C31B0B18D9}" name="ISO-600" dataDxfId="22">
      <calculatedColumnFormula>1000000000/600/PerfPowerST[[#This Row],[Cons. ST]]</calculatedColumnFormula>
    </tableColumn>
    <tableColumn id="13" xr3:uid="{9D27D483-103B-4075-A7E3-6FD81088BDA8}" name="ISO-700" dataDxfId="21">
      <calculatedColumnFormula>1000000000/700/PerfPowerST[[#This Row],[Cons. ST]]</calculatedColumnFormula>
    </tableColumn>
    <tableColumn id="14" xr3:uid="{301C055B-DCA3-41A9-A191-0AE5101D42A2}" name="ISO-800" dataDxfId="20">
      <calculatedColumnFormula>1000000000/800/PerfPowerST[[#This Row],[Cons. ST]]</calculatedColumnFormula>
    </tableColumn>
    <tableColumn id="15" xr3:uid="{4F2B4CF7-0037-4985-81FF-14F3D2DCF569}" name="ISO-900" dataDxfId="19">
      <calculatedColumnFormula>1000000000/900/PerfPowerST[[#This Row],[Cons. ST]]</calculatedColumnFormula>
    </tableColumn>
    <tableColumn id="16" xr3:uid="{4D631E43-E3DE-4E5E-A44E-9693B996DF42}" name="ISO-1000" dataDxfId="18">
      <calculatedColumnFormula>1000000000/1000/PerfPowerST[[#This Row],[Cons. ST]]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40C365-31F2-4EBB-9FDC-5364ADB93CE3}" name="PerfPowerST4" displayName="PerfPowerST4" ref="B5:Q200" totalsRowShown="0" headerRowDxfId="17" tableBorderDxfId="16">
  <autoFilter ref="B5:Q200" xr:uid="{97DB2D71-6F27-4FB7-95C8-FAF945A7A0CC}"/>
  <tableColumns count="16">
    <tableColumn id="5" xr3:uid="{93151D86-B2C5-4644-A01F-5738C5969B82}" name="Ref." dataDxfId="15">
      <calculatedColumnFormula>IFERROR(GeneralTable[[#This Row],[Ref.]],NA())</calculatedColumnFormula>
    </tableColumn>
    <tableColumn id="1" xr3:uid="{FC1D4FE0-575B-4079-A322-20E22576692A}" name="GraphLabel" dataDxfId="14">
      <calculatedColumnFormula>IFERROR(IF(GeneralTable[[#This Row],[Exclude From Chart]]="X",NA(),GeneralTable[[#This Row],[GraphLabel]]),NA())</calculatedColumnFormula>
    </tableColumn>
    <tableColumn id="4" xr3:uid="{AB77A797-FBA5-4D60-A78A-8A65DE947B8F}" name="ExcludeHere" dataDxfId="13"/>
    <tableColumn id="2" xr3:uid="{65B743FB-D4EA-48F0-9851-F1B02492AB9E}" name="Cons. MT" dataDxfId="12" dataCellStyle="Komma">
      <calculatedColumnFormula>IFERROR(IF(OR(GeneralTable[[#This Row],[Exclude From Chart]]="X",PerfPowerST4[[#This Row],[ExcludeHere]]="X"),NA(),GeneralTable[[#This Row],[Cons. MT]]),NA())</calculatedColumnFormula>
    </tableColumn>
    <tableColumn id="3" xr3:uid="{29581847-BA31-4ED9-9849-40A45512FE0D}" name="Dur. MT" dataDxfId="11" dataCellStyle="Eingabe">
      <calculatedColumnFormula>IFERROR(IF(OR(GeneralTable[[#This Row],[Exclude From Chart]]="X",PerfPowerST4[[#This Row],[ExcludeHere]]="X"),NA(),GeneralTable[[#This Row],[Dur. MT]]),NA())</calculatedColumnFormula>
    </tableColumn>
    <tableColumn id="6" xr3:uid="{B22C8EE9-B1DF-460A-B84E-9D4D1D2FB482}" name="ISO-500" dataDxfId="10">
      <calculatedColumnFormula>1000000000/500/PerfPowerST4[[#This Row],[Cons. MT]]</calculatedColumnFormula>
    </tableColumn>
    <tableColumn id="7" xr3:uid="{58855751-3081-4458-9977-EF952160C630}" name="ISO-1K" dataDxfId="9">
      <calculatedColumnFormula>1000000000/1000/PerfPowerST4[[#This Row],[Cons. MT]]</calculatedColumnFormula>
    </tableColumn>
    <tableColumn id="8" xr3:uid="{D0CE3C84-E54A-48B6-9BD3-8C120901E020}" name="ISO-2K" dataDxfId="8">
      <calculatedColumnFormula>1000000000/2000/PerfPowerST4[[#This Row],[Cons. MT]]</calculatedColumnFormula>
    </tableColumn>
    <tableColumn id="9" xr3:uid="{362F5746-E327-4B9F-9056-770768791ED3}" name="ISO-3K" dataDxfId="7">
      <calculatedColumnFormula>1000000000/3000/PerfPowerST4[[#This Row],[Cons. MT]]</calculatedColumnFormula>
    </tableColumn>
    <tableColumn id="10" xr3:uid="{9F70DB70-ED24-4730-B450-0D424EC73C08}" name="ISO-4K" dataDxfId="6">
      <calculatedColumnFormula>1000000000/4000/PerfPowerST4[[#This Row],[Cons. MT]]</calculatedColumnFormula>
    </tableColumn>
    <tableColumn id="11" xr3:uid="{A704551B-A9F6-4E58-9CBE-822E503A3EC6}" name="ISO-5K" dataDxfId="5">
      <calculatedColumnFormula>1000000000/5000/PerfPowerST4[[#This Row],[Cons. MT]]</calculatedColumnFormula>
    </tableColumn>
    <tableColumn id="12" xr3:uid="{719462D2-AC39-4DF1-918C-E8E93B64C7B0}" name="ISO-6K" dataDxfId="4">
      <calculatedColumnFormula>1000000000/6000/PerfPowerST4[[#This Row],[Cons. MT]]</calculatedColumnFormula>
    </tableColumn>
    <tableColumn id="13" xr3:uid="{79CCC41F-9792-4CF1-97D1-20F0C2E9DBF1}" name="ISO-7K" dataDxfId="3">
      <calculatedColumnFormula>1000000000/7000/PerfPowerST4[[#This Row],[Cons. MT]]</calculatedColumnFormula>
    </tableColumn>
    <tableColumn id="14" xr3:uid="{2DB49BBE-DC83-47A7-8902-E74073C34FE0}" name="ISO-8K" dataDxfId="2">
      <calculatedColumnFormula>1000000000/8000/PerfPowerST4[[#This Row],[Cons. MT]]</calculatedColumnFormula>
    </tableColumn>
    <tableColumn id="15" xr3:uid="{8D9F1CEE-9E94-4EA8-B30F-874755088D7E}" name="ISO-9K" dataDxfId="1">
      <calculatedColumnFormula>1000000000/9000/PerfPowerST4[[#This Row],[Cons. MT]]</calculatedColumnFormula>
    </tableColumn>
    <tableColumn id="16" xr3:uid="{B6B604A9-0277-4E05-834B-0CFAE7A64166}" name="ISO-10K" dataDxfId="0">
      <calculatedColumnFormula>1000000000/10000/PerfPowerST4[[#This Row],[Cons. MT]]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y33H@" TargetMode="External"/><Relationship Id="rId2" Type="http://schemas.openxmlformats.org/officeDocument/2006/relationships/hyperlink" Target="https://www.forum-3dcenter.org/vbulletin/member.php?u=9072" TargetMode="External"/><Relationship Id="rId1" Type="http://schemas.openxmlformats.org/officeDocument/2006/relationships/hyperlink" Target="https://www.forum-3dcenter.org/vbulletin/member.php?u=9072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107"/>
  <sheetViews>
    <sheetView tabSelected="1" zoomScale="86" zoomScaleNormal="100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J89" sqref="J89"/>
    </sheetView>
  </sheetViews>
  <sheetFormatPr baseColWidth="10" defaultColWidth="8.88671875" defaultRowHeight="14.4" outlineLevelCol="1" x14ac:dyDescent="0.3"/>
  <cols>
    <col min="1" max="1" width="1.33203125" customWidth="1"/>
    <col min="2" max="2" width="6.77734375" bestFit="1" customWidth="1"/>
    <col min="3" max="3" width="6.44140625" bestFit="1" customWidth="1"/>
    <col min="4" max="4" width="6.77734375" bestFit="1" customWidth="1"/>
    <col min="5" max="5" width="7.33203125" bestFit="1" customWidth="1"/>
    <col min="6" max="6" width="25" bestFit="1" customWidth="1"/>
    <col min="7" max="7" width="15.21875" bestFit="1" customWidth="1"/>
    <col min="8" max="8" width="30.6640625" customWidth="1" outlineLevel="1"/>
    <col min="9" max="9" width="15.21875" customWidth="1" outlineLevel="1"/>
    <col min="10" max="10" width="20.21875" customWidth="1" outlineLevel="1"/>
    <col min="11" max="11" width="9.109375" bestFit="1" customWidth="1"/>
    <col min="12" max="12" width="10.44140625" bestFit="1" customWidth="1"/>
    <col min="13" max="13" width="9.5546875" bestFit="1" customWidth="1"/>
    <col min="14" max="14" width="14.109375" bestFit="1" customWidth="1"/>
    <col min="15" max="15" width="9.88671875" bestFit="1" customWidth="1"/>
    <col min="16" max="16" width="11.21875" bestFit="1" customWidth="1"/>
    <col min="17" max="17" width="10.5546875" bestFit="1" customWidth="1"/>
    <col min="18" max="18" width="14.88671875" bestFit="1" customWidth="1"/>
    <col min="19" max="19" width="39.109375" bestFit="1" customWidth="1"/>
    <col min="20" max="23" width="22.5546875" customWidth="1"/>
    <col min="24" max="24" width="27.44140625" bestFit="1" customWidth="1"/>
    <col min="25" max="25" width="17.21875" bestFit="1" customWidth="1"/>
  </cols>
  <sheetData>
    <row r="1" spans="2:23" x14ac:dyDescent="0.3">
      <c r="B1" s="42" t="s">
        <v>208</v>
      </c>
      <c r="C1" s="42"/>
      <c r="D1" t="s">
        <v>182</v>
      </c>
      <c r="F1" s="9" t="s">
        <v>74</v>
      </c>
      <c r="G1">
        <v>289</v>
      </c>
    </row>
    <row r="2" spans="2:23" x14ac:dyDescent="0.3">
      <c r="B2" s="14"/>
      <c r="C2" s="14"/>
      <c r="D2" s="14"/>
      <c r="F2" s="14" t="s">
        <v>101</v>
      </c>
      <c r="G2">
        <v>230</v>
      </c>
    </row>
    <row r="3" spans="2:23" x14ac:dyDescent="0.3">
      <c r="B3" s="29"/>
      <c r="C3" s="29"/>
      <c r="D3" s="29"/>
      <c r="F3" s="29" t="s">
        <v>218</v>
      </c>
      <c r="G3">
        <v>67</v>
      </c>
    </row>
    <row r="4" spans="2:23" x14ac:dyDescent="0.3">
      <c r="F4" s="29" t="s">
        <v>219</v>
      </c>
      <c r="G4" s="30">
        <v>44507</v>
      </c>
    </row>
    <row r="5" spans="2:23" x14ac:dyDescent="0.3">
      <c r="B5" t="s">
        <v>159</v>
      </c>
      <c r="C5" t="s">
        <v>158</v>
      </c>
      <c r="D5" t="s">
        <v>160</v>
      </c>
      <c r="E5" t="s">
        <v>161</v>
      </c>
      <c r="F5" t="s">
        <v>0</v>
      </c>
      <c r="G5" t="s">
        <v>1</v>
      </c>
      <c r="H5" t="s">
        <v>30</v>
      </c>
      <c r="I5" t="s">
        <v>58</v>
      </c>
      <c r="J5" t="s">
        <v>39</v>
      </c>
      <c r="K5" t="s">
        <v>2</v>
      </c>
      <c r="L5" t="s">
        <v>31</v>
      </c>
      <c r="M5" t="s">
        <v>32</v>
      </c>
      <c r="N5" t="s">
        <v>33</v>
      </c>
      <c r="O5" t="s">
        <v>3</v>
      </c>
      <c r="P5" t="s">
        <v>34</v>
      </c>
      <c r="Q5" t="s">
        <v>35</v>
      </c>
      <c r="R5" t="s">
        <v>36</v>
      </c>
      <c r="S5" t="s">
        <v>7</v>
      </c>
      <c r="T5" t="s">
        <v>214</v>
      </c>
      <c r="U5" t="s">
        <v>215</v>
      </c>
      <c r="V5" t="s">
        <v>216</v>
      </c>
      <c r="W5" t="s">
        <v>217</v>
      </c>
    </row>
    <row r="6" spans="2:23" x14ac:dyDescent="0.3">
      <c r="B6" s="12">
        <v>1</v>
      </c>
      <c r="C6" s="4" t="s">
        <v>138</v>
      </c>
      <c r="D6" s="4" t="s">
        <v>104</v>
      </c>
      <c r="E6" s="4">
        <v>3</v>
      </c>
      <c r="F6" s="4" t="s">
        <v>42</v>
      </c>
      <c r="G6" s="4" t="s">
        <v>4</v>
      </c>
      <c r="H6" s="5" t="s">
        <v>73</v>
      </c>
      <c r="I6" s="5"/>
      <c r="J6" s="5"/>
      <c r="K6" s="10">
        <v>143.16999999999999</v>
      </c>
      <c r="L6" s="12">
        <v>10432</v>
      </c>
      <c r="M6" s="10">
        <v>669.57</v>
      </c>
      <c r="N6" s="10">
        <v>15.58</v>
      </c>
      <c r="O6" s="11">
        <v>2656.06</v>
      </c>
      <c r="P6" s="12">
        <v>2410</v>
      </c>
      <c r="Q6" s="10">
        <v>156.22</v>
      </c>
      <c r="R6" s="10">
        <v>15.43</v>
      </c>
      <c r="S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4700U (Renoir) [1]</v>
      </c>
      <c r="T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1|3DC #3|R7 4700U (Renoir)|CrazyIvan|AC / Win: Best Perf. / HP: Recmd.|v0.7.0|143,17|10432|669,57|15,58</v>
      </c>
      <c r="U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1|3DC #3|R7 4700U (Renoir)|CrazyIvan|AC / Win: Best Perf. / HP: Recmd.|v0.7.0|2656,06|2410|156,22|15,43</v>
      </c>
      <c r="V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[TR][TD]1[/TD][TD]3DC #3[/TD][TD]R7 4700U (Renoir)[/TD][TD]CrazyIvan[/TD][TD]AC / Win: Best Perf. / HP: Recmd.[/TD][TD]v0.7.0[/TD][TD]143,17[/TD][TD]10432[/TD][TD]669,57[/TD][TD]15,58[/TD][/TR]</v>
      </c>
      <c r="W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[TR][TD]1[/TD][TD]3DC #3[/TD][TD]R7 4700U (Renoir)[/TD][TD]CrazyIvan[/TD][TD]AC / Win: Best Perf. / HP: Recmd.[/TD][TD]v0.7.0[/TD][TD]2656,06[/TD][TD]2410[/TD][TD]156,22[/TD][TD]15,43[/TD][/TR]</v>
      </c>
    </row>
    <row r="7" spans="2:23" x14ac:dyDescent="0.3">
      <c r="B7" s="12">
        <v>2</v>
      </c>
      <c r="C7" s="4" t="s">
        <v>20</v>
      </c>
      <c r="D7" s="4" t="s">
        <v>104</v>
      </c>
      <c r="E7" s="4">
        <v>6</v>
      </c>
      <c r="F7" s="4" t="s">
        <v>43</v>
      </c>
      <c r="G7" s="4" t="s">
        <v>5</v>
      </c>
      <c r="H7" s="5"/>
      <c r="I7" s="5"/>
      <c r="J7" s="5"/>
      <c r="K7" s="10">
        <v>45.76</v>
      </c>
      <c r="L7" s="12">
        <v>32112</v>
      </c>
      <c r="M7" s="10">
        <v>680.5</v>
      </c>
      <c r="N7" s="10">
        <v>47.188831741366641</v>
      </c>
      <c r="O7" s="11">
        <v>1386.39</v>
      </c>
      <c r="P7" s="12">
        <v>7223</v>
      </c>
      <c r="Q7" s="10">
        <v>99.861243102293088</v>
      </c>
      <c r="R7" s="10">
        <v>72.330363368310003</v>
      </c>
      <c r="S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3600 (Matisse) v0.3.1 [2]</v>
      </c>
      <c r="T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2|3DC #6|R5 3600 (Matisse)|Lyka||v0.3.1|45,76|32112|680,5|47,19</v>
      </c>
      <c r="U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2|3DC #6|R5 3600 (Matisse)|Lyka||v0.3.1|1386,39|7223|99,86|72,33</v>
      </c>
      <c r="V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[TR][TD]2[/TD][TD]3DC #6[/TD][TD]R5 3600 (Matisse)[/TD][TD]Lyka[/TD][TD][/TD][TD]v0.3.1[/TD][TD]45,76[/TD][TD]32112[/TD][TD]680,5[/TD][TD]47,19[/TD][/TR]</v>
      </c>
      <c r="W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[TR][TD]2[/TD][TD]3DC #6[/TD][TD]R5 3600 (Matisse)[/TD][TD]Lyka[/TD][TD][/TD][TD]v0.3.1[/TD][TD]1386,39[/TD][TD]7223[/TD][TD]99,86[/TD][TD]72,33[/TD][/TR]</v>
      </c>
    </row>
    <row r="8" spans="2:23" x14ac:dyDescent="0.3">
      <c r="B8" s="12">
        <v>3</v>
      </c>
      <c r="C8" s="4" t="s">
        <v>20</v>
      </c>
      <c r="D8" s="4" t="s">
        <v>104</v>
      </c>
      <c r="E8" s="4">
        <v>7</v>
      </c>
      <c r="F8" s="4" t="s">
        <v>52</v>
      </c>
      <c r="G8" s="4" t="s">
        <v>6</v>
      </c>
      <c r="H8" s="5"/>
      <c r="I8" s="5"/>
      <c r="J8" s="5"/>
      <c r="K8" s="10">
        <v>127.76</v>
      </c>
      <c r="L8" s="12">
        <v>9839</v>
      </c>
      <c r="M8" s="10">
        <v>795.5</v>
      </c>
      <c r="N8" s="10">
        <v>12.368321810182275</v>
      </c>
      <c r="O8" s="11">
        <v>885.22</v>
      </c>
      <c r="P8" s="12">
        <v>3912</v>
      </c>
      <c r="Q8" s="10">
        <v>288.76857942815411</v>
      </c>
      <c r="R8" s="10">
        <v>13.547180263680001</v>
      </c>
      <c r="S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1065G (IceLake) v0.3.1 [3]</v>
      </c>
      <c r="T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3|3DC #7|i7 1065G (IceLake)|Naitsabes||v0.3.1|127,76|9839|795,5|12,37</v>
      </c>
      <c r="U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3|3DC #7|i7 1065G (IceLake)|Naitsabes||v0.3.1|885,22|3912|288,77|13,55</v>
      </c>
      <c r="V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[TR][TD]3[/TD][TD]3DC #7[/TD][TD]i7 1065G (IceLake)[/TD][TD]Naitsabes[/TD][TD][/TD][TD]v0.3.1[/TD][TD]127,76[/TD][TD]9839[/TD][TD]795,5[/TD][TD]12,37[/TD][/TR]</v>
      </c>
      <c r="W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[TR][TD]3[/TD][TD]3DC #7[/TD][TD]i7 1065G (IceLake)[/TD][TD]Naitsabes[/TD][TD][/TD][TD]v0.3.1[/TD][TD]885,22[/TD][TD]3912[/TD][TD]288,77[/TD][TD]13,55[/TD][/TR]</v>
      </c>
    </row>
    <row r="9" spans="2:23" x14ac:dyDescent="0.3">
      <c r="B9" s="12">
        <v>4</v>
      </c>
      <c r="C9" s="4" t="s">
        <v>20</v>
      </c>
      <c r="D9" s="4" t="s">
        <v>104</v>
      </c>
      <c r="E9" s="4">
        <v>14</v>
      </c>
      <c r="F9" s="4" t="s">
        <v>44</v>
      </c>
      <c r="G9" s="4" t="s">
        <v>14</v>
      </c>
      <c r="H9" s="5"/>
      <c r="I9" s="5"/>
      <c r="J9" s="5" t="s">
        <v>40</v>
      </c>
      <c r="K9" s="10">
        <v>55.41</v>
      </c>
      <c r="L9" s="12">
        <v>35920</v>
      </c>
      <c r="M9" s="10">
        <v>502.43</v>
      </c>
      <c r="N9" s="10">
        <v>71.489999999999995</v>
      </c>
      <c r="O9" s="11">
        <v>4779.3</v>
      </c>
      <c r="P9" s="12">
        <v>6242</v>
      </c>
      <c r="Q9" s="10">
        <v>33.520000000000003</v>
      </c>
      <c r="R9" s="10">
        <v>186.22</v>
      </c>
      <c r="S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[4]</v>
      </c>
      <c r="T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4|3DC #14|R9 5950X (Vermeer)|dosenfisch24||v0.3.1|55,41|35920|502,43|71,49</v>
      </c>
      <c r="U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4|3DC #14|R9 5950X (Vermeer)|dosenfisch24||v0.3.1|4779,3|6242|33,52|186,22</v>
      </c>
      <c r="V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[TR][TD]4[/TD][TD]3DC #14[/TD][TD]R9 5950X (Vermeer)[/TD][TD]dosenfisch24[/TD][TD][/TD][TD]v0.3.1[/TD][TD]55,41[/TD][TD]35920[/TD][TD]502,43[/TD][TD]71,49[/TD][/TR]</v>
      </c>
      <c r="W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[TR][TD]4[/TD][TD]3DC #14[/TD][TD]R9 5950X (Vermeer)[/TD][TD]dosenfisch24[/TD][TD][/TD][TD]v0.3.1[/TD][TD]4779,3[/TD][TD]6242[/TD][TD]33,52[/TD][TD]186,22[/TD][/TR]</v>
      </c>
    </row>
    <row r="10" spans="2:23" x14ac:dyDescent="0.3">
      <c r="B10" s="12">
        <v>5</v>
      </c>
      <c r="C10" s="4" t="s">
        <v>20</v>
      </c>
      <c r="D10" s="4" t="s">
        <v>104</v>
      </c>
      <c r="E10" s="4">
        <v>18</v>
      </c>
      <c r="F10" s="4" t="s">
        <v>45</v>
      </c>
      <c r="G10" s="4" t="s">
        <v>11</v>
      </c>
      <c r="H10" s="5"/>
      <c r="I10" s="5"/>
      <c r="J10" s="5"/>
      <c r="K10" s="10">
        <v>153.88</v>
      </c>
      <c r="L10" s="12">
        <v>10352</v>
      </c>
      <c r="M10" s="10">
        <v>627.79999999999995</v>
      </c>
      <c r="N10" s="10">
        <v>16.489327811404909</v>
      </c>
      <c r="O10" s="11">
        <v>2637.56</v>
      </c>
      <c r="P10" s="12">
        <v>5262</v>
      </c>
      <c r="Q10" s="10">
        <v>72.052127420048677</v>
      </c>
      <c r="R10" s="10">
        <v>73.030459868639994</v>
      </c>
      <c r="S1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(Renoir) v0.3.1 [5]</v>
      </c>
      <c r="T1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5|3DC #18|R7 4750G (Renoir)|Poekel||v0.3.1|153,88|10352|627,8|16,49</v>
      </c>
      <c r="U1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5|3DC #18|R7 4750G (Renoir)|Poekel||v0.3.1|2637,56|5262|72,05|73,03</v>
      </c>
      <c r="V1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[TR][TD]5[/TD][TD]3DC #18[/TD][TD]R7 4750G (Renoir)[/TD][TD]Poekel[/TD][TD][/TD][TD]v0.3.1[/TD][TD]153,88[/TD][TD]10352[/TD][TD]627,8[/TD][TD]16,49[/TD][/TR]</v>
      </c>
      <c r="W1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[TR][TD]5[/TD][TD]3DC #18[/TD][TD]R7 4750G (Renoir)[/TD][TD]Poekel[/TD][TD][/TD][TD]v0.3.1[/TD][TD]2637,56[/TD][TD]5262[/TD][TD]72,05[/TD][TD]73,03[/TD][/TR]</v>
      </c>
    </row>
    <row r="11" spans="2:23" x14ac:dyDescent="0.3">
      <c r="B11" s="12">
        <v>6</v>
      </c>
      <c r="C11" s="4" t="s">
        <v>20</v>
      </c>
      <c r="D11" s="4" t="s">
        <v>104</v>
      </c>
      <c r="E11" s="4">
        <v>27</v>
      </c>
      <c r="F11" s="4" t="s">
        <v>46</v>
      </c>
      <c r="G11" s="4" t="s">
        <v>13</v>
      </c>
      <c r="H11" s="5" t="s">
        <v>25</v>
      </c>
      <c r="I11" s="5"/>
      <c r="J11" s="5" t="s">
        <v>40</v>
      </c>
      <c r="K11" s="10">
        <v>51.8</v>
      </c>
      <c r="L11" s="12">
        <v>30057</v>
      </c>
      <c r="M11" s="10">
        <v>642.29999999999995</v>
      </c>
      <c r="N11" s="10">
        <v>46.795889771134988</v>
      </c>
      <c r="O11" s="11">
        <v>2058.48</v>
      </c>
      <c r="P11" s="12">
        <v>6377</v>
      </c>
      <c r="Q11" s="10">
        <v>76.179291851563704</v>
      </c>
      <c r="R11" s="10">
        <v>83.710413223920014</v>
      </c>
      <c r="S1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v0.3.1 [6]</v>
      </c>
      <c r="T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6|3DC #27|R7 3700X (Matisse)|Tigershark|PBO on|v0.3.1|51,8|30057|642,3|46,8</v>
      </c>
      <c r="U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6|3DC #27|R7 3700X (Matisse)|Tigershark|PBO on|v0.3.1|2058,48|6377|76,18|83,71</v>
      </c>
      <c r="V1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[TR][TD]6[/TD][TD]3DC #27[/TD][TD]R7 3700X (Matisse)[/TD][TD]Tigershark[/TD][TD]PBO on[/TD][TD]v0.3.1[/TD][TD]51,8[/TD][TD]30057[/TD][TD]642,3[/TD][TD]46,8[/TD][/TR]</v>
      </c>
      <c r="W1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[TR][TD]6[/TD][TD]3DC #27[/TD][TD]R7 3700X (Matisse)[/TD][TD]Tigershark[/TD][TD]PBO on[/TD][TD]v0.3.1[/TD][TD]2058,48[/TD][TD]6377[/TD][TD]76,18[/TD][TD]83,71[/TD][/TR]</v>
      </c>
    </row>
    <row r="12" spans="2:23" x14ac:dyDescent="0.3">
      <c r="B12" s="12">
        <v>7</v>
      </c>
      <c r="C12" s="4" t="s">
        <v>20</v>
      </c>
      <c r="D12" s="4" t="s">
        <v>104</v>
      </c>
      <c r="E12" s="4">
        <v>29</v>
      </c>
      <c r="F12" s="4" t="s">
        <v>47</v>
      </c>
      <c r="G12" s="4" t="s">
        <v>14</v>
      </c>
      <c r="H12" s="5"/>
      <c r="I12" s="5"/>
      <c r="J12" s="5"/>
      <c r="K12" s="10">
        <v>137.88</v>
      </c>
      <c r="L12" s="12">
        <v>10396</v>
      </c>
      <c r="M12" s="10">
        <v>697.6</v>
      </c>
      <c r="N12" s="10">
        <v>14.902522935779816</v>
      </c>
      <c r="O12" s="11">
        <v>3599.63</v>
      </c>
      <c r="P12" s="12">
        <v>2029</v>
      </c>
      <c r="Q12" s="10">
        <v>136.91785613358184</v>
      </c>
      <c r="R12" s="10">
        <v>14.819104368830001</v>
      </c>
      <c r="S12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4750U (Renoir) v0.3.1 [7]</v>
      </c>
      <c r="T12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7|3DC #29|R7 4750U (Renoir)|dosenfisch24||v0.3.1|137,88|10396|697,6|14,9</v>
      </c>
      <c r="U12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7|3DC #29|R7 4750U (Renoir)|dosenfisch24||v0.3.1|3599,63|2029|136,92|14,82</v>
      </c>
      <c r="V1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[TR][TD]7[/TD][TD]3DC #29[/TD][TD]R7 4750U (Renoir)[/TD][TD]dosenfisch24[/TD][TD][/TD][TD]v0.3.1[/TD][TD]137,88[/TD][TD]10396[/TD][TD]697,6[/TD][TD]14,9[/TD][/TR]</v>
      </c>
      <c r="W1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[TR][TD]7[/TD][TD]3DC #29[/TD][TD]R7 4750U (Renoir)[/TD][TD]dosenfisch24[/TD][TD][/TD][TD]v0.3.1[/TD][TD]3599,63[/TD][TD]2029[/TD][TD]136,92[/TD][TD]14,82[/TD][/TR]</v>
      </c>
    </row>
    <row r="13" spans="2:23" x14ac:dyDescent="0.3">
      <c r="B13" s="12">
        <v>8</v>
      </c>
      <c r="C13" s="4" t="s">
        <v>20</v>
      </c>
      <c r="D13" s="4" t="s">
        <v>104</v>
      </c>
      <c r="E13" s="4">
        <v>32</v>
      </c>
      <c r="F13" s="4" t="s">
        <v>44</v>
      </c>
      <c r="G13" s="4" t="s">
        <v>15</v>
      </c>
      <c r="H13" s="5"/>
      <c r="I13" s="5"/>
      <c r="J13" s="5" t="s">
        <v>40</v>
      </c>
      <c r="K13" s="10">
        <v>52.94</v>
      </c>
      <c r="L13" s="12">
        <v>37274</v>
      </c>
      <c r="M13" s="10">
        <v>506.76902536093161</v>
      </c>
      <c r="N13" s="10">
        <v>73.552245963439987</v>
      </c>
      <c r="O13" s="11">
        <v>5760.71</v>
      </c>
      <c r="P13" s="12">
        <v>4507</v>
      </c>
      <c r="Q13" s="10">
        <v>38.515578825808959</v>
      </c>
      <c r="R13" s="10">
        <v>117.01758450478999</v>
      </c>
      <c r="S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[8]</v>
      </c>
      <c r="T13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8|3DC #32|R9 5950X (Vermeer)|Sweepi||v0.3.1|52,94|37274|506,77|73,55</v>
      </c>
      <c r="U13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8|3DC #32|R9 5950X (Vermeer)|Sweepi||v0.3.1|5760,71|4507|38,52|117,02</v>
      </c>
      <c r="V1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[TR][TD]8[/TD][TD]3DC #32[/TD][TD]R9 5950X (Vermeer)[/TD][TD]Sweepi[/TD][TD][/TD][TD]v0.3.1[/TD][TD]52,94[/TD][TD]37274[/TD][TD]506,77[/TD][TD]73,55[/TD][/TR]</v>
      </c>
      <c r="W1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[TR][TD]8[/TD][TD]3DC #32[/TD][TD]R9 5950X (Vermeer)[/TD][TD]Sweepi[/TD][TD][/TD][TD]v0.3.1[/TD][TD]5760,71[/TD][TD]4507[/TD][TD]38,52[/TD][TD]117,02[/TD][/TR]</v>
      </c>
    </row>
    <row r="14" spans="2:23" x14ac:dyDescent="0.3">
      <c r="B14" s="12">
        <v>9</v>
      </c>
      <c r="C14" s="4" t="s">
        <v>20</v>
      </c>
      <c r="D14" s="4" t="s">
        <v>104</v>
      </c>
      <c r="E14" s="4">
        <v>42</v>
      </c>
      <c r="F14" s="4" t="s">
        <v>48</v>
      </c>
      <c r="G14" s="4" t="s">
        <v>16</v>
      </c>
      <c r="H14" s="5" t="s">
        <v>22</v>
      </c>
      <c r="I14" s="5" t="s">
        <v>60</v>
      </c>
      <c r="J14" s="5" t="s">
        <v>40</v>
      </c>
      <c r="K14" s="10">
        <v>111.79</v>
      </c>
      <c r="L14" s="12">
        <v>6239</v>
      </c>
      <c r="M14" s="10">
        <v>1433.91</v>
      </c>
      <c r="N14" s="10">
        <v>4.3499999999999996</v>
      </c>
      <c r="O14" s="11">
        <v>3815.05</v>
      </c>
      <c r="P14" s="12">
        <v>1738</v>
      </c>
      <c r="Q14" s="10">
        <v>150.85</v>
      </c>
      <c r="R14" s="10">
        <v>11.52</v>
      </c>
      <c r="S14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@ESM v0.3.1 [9]</v>
      </c>
      <c r="T14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9|3DC #42|R9 5900HS (Cezanne)|Monkey|Win: Energy Saving|v0.3.1|111,79|6239|1433,91|4,35</v>
      </c>
      <c r="U14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9|3DC #42|R9 5900HS (Cezanne)|Monkey|Win: Energy Saving|v0.3.1|3815,05|1738|150,85|11,52</v>
      </c>
      <c r="V1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[TR][TD]9[/TD][TD]3DC #42[/TD][TD]R9 5900HS (Cezanne)[/TD][TD]Monkey[/TD][TD]Win: Energy Saving[/TD][TD]v0.3.1[/TD][TD]111,79[/TD][TD]6239[/TD][TD]1433,91[/TD][TD]4,35[/TD][/TR]</v>
      </c>
      <c r="W1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[TR][TD]9[/TD][TD]3DC #42[/TD][TD]R9 5900HS (Cezanne)[/TD][TD]Monkey[/TD][TD]Win: Energy Saving[/TD][TD]v0.3.1[/TD][TD]3815,05[/TD][TD]1738[/TD][TD]150,85[/TD][TD]11,52[/TD][/TR]</v>
      </c>
    </row>
    <row r="15" spans="2:23" x14ac:dyDescent="0.3">
      <c r="B15" s="12">
        <v>10</v>
      </c>
      <c r="C15" s="4" t="s">
        <v>20</v>
      </c>
      <c r="D15" s="4" t="s">
        <v>104</v>
      </c>
      <c r="E15" s="4">
        <v>44</v>
      </c>
      <c r="F15" s="4" t="s">
        <v>48</v>
      </c>
      <c r="G15" s="4" t="s">
        <v>16</v>
      </c>
      <c r="H15" s="5"/>
      <c r="I15" s="5"/>
      <c r="J15" s="5" t="s">
        <v>40</v>
      </c>
      <c r="K15" s="10">
        <v>165.09</v>
      </c>
      <c r="L15" s="12">
        <v>10936</v>
      </c>
      <c r="M15" s="10">
        <v>553.86</v>
      </c>
      <c r="N15" s="10">
        <v>19.75</v>
      </c>
      <c r="O15" s="11">
        <v>3481.64</v>
      </c>
      <c r="P15" s="12">
        <v>4085</v>
      </c>
      <c r="Q15" s="10">
        <v>70.3</v>
      </c>
      <c r="R15" s="10">
        <v>58.11</v>
      </c>
      <c r="S15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v0.3.1 [10]</v>
      </c>
      <c r="T1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10|3DC #44|R9 5900HS (Cezanne)|Monkey||v0.3.1|165,09|10936|553,86|19,75</v>
      </c>
      <c r="U1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10|3DC #44|R9 5900HS (Cezanne)|Monkey||v0.3.1|3481,64|4085|70,3|58,11</v>
      </c>
      <c r="V1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[TR][TD]10[/TD][TD]3DC #44[/TD][TD]R9 5900HS (Cezanne)[/TD][TD]Monkey[/TD][TD][/TD][TD]v0.3.1[/TD][TD]165,09[/TD][TD]10936[/TD][TD]553,86[/TD][TD]19,75[/TD][/TR]</v>
      </c>
      <c r="W1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[TR][TD]10[/TD][TD]3DC #44[/TD][TD]R9 5900HS (Cezanne)[/TD][TD]Monkey[/TD][TD][/TD][TD]v0.3.1[/TD][TD]3481,64[/TD][TD]4085[/TD][TD]70,3[/TD][TD]58,11[/TD][/TR]</v>
      </c>
    </row>
    <row r="16" spans="2:23" x14ac:dyDescent="0.3">
      <c r="B16" s="12">
        <v>11</v>
      </c>
      <c r="C16" s="4" t="s">
        <v>20</v>
      </c>
      <c r="D16" s="4" t="s">
        <v>104</v>
      </c>
      <c r="E16" s="4">
        <v>54</v>
      </c>
      <c r="F16" s="4" t="s">
        <v>53</v>
      </c>
      <c r="G16" s="4" t="s">
        <v>17</v>
      </c>
      <c r="H16" s="5"/>
      <c r="I16" s="5"/>
      <c r="J16" s="5"/>
      <c r="K16" s="10">
        <v>88.24</v>
      </c>
      <c r="L16" s="12">
        <v>11657</v>
      </c>
      <c r="M16" s="10">
        <v>972.15</v>
      </c>
      <c r="N16" s="10">
        <v>11.99</v>
      </c>
      <c r="O16" s="11">
        <v>656.66</v>
      </c>
      <c r="P16" s="12">
        <v>4575</v>
      </c>
      <c r="Q16" s="10">
        <v>332.85</v>
      </c>
      <c r="R16" s="10">
        <v>13.75</v>
      </c>
      <c r="S1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8365U (WhiskeyLake) v0.3.1 [11]</v>
      </c>
      <c r="T1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11|3DC #54|i5 8365U (WhiskeyLake)|MD_Enigma||v0.3.1|88,24|11657|972,15|11,99</v>
      </c>
      <c r="U1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11|3DC #54|i5 8365U (WhiskeyLake)|MD_Enigma||v0.3.1|656,66|4575|332,85|13,75</v>
      </c>
      <c r="V1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[TR][TD]11[/TD][TD]3DC #54[/TD][TD]i5 8365U (WhiskeyLake)[/TD][TD]MD_Enigma[/TD][TD][/TD][TD]v0.3.1[/TD][TD]88,24[/TD][TD]11657[/TD][TD]972,15[/TD][TD]11,99[/TD][/TR]</v>
      </c>
      <c r="W1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[TR][TD]11[/TD][TD]3DC #54[/TD][TD]i5 8365U (WhiskeyLake)[/TD][TD]MD_Enigma[/TD][TD][/TD][TD]v0.3.1[/TD][TD]656,66[/TD][TD]4575[/TD][TD]332,85[/TD][TD]13,75[/TD][/TR]</v>
      </c>
    </row>
    <row r="17" spans="2:23" x14ac:dyDescent="0.3">
      <c r="B17" s="12">
        <v>12</v>
      </c>
      <c r="C17" s="4" t="s">
        <v>20</v>
      </c>
      <c r="D17" s="4" t="s">
        <v>104</v>
      </c>
      <c r="E17" s="4">
        <v>69</v>
      </c>
      <c r="F17" s="4" t="s">
        <v>49</v>
      </c>
      <c r="G17" s="4" t="s">
        <v>13</v>
      </c>
      <c r="H17" s="5"/>
      <c r="I17" s="5"/>
      <c r="J17" s="5"/>
      <c r="K17" s="10">
        <v>146.74</v>
      </c>
      <c r="L17" s="12">
        <v>10450</v>
      </c>
      <c r="M17" s="10">
        <f>10450/16</f>
        <v>653.125</v>
      </c>
      <c r="N17" s="10">
        <v>16.03</v>
      </c>
      <c r="O17" s="11">
        <v>1818.77</v>
      </c>
      <c r="P17" s="12">
        <v>5785</v>
      </c>
      <c r="Q17" s="10">
        <v>95.05</v>
      </c>
      <c r="R17" s="10">
        <v>60.86</v>
      </c>
      <c r="S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PRO 4650G (Renoir) v0.3.1 [12]</v>
      </c>
      <c r="T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12|3DC #69|R5 PRO 4650G (Renoir)|Tigershark||v0.3.1|146,74|10450|653,13|16,03</v>
      </c>
      <c r="U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12|3DC #69|R5 PRO 4650G (Renoir)|Tigershark||v0.3.1|1818,77|5785|95,05|60,86</v>
      </c>
      <c r="V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[TR][TD]12[/TD][TD]3DC #69[/TD][TD]R5 PRO 4650G (Renoir)[/TD][TD]Tigershark[/TD][TD][/TD][TD]v0.3.1[/TD][TD]146,74[/TD][TD]10450[/TD][TD]653,13[/TD][TD]16,03[/TD][/TR]</v>
      </c>
      <c r="W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[TR][TD]12[/TD][TD]3DC #69[/TD][TD]R5 PRO 4650G (Renoir)[/TD][TD]Tigershark[/TD][TD][/TD][TD]v0.3.1[/TD][TD]1818,77[/TD][TD]5785[/TD][TD]95,05[/TD][TD]60,86[/TD][/TR]</v>
      </c>
    </row>
    <row r="18" spans="2:23" x14ac:dyDescent="0.3">
      <c r="B18" s="12">
        <v>13</v>
      </c>
      <c r="C18" s="4" t="s">
        <v>20</v>
      </c>
      <c r="D18" s="4" t="s">
        <v>104</v>
      </c>
      <c r="E18" s="4">
        <v>47</v>
      </c>
      <c r="F18" s="4" t="s">
        <v>45</v>
      </c>
      <c r="G18" s="4" t="s">
        <v>11</v>
      </c>
      <c r="H18" s="5" t="s">
        <v>18</v>
      </c>
      <c r="I18" s="5" t="s">
        <v>59</v>
      </c>
      <c r="J18" s="5" t="s">
        <v>40</v>
      </c>
      <c r="K18" s="10">
        <v>173.7</v>
      </c>
      <c r="L18" s="12">
        <v>9122</v>
      </c>
      <c r="M18" s="10">
        <v>631.12</v>
      </c>
      <c r="N18" s="10">
        <v>14.45</v>
      </c>
      <c r="O18" s="11">
        <v>4670.05</v>
      </c>
      <c r="P18" s="12">
        <v>2227</v>
      </c>
      <c r="Q18" s="10">
        <v>96.17</v>
      </c>
      <c r="R18" s="10">
        <v>23.15</v>
      </c>
      <c r="S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(Renoir) @25W v0.3.1 [13]</v>
      </c>
      <c r="T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13|3DC #47|R7 4750G (Renoir)|Poekel|25W|v0.3.1|173,7|9122|631,12|14,45</v>
      </c>
      <c r="U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13|3DC #47|R7 4750G (Renoir)|Poekel|25W|v0.3.1|4670,05|2227|96,17|23,15</v>
      </c>
      <c r="V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[TR][TD]13[/TD][TD]3DC #47[/TD][TD]R7 4750G (Renoir)[/TD][TD]Poekel[/TD][TD]25W[/TD][TD]v0.3.1[/TD][TD]173,7[/TD][TD]9122[/TD][TD]631,12[/TD][TD]14,45[/TD][/TR]</v>
      </c>
      <c r="W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[TR][TD]13[/TD][TD]3DC #47[/TD][TD]R7 4750G (Renoir)[/TD][TD]Poekel[/TD][TD]25W[/TD][TD]v0.3.1[/TD][TD]4670,05[/TD][TD]2227[/TD][TD]96,17[/TD][TD]23,15[/TD][/TR]</v>
      </c>
    </row>
    <row r="19" spans="2:23" ht="28.8" x14ac:dyDescent="0.3">
      <c r="B19" s="12">
        <v>14</v>
      </c>
      <c r="C19" s="4" t="s">
        <v>20</v>
      </c>
      <c r="D19" s="4" t="s">
        <v>104</v>
      </c>
      <c r="E19" s="4">
        <v>3</v>
      </c>
      <c r="F19" s="4" t="s">
        <v>42</v>
      </c>
      <c r="G19" s="4" t="s">
        <v>4</v>
      </c>
      <c r="H19" s="5" t="s">
        <v>23</v>
      </c>
      <c r="I19" s="5"/>
      <c r="J19" s="5" t="s">
        <v>40</v>
      </c>
      <c r="K19" s="10">
        <v>133.62</v>
      </c>
      <c r="L19" s="12">
        <v>10168</v>
      </c>
      <c r="M19" s="10">
        <v>736</v>
      </c>
      <c r="N19" s="10">
        <v>13.8</v>
      </c>
      <c r="O19" s="11">
        <v>2586.7600000000002</v>
      </c>
      <c r="P19" s="12">
        <v>2649</v>
      </c>
      <c r="Q19" s="10">
        <v>145.93582077670885</v>
      </c>
      <c r="R19" s="10">
        <f>GeneralTable[[#This Row],[Cons. MT]]/GeneralTable[[#This Row],[Dur. MT]]</f>
        <v>18.151814858759998</v>
      </c>
      <c r="S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4700U (Renoir) v0.3.1 [14]</v>
      </c>
      <c r="T1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14|3DC #3|R7 4700U (Renoir)|CrazyIvan|Batt. / Win: Better Eff. / HP: Recmd.|v0.3.1|133,62|10168|736|13,8</v>
      </c>
      <c r="U1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14|3DC #3|R7 4700U (Renoir)|CrazyIvan|Batt. / Win: Better Eff. / HP: Recmd.|v0.3.1|2586,76|2649|145,94|18,15</v>
      </c>
      <c r="V1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[TR][TD]14[/TD][TD]3DC #3[/TD][TD]R7 4700U (Renoir)[/TD][TD]CrazyIvan[/TD][TD]Batt. / Win: Better Eff. / HP: Recmd.[/TD][TD]v0.3.1[/TD][TD]133,62[/TD][TD]10168[/TD][TD]736[/TD][TD]13,8[/TD][/TR]</v>
      </c>
      <c r="W1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[TR][TD]14[/TD][TD]3DC #3[/TD][TD]R7 4700U (Renoir)[/TD][TD]CrazyIvan[/TD][TD]Batt. / Win: Better Eff. / HP: Recmd.[/TD][TD]v0.3.1[/TD][TD]2586,76[/TD][TD]2649[/TD][TD]145,94[/TD][TD]18,15[/TD][/TR]</v>
      </c>
    </row>
    <row r="20" spans="2:23" x14ac:dyDescent="0.3">
      <c r="B20" s="12">
        <v>15</v>
      </c>
      <c r="C20" s="4" t="s">
        <v>20</v>
      </c>
      <c r="D20" s="4" t="s">
        <v>104</v>
      </c>
      <c r="E20" s="4">
        <v>38</v>
      </c>
      <c r="F20" s="4" t="s">
        <v>44</v>
      </c>
      <c r="G20" s="4" t="s">
        <v>15</v>
      </c>
      <c r="H20" s="5"/>
      <c r="I20" s="5"/>
      <c r="J20" s="5" t="s">
        <v>40</v>
      </c>
      <c r="K20" s="10">
        <v>59</v>
      </c>
      <c r="L20" s="12">
        <v>33870</v>
      </c>
      <c r="M20" s="10">
        <v>500.42</v>
      </c>
      <c r="N20" s="10">
        <v>67.680000000000007</v>
      </c>
      <c r="O20" s="11">
        <v>5578.81</v>
      </c>
      <c r="P20" s="12">
        <v>4561</v>
      </c>
      <c r="Q20" s="10">
        <v>39.299999999999997</v>
      </c>
      <c r="R20" s="10">
        <v>116.04</v>
      </c>
      <c r="S2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[15]</v>
      </c>
      <c r="T2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15|3DC #38|R9 5950X (Vermeer)|Sweepi||v0.3.1|59|33870|500,42|67,68</v>
      </c>
      <c r="U2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15|3DC #38|R9 5950X (Vermeer)|Sweepi||v0.3.1|5578,81|4561|39,3|116,04</v>
      </c>
      <c r="V2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[TR][TD]15[/TD][TD]3DC #38[/TD][TD]R9 5950X (Vermeer)[/TD][TD]Sweepi[/TD][TD][/TD][TD]v0.3.1[/TD][TD]59[/TD][TD]33870[/TD][TD]500,42[/TD][TD]67,68[/TD][/TR]</v>
      </c>
      <c r="W2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[TR][TD]15[/TD][TD]3DC #38[/TD][TD]R9 5950X (Vermeer)[/TD][TD]Sweepi[/TD][TD][/TD][TD]v0.3.1[/TD][TD]5578,81[/TD][TD]4561[/TD][TD]39,3[/TD][TD]116,04[/TD][/TR]</v>
      </c>
    </row>
    <row r="21" spans="2:23" x14ac:dyDescent="0.3">
      <c r="B21" s="12">
        <v>16</v>
      </c>
      <c r="C21" s="4" t="s">
        <v>20</v>
      </c>
      <c r="D21" s="4" t="s">
        <v>104</v>
      </c>
      <c r="E21" s="4">
        <v>65</v>
      </c>
      <c r="F21" s="4" t="s">
        <v>48</v>
      </c>
      <c r="G21" s="4" t="s">
        <v>16</v>
      </c>
      <c r="H21" s="5" t="s">
        <v>21</v>
      </c>
      <c r="I21" s="5"/>
      <c r="J21" s="5" t="s">
        <v>40</v>
      </c>
      <c r="K21" s="10">
        <v>169.55</v>
      </c>
      <c r="L21" s="12">
        <v>10364</v>
      </c>
      <c r="M21" s="10">
        <v>569.12</v>
      </c>
      <c r="N21" s="10">
        <v>18.21</v>
      </c>
      <c r="O21" s="11">
        <v>3498.15</v>
      </c>
      <c r="P21" s="12">
        <v>3831</v>
      </c>
      <c r="Q21" s="10">
        <v>74.63</v>
      </c>
      <c r="R21" s="10">
        <v>51.33</v>
      </c>
      <c r="S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v0.3.1 [16]</v>
      </c>
      <c r="T2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16|3DC #65|R9 5900HS (Cezanne)|Monkey|Win: Best Perf.|v0.3.1|169,55|10364|569,12|18,21</v>
      </c>
      <c r="U2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16|3DC #65|R9 5900HS (Cezanne)|Monkey|Win: Best Perf.|v0.3.1|3498,15|3831|74,63|51,33</v>
      </c>
      <c r="V2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[TR][TD]16[/TD][TD]3DC #65[/TD][TD]R9 5900HS (Cezanne)[/TD][TD]Monkey[/TD][TD]Win: Best Perf.[/TD][TD]v0.3.1[/TD][TD]169,55[/TD][TD]10364[/TD][TD]569,12[/TD][TD]18,21[/TD][/TR]</v>
      </c>
      <c r="W2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[TR][TD]16[/TD][TD]3DC #65[/TD][TD]R9 5900HS (Cezanne)[/TD][TD]Monkey[/TD][TD]Win: Best Perf.[/TD][TD]v0.3.1[/TD][TD]3498,15[/TD][TD]3831[/TD][TD]74,63[/TD][TD]51,33[/TD][/TR]</v>
      </c>
    </row>
    <row r="22" spans="2:23" x14ac:dyDescent="0.3">
      <c r="B22" s="12">
        <v>17</v>
      </c>
      <c r="C22" s="4" t="s">
        <v>20</v>
      </c>
      <c r="D22" s="4" t="s">
        <v>104</v>
      </c>
      <c r="E22" s="4">
        <v>64</v>
      </c>
      <c r="F22" s="4" t="s">
        <v>50</v>
      </c>
      <c r="G22" s="4" t="s">
        <v>24</v>
      </c>
      <c r="H22" s="5"/>
      <c r="I22" s="5"/>
      <c r="J22" s="5"/>
      <c r="K22" s="10">
        <v>31.1</v>
      </c>
      <c r="L22" s="12">
        <v>32204</v>
      </c>
      <c r="M22" s="10">
        <v>998.38</v>
      </c>
      <c r="N22" s="10">
        <v>32.26</v>
      </c>
      <c r="O22" s="11">
        <v>262.60000000000002</v>
      </c>
      <c r="P22" s="12">
        <v>13138</v>
      </c>
      <c r="Q22" s="10">
        <v>289.86</v>
      </c>
      <c r="R22" s="10">
        <v>45.32</v>
      </c>
      <c r="S22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R3 1200 (Summit Ridge) v0.3.1 [17]</v>
      </c>
      <c r="T22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17|3DC #64|R3 1200 (Summit Ridge)|BlackArchon||v0.3.1|31,1|32204|998,38|32,26</v>
      </c>
      <c r="U22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17|3DC #64|R3 1200 (Summit Ridge)|BlackArchon||v0.3.1|262,6|13138|289,86|45,32</v>
      </c>
      <c r="V2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[TR][TD]17[/TD][TD]3DC #64[/TD][TD]R3 1200 (Summit Ridge)[/TD][TD]BlackArchon[/TD][TD][/TD][TD]v0.3.1[/TD][TD]31,1[/TD][TD]32204[/TD][TD]998,38[/TD][TD]32,26[/TD][/TR]</v>
      </c>
      <c r="W2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[TR][TD]17[/TD][TD]3DC #64[/TD][TD]R3 1200 (Summit Ridge)[/TD][TD]BlackArchon[/TD][TD][/TD][TD]v0.3.1[/TD][TD]262,6[/TD][TD]13138[/TD][TD]289,86[/TD][TD]45,32[/TD][/TR]</v>
      </c>
    </row>
    <row r="23" spans="2:23" x14ac:dyDescent="0.3">
      <c r="B23" s="12">
        <v>18</v>
      </c>
      <c r="C23" s="4" t="s">
        <v>20</v>
      </c>
      <c r="D23" s="4" t="s">
        <v>104</v>
      </c>
      <c r="E23" s="4">
        <v>67</v>
      </c>
      <c r="F23" s="4" t="s">
        <v>46</v>
      </c>
      <c r="G23" s="4" t="s">
        <v>13</v>
      </c>
      <c r="H23" s="5" t="s">
        <v>26</v>
      </c>
      <c r="I23" s="5"/>
      <c r="J23" s="5" t="s">
        <v>40</v>
      </c>
      <c r="K23" s="10">
        <v>55.08</v>
      </c>
      <c r="L23" s="12">
        <v>23918</v>
      </c>
      <c r="M23" s="10">
        <v>759.07</v>
      </c>
      <c r="N23" s="10">
        <v>31.51</v>
      </c>
      <c r="O23" s="11">
        <v>2787.1</v>
      </c>
      <c r="P23" s="12">
        <v>4404</v>
      </c>
      <c r="Q23" s="10">
        <v>81.48</v>
      </c>
      <c r="R23" s="10">
        <v>54.05</v>
      </c>
      <c r="S2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v0.3.1 [18]</v>
      </c>
      <c r="T23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18|3DC #67|R7 3700X (Matisse)|Tigershark|PBO off|v0.3.1|55,08|23918|759,07|31,51</v>
      </c>
      <c r="U23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18|3DC #67|R7 3700X (Matisse)|Tigershark|PBO off|v0.3.1|2787,1|4404|81,48|54,05</v>
      </c>
      <c r="V2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[TR][TD]18[/TD][TD]3DC #67[/TD][TD]R7 3700X (Matisse)[/TD][TD]Tigershark[/TD][TD]PBO off[/TD][TD]v0.3.1[/TD][TD]55,08[/TD][TD]23918[/TD][TD]759,07[/TD][TD]31,51[/TD][/TR]</v>
      </c>
      <c r="W2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[TR][TD]18[/TD][TD]3DC #67[/TD][TD]R7 3700X (Matisse)[/TD][TD]Tigershark[/TD][TD]PBO off[/TD][TD]v0.3.1[/TD][TD]2787,1[/TD][TD]4404[/TD][TD]81,48[/TD][TD]54,05[/TD][/TR]</v>
      </c>
    </row>
    <row r="24" spans="2:23" x14ac:dyDescent="0.3">
      <c r="B24" s="12">
        <v>19</v>
      </c>
      <c r="C24" s="4" t="s">
        <v>20</v>
      </c>
      <c r="D24" s="4" t="s">
        <v>104</v>
      </c>
      <c r="E24" s="4">
        <v>68</v>
      </c>
      <c r="F24" s="4" t="s">
        <v>51</v>
      </c>
      <c r="G24" s="4" t="s">
        <v>27</v>
      </c>
      <c r="H24" s="5"/>
      <c r="I24" s="5"/>
      <c r="J24" s="5" t="s">
        <v>40</v>
      </c>
      <c r="K24" s="10">
        <v>41.55</v>
      </c>
      <c r="L24" s="12">
        <v>45942</v>
      </c>
      <c r="M24" s="10">
        <v>523.91</v>
      </c>
      <c r="N24" s="10">
        <v>87.69</v>
      </c>
      <c r="O24" s="11">
        <v>3983</v>
      </c>
      <c r="P24" s="12">
        <v>5607</v>
      </c>
      <c r="Q24" s="10">
        <v>44.78</v>
      </c>
      <c r="R24" s="10">
        <v>125.22</v>
      </c>
      <c r="S24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v0.3.1 [19]</v>
      </c>
      <c r="T24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19|3DC #68|R9 5900X (Vermeer)|Krischi||v0.3.1|41,55|45942|523,91|87,69</v>
      </c>
      <c r="U24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19|3DC #68|R9 5900X (Vermeer)|Krischi||v0.3.1|3983|5607|44,78|125,22</v>
      </c>
      <c r="V2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[TR][TD]19[/TD][TD]3DC #68[/TD][TD]R9 5900X (Vermeer)[/TD][TD]Krischi[/TD][TD][/TD][TD]v0.3.1[/TD][TD]41,55[/TD][TD]45942[/TD][TD]523,91[/TD][TD]87,69[/TD][/TR]</v>
      </c>
      <c r="W2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[TR][TD]19[/TD][TD]3DC #68[/TD][TD]R9 5900X (Vermeer)[/TD][TD]Krischi[/TD][TD][/TD][TD]v0.3.1[/TD][TD]3983[/TD][TD]5607[/TD][TD]44,78[/TD][TD]125,22[/TD][/TR]</v>
      </c>
    </row>
    <row r="25" spans="2:23" x14ac:dyDescent="0.3">
      <c r="B25" s="12">
        <v>20</v>
      </c>
      <c r="C25" s="4" t="s">
        <v>20</v>
      </c>
      <c r="D25" s="4" t="s">
        <v>104</v>
      </c>
      <c r="E25" s="4">
        <v>70</v>
      </c>
      <c r="F25" s="4" t="s">
        <v>44</v>
      </c>
      <c r="G25" s="4" t="s">
        <v>28</v>
      </c>
      <c r="H25" s="5" t="s">
        <v>29</v>
      </c>
      <c r="I25" s="5"/>
      <c r="J25" s="5" t="s">
        <v>40</v>
      </c>
      <c r="K25" s="10">
        <v>60.29</v>
      </c>
      <c r="L25" s="12">
        <v>33002</v>
      </c>
      <c r="M25" s="10">
        <v>502.56</v>
      </c>
      <c r="N25" s="10">
        <v>65.67</v>
      </c>
      <c r="O25" s="11">
        <v>5295.16</v>
      </c>
      <c r="P25" s="12">
        <v>5633</v>
      </c>
      <c r="Q25" s="10">
        <v>33.520000000000003</v>
      </c>
      <c r="R25" s="10">
        <v>168.04</v>
      </c>
      <c r="S25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[20]</v>
      </c>
      <c r="T2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20|3DC #70|R9 5950X (Vermeer)|LeiwandEr|manual Curve Optimization|v0.3.1|60,29|33002|502,56|65,67</v>
      </c>
      <c r="U2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20|3DC #70|R9 5950X (Vermeer)|LeiwandEr|manual Curve Optimization|v0.3.1|5295,16|5633|33,52|168,04</v>
      </c>
      <c r="V2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[TR][TD]20[/TD][TD]3DC #70[/TD][TD]R9 5950X (Vermeer)[/TD][TD]LeiwandEr[/TD][TD]manual Curve Optimization[/TD][TD]v0.3.1[/TD][TD]60,29[/TD][TD]33002[/TD][TD]502,56[/TD][TD]65,67[/TD][/TR]</v>
      </c>
      <c r="W2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[TR][TD]20[/TD][TD]3DC #70[/TD][TD]R9 5950X (Vermeer)[/TD][TD]LeiwandEr[/TD][TD]manual Curve Optimization[/TD][TD]v0.3.1[/TD][TD]5295,16[/TD][TD]5633[/TD][TD]33,52[/TD][TD]168,04[/TD][/TR]</v>
      </c>
    </row>
    <row r="26" spans="2:23" x14ac:dyDescent="0.3">
      <c r="B26" s="12">
        <v>21</v>
      </c>
      <c r="C26" s="4" t="s">
        <v>19</v>
      </c>
      <c r="D26" s="4" t="s">
        <v>104</v>
      </c>
      <c r="E26" s="4">
        <v>88</v>
      </c>
      <c r="F26" s="4" t="s">
        <v>44</v>
      </c>
      <c r="G26" s="4" t="s">
        <v>54</v>
      </c>
      <c r="H26" s="5"/>
      <c r="I26" s="5"/>
      <c r="J26" s="5" t="s">
        <v>40</v>
      </c>
      <c r="K26" s="10">
        <v>62.61</v>
      </c>
      <c r="L26" s="12">
        <v>32182</v>
      </c>
      <c r="M26" s="10">
        <v>496.32</v>
      </c>
      <c r="N26" s="10">
        <v>64.84</v>
      </c>
      <c r="O26" s="11">
        <v>5945.36</v>
      </c>
      <c r="P26" s="12">
        <v>4356</v>
      </c>
      <c r="Q26" s="10">
        <v>38.61</v>
      </c>
      <c r="R26" s="10">
        <v>112.84</v>
      </c>
      <c r="S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v0.5.0 [21]</v>
      </c>
      <c r="T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21|3DC #88|R9 5950X (Vermeer)|Lowkey||v0.5.0|62,61|32182|496,32|64,84</v>
      </c>
      <c r="U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21|3DC #88|R9 5950X (Vermeer)|Lowkey||v0.5.0|5945,36|4356|38,61|112,84</v>
      </c>
      <c r="V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[TR][TD]21[/TD][TD]3DC #88[/TD][TD]R9 5950X (Vermeer)[/TD][TD]Lowkey[/TD][TD][/TD][TD]v0.5.0[/TD][TD]62,61[/TD][TD]32182[/TD][TD]496,32[/TD][TD]64,84[/TD][/TR]</v>
      </c>
      <c r="W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[TR][TD]21[/TD][TD]3DC #88[/TD][TD]R9 5950X (Vermeer)[/TD][TD]Lowkey[/TD][TD][/TD][TD]v0.5.0[/TD][TD]5945,36[/TD][TD]4356[/TD][TD]38,61[/TD][TD]112,84[/TD][/TR]</v>
      </c>
    </row>
    <row r="27" spans="2:23" x14ac:dyDescent="0.3">
      <c r="B27" s="12">
        <v>22</v>
      </c>
      <c r="C27" s="4" t="s">
        <v>19</v>
      </c>
      <c r="D27" s="4" t="s">
        <v>104</v>
      </c>
      <c r="E27" s="4">
        <v>90</v>
      </c>
      <c r="F27" s="4" t="s">
        <v>44</v>
      </c>
      <c r="G27" s="4" t="s">
        <v>55</v>
      </c>
      <c r="H27" s="5"/>
      <c r="I27" s="5"/>
      <c r="J27" s="5" t="s">
        <v>40</v>
      </c>
      <c r="K27" s="10">
        <v>63.92</v>
      </c>
      <c r="L27" s="12">
        <v>30783</v>
      </c>
      <c r="M27" s="10">
        <v>508.2</v>
      </c>
      <c r="N27" s="10">
        <v>60.57</v>
      </c>
      <c r="O27" s="11">
        <v>4834.1899999999996</v>
      </c>
      <c r="P27" s="12">
        <v>5902</v>
      </c>
      <c r="Q27" s="10">
        <v>35.049999999999997</v>
      </c>
      <c r="R27" s="10">
        <v>168.38</v>
      </c>
      <c r="S2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v0.5.0 [22]</v>
      </c>
      <c r="T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22|3DC #90|R9 5950X (Vermeer)|misterh||v0.5.0|63,92|30783|508,2|60,57</v>
      </c>
      <c r="U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22|3DC #90|R9 5950X (Vermeer)|misterh||v0.5.0|4834,19|5902|35,05|168,38</v>
      </c>
      <c r="V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[TR][TD]22[/TD][TD]3DC #90[/TD][TD]R9 5950X (Vermeer)[/TD][TD]misterh[/TD][TD][/TD][TD]v0.5.0[/TD][TD]63,92[/TD][TD]30783[/TD][TD]508,2[/TD][TD]60,57[/TD][/TR]</v>
      </c>
      <c r="W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[TR][TD]22[/TD][TD]3DC #90[/TD][TD]R9 5950X (Vermeer)[/TD][TD]misterh[/TD][TD][/TD][TD]v0.5.0[/TD][TD]4834,19[/TD][TD]5902[/TD][TD]35,05[/TD][TD]168,38[/TD][/TR]</v>
      </c>
    </row>
    <row r="28" spans="2:23" x14ac:dyDescent="0.3">
      <c r="B28" s="12">
        <v>23</v>
      </c>
      <c r="C28" s="4" t="s">
        <v>20</v>
      </c>
      <c r="D28" s="4" t="s">
        <v>104</v>
      </c>
      <c r="E28" s="4">
        <v>108</v>
      </c>
      <c r="F28" s="4" t="s">
        <v>71</v>
      </c>
      <c r="G28" s="4" t="s">
        <v>56</v>
      </c>
      <c r="H28" s="5" t="s">
        <v>72</v>
      </c>
      <c r="I28" s="5" t="s">
        <v>72</v>
      </c>
      <c r="J28" s="5" t="s">
        <v>40</v>
      </c>
      <c r="K28" s="10">
        <v>17.45</v>
      </c>
      <c r="L28" s="12">
        <v>55373</v>
      </c>
      <c r="M28" s="10">
        <v>1034.6400000000001</v>
      </c>
      <c r="N28" s="10">
        <v>53.52</v>
      </c>
      <c r="O28" s="11">
        <v>237.59</v>
      </c>
      <c r="P28" s="12">
        <v>20531</v>
      </c>
      <c r="Q28" s="10">
        <v>205</v>
      </c>
      <c r="R28" s="10">
        <v>100.15</v>
      </c>
      <c r="S2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4820K (Ivy Bridge) @4,5Ghz v0.3.1 [23]</v>
      </c>
      <c r="T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23|3DC #108|i7 4820K (Ivy Bridge)|Platos|@4,5Ghz|v0.3.1|17,45|55373|1034,64|53,52</v>
      </c>
      <c r="U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23|3DC #108|i7 4820K (Ivy Bridge)|Platos|@4,5Ghz|v0.3.1|237,59|20531|205|100,15</v>
      </c>
      <c r="V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[TR][TD]23[/TD][TD]3DC #108[/TD][TD]i7 4820K (Ivy Bridge)[/TD][TD]Platos[/TD][TD]@4,5Ghz[/TD][TD]v0.3.1[/TD][TD]17,45[/TD][TD]55373[/TD][TD]1034,64[/TD][TD]53,52[/TD][/TR]</v>
      </c>
      <c r="W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[TR][TD]23[/TD][TD]3DC #108[/TD][TD]i7 4820K (Ivy Bridge)[/TD][TD]Platos[/TD][TD]@4,5Ghz[/TD][TD]v0.3.1[/TD][TD]237,59[/TD][TD]20531[/TD][TD]205[/TD][TD]100,15[/TD][/TR]</v>
      </c>
    </row>
    <row r="29" spans="2:23" x14ac:dyDescent="0.3">
      <c r="B29" s="12">
        <v>24</v>
      </c>
      <c r="C29" s="4" t="s">
        <v>19</v>
      </c>
      <c r="D29" s="4" t="s">
        <v>104</v>
      </c>
      <c r="E29" s="4">
        <v>102</v>
      </c>
      <c r="F29" s="4" t="s">
        <v>57</v>
      </c>
      <c r="G29" s="4" t="s">
        <v>55</v>
      </c>
      <c r="H29" s="5" t="s">
        <v>21</v>
      </c>
      <c r="I29" s="5"/>
      <c r="J29" s="5" t="s">
        <v>40</v>
      </c>
      <c r="K29" s="10">
        <v>172.46</v>
      </c>
      <c r="L29" s="12">
        <v>10777</v>
      </c>
      <c r="M29" s="10">
        <v>538.05999999999995</v>
      </c>
      <c r="N29" s="10">
        <v>20.03</v>
      </c>
      <c r="O29" s="11">
        <v>1438.78</v>
      </c>
      <c r="P29" s="12">
        <v>3774</v>
      </c>
      <c r="Q29" s="10">
        <v>184.18</v>
      </c>
      <c r="R29" s="10">
        <v>20.49</v>
      </c>
      <c r="S29" s="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1165G7 (TigerLake) v0.5.0 [24]</v>
      </c>
      <c r="T29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24|3DC #102|i7 1165G7 (TigerLake)|misterh|Win: Best Perf.|v0.5.0|172,46|10777|538,06|20,03</v>
      </c>
      <c r="U29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24|3DC #102|i7 1165G7 (TigerLake)|misterh|Win: Best Perf.|v0.5.0|1438,78|3774|184,18|20,49</v>
      </c>
      <c r="V2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[TR][TD]24[/TD][TD]3DC #102[/TD][TD]i7 1165G7 (TigerLake)[/TD][TD]misterh[/TD][TD]Win: Best Perf.[/TD][TD]v0.5.0[/TD][TD]172,46[/TD][TD]10777[/TD][TD]538,06[/TD][TD]20,03[/TD][/TR]</v>
      </c>
      <c r="W2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[TR][TD]24[/TD][TD]3DC #102[/TD][TD]i7 1165G7 (TigerLake)[/TD][TD]misterh[/TD][TD]Win: Best Perf.[/TD][TD]v0.5.0[/TD][TD]1438,78[/TD][TD]3774[/TD][TD]184,18[/TD][TD]20,49[/TD][/TR]</v>
      </c>
    </row>
    <row r="30" spans="2:23" x14ac:dyDescent="0.3">
      <c r="B30" s="12">
        <v>25</v>
      </c>
      <c r="C30" s="4" t="s">
        <v>19</v>
      </c>
      <c r="D30" s="4" t="s">
        <v>104</v>
      </c>
      <c r="E30" s="4">
        <v>94</v>
      </c>
      <c r="F30" s="4" t="s">
        <v>44</v>
      </c>
      <c r="G30" s="4" t="s">
        <v>55</v>
      </c>
      <c r="H30" s="5" t="s">
        <v>62</v>
      </c>
      <c r="I30" s="5" t="s">
        <v>61</v>
      </c>
      <c r="J30" s="5" t="s">
        <v>40</v>
      </c>
      <c r="K30" s="10">
        <v>63.04</v>
      </c>
      <c r="L30" s="12">
        <v>28707</v>
      </c>
      <c r="M30" s="10">
        <v>552.55999999999995</v>
      </c>
      <c r="N30" s="10">
        <v>51.95</v>
      </c>
      <c r="O30" s="11">
        <v>5167.0600000000004</v>
      </c>
      <c r="P30" s="12">
        <v>5332</v>
      </c>
      <c r="Q30" s="10">
        <v>36.299999999999997</v>
      </c>
      <c r="R30" s="10">
        <v>146.87</v>
      </c>
      <c r="S30" s="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@-0,1V v0.5.0 [25]</v>
      </c>
      <c r="T30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25|3DC #94|R9 5950X (Vermeer)|misterh|-0,1V Curve Optimization|v0.5.0|63,04|28707|552,56|51,95</v>
      </c>
      <c r="U30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25|3DC #94|R9 5950X (Vermeer)|misterh|-0,1V Curve Optimization|v0.5.0|5167,06|5332|36,3|146,87</v>
      </c>
      <c r="V3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[TR][TD]25[/TD][TD]3DC #94[/TD][TD]R9 5950X (Vermeer)[/TD][TD]misterh[/TD][TD]-0,1V Curve Optimization[/TD][TD]v0.5.0[/TD][TD]63,04[/TD][TD]28707[/TD][TD]552,56[/TD][TD]51,95[/TD][/TR]</v>
      </c>
      <c r="W3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[TR][TD]25[/TD][TD]3DC #94[/TD][TD]R9 5950X (Vermeer)[/TD][TD]misterh[/TD][TD]-0,1V Curve Optimization[/TD][TD]v0.5.0[/TD][TD]5167,06[/TD][TD]5332[/TD][TD]36,3[/TD][TD]146,87[/TD][/TR]</v>
      </c>
    </row>
    <row r="31" spans="2:23" x14ac:dyDescent="0.3">
      <c r="B31" s="12">
        <v>26</v>
      </c>
      <c r="C31" s="4" t="s">
        <v>20</v>
      </c>
      <c r="D31" s="4" t="s">
        <v>104</v>
      </c>
      <c r="E31" s="4">
        <v>96</v>
      </c>
      <c r="F31" s="4" t="s">
        <v>44</v>
      </c>
      <c r="G31" s="4" t="s">
        <v>15</v>
      </c>
      <c r="H31" s="5"/>
      <c r="I31" s="5"/>
      <c r="J31" s="5" t="s">
        <v>40</v>
      </c>
      <c r="K31" s="10">
        <v>59.97</v>
      </c>
      <c r="L31" s="12">
        <v>33184.629999999997</v>
      </c>
      <c r="M31" s="10">
        <v>502.51</v>
      </c>
      <c r="N31" s="10">
        <v>66.040000000000006</v>
      </c>
      <c r="O31" s="11">
        <v>6103.75</v>
      </c>
      <c r="P31" s="12">
        <v>4353.5600000000004</v>
      </c>
      <c r="Q31" s="10">
        <v>37.630000000000003</v>
      </c>
      <c r="R31" s="10">
        <v>115.69</v>
      </c>
      <c r="S31" s="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[26]</v>
      </c>
      <c r="T31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26|3DC #96|R9 5950X (Vermeer)|Sweepi||v0.3.1|59,97|33185|502,51|66,04</v>
      </c>
      <c r="U31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26|3DC #96|R9 5950X (Vermeer)|Sweepi||v0.3.1|6103,75|4354|37,63|115,69</v>
      </c>
      <c r="V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[TR][TD]26[/TD][TD]3DC #96[/TD][TD]R9 5950X (Vermeer)[/TD][TD]Sweepi[/TD][TD][/TD][TD]v0.3.1[/TD][TD]59,97[/TD][TD]33185[/TD][TD]502,51[/TD][TD]66,04[/TD][/TR]</v>
      </c>
      <c r="W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[TR][TD]26[/TD][TD]3DC #96[/TD][TD]R9 5950X (Vermeer)[/TD][TD]Sweepi[/TD][TD][/TD][TD]v0.3.1[/TD][TD]6103,75[/TD][TD]4354[/TD][TD]37,63[/TD][TD]115,69[/TD][/TR]</v>
      </c>
    </row>
    <row r="32" spans="2:23" x14ac:dyDescent="0.3">
      <c r="B32" s="12">
        <v>27</v>
      </c>
      <c r="C32" s="4" t="s">
        <v>70</v>
      </c>
      <c r="D32" s="4" t="s">
        <v>104</v>
      </c>
      <c r="E32" s="4">
        <v>118</v>
      </c>
      <c r="F32" s="4" t="s">
        <v>45</v>
      </c>
      <c r="G32" s="4" t="s">
        <v>11</v>
      </c>
      <c r="H32" s="5" t="s">
        <v>76</v>
      </c>
      <c r="I32" s="5" t="s">
        <v>75</v>
      </c>
      <c r="J32" s="5" t="s">
        <v>40</v>
      </c>
      <c r="K32" s="10">
        <v>164.2</v>
      </c>
      <c r="L32" s="12">
        <v>9800.31</v>
      </c>
      <c r="M32" s="10">
        <v>621.42999999999995</v>
      </c>
      <c r="N32" s="10">
        <v>15.77</v>
      </c>
      <c r="O32" s="11">
        <v>4760.57</v>
      </c>
      <c r="P32" s="12">
        <v>2004.54</v>
      </c>
      <c r="Q32" s="10">
        <v>104.79</v>
      </c>
      <c r="R32" s="10">
        <v>19.13</v>
      </c>
      <c r="S32" s="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(Renoir) @20W v0.5.1 [27]</v>
      </c>
      <c r="T32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27|3DC #118|R7 4750G (Renoir)|Poekel|20W|v0.5.1|164,2|9800|621,43|15,77</v>
      </c>
      <c r="U32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27|3DC #118|R7 4750G (Renoir)|Poekel|20W|v0.5.1|4760,57|2005|104,79|19,13</v>
      </c>
      <c r="V3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[TR][TD]27[/TD][TD]3DC #118[/TD][TD]R7 4750G (Renoir)[/TD][TD]Poekel[/TD][TD]20W[/TD][TD]v0.5.1[/TD][TD]164,2[/TD][TD]9800[/TD][TD]621,43[/TD][TD]15,77[/TD][/TR]</v>
      </c>
      <c r="W3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[TR][TD]27[/TD][TD]3DC #118[/TD][TD]R7 4750G (Renoir)[/TD][TD]Poekel[/TD][TD]20W[/TD][TD]v0.5.1[/TD][TD]4760,57[/TD][TD]2005[/TD][TD]104,79[/TD][TD]19,13[/TD][/TR]</v>
      </c>
    </row>
    <row r="33" spans="2:23" x14ac:dyDescent="0.3">
      <c r="B33" s="12">
        <v>28</v>
      </c>
      <c r="C33" s="4" t="s">
        <v>70</v>
      </c>
      <c r="D33" s="4" t="s">
        <v>104</v>
      </c>
      <c r="E33" s="4">
        <v>129</v>
      </c>
      <c r="F33" s="4" t="s">
        <v>77</v>
      </c>
      <c r="G33" s="4" t="s">
        <v>17</v>
      </c>
      <c r="H33" s="5"/>
      <c r="I33" s="5"/>
      <c r="J33" s="5"/>
      <c r="K33" s="10">
        <v>55.06</v>
      </c>
      <c r="L33" s="12">
        <v>20078</v>
      </c>
      <c r="M33" s="10">
        <v>904.59</v>
      </c>
      <c r="N33" s="10">
        <v>22.2</v>
      </c>
      <c r="O33" s="11">
        <v>560.07000000000005</v>
      </c>
      <c r="P33" s="12">
        <v>9308</v>
      </c>
      <c r="Q33" s="10">
        <v>191.83</v>
      </c>
      <c r="R33" s="10">
        <v>48.52</v>
      </c>
      <c r="S33" s="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5775C (Broadwell) v0.5.1 [28]</v>
      </c>
      <c r="T33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28|3DC #129|i7 5775C (Broadwell)|MD_Enigma||v0.5.1|55,06|20078|904,59|22,2</v>
      </c>
      <c r="U33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28|3DC #129|i7 5775C (Broadwell)|MD_Enigma||v0.5.1|560,07|9308|191,83|48,52</v>
      </c>
      <c r="V3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[TR][TD]28[/TD][TD]3DC #129[/TD][TD]i7 5775C (Broadwell)[/TD][TD]MD_Enigma[/TD][TD][/TD][TD]v0.5.1[/TD][TD]55,06[/TD][TD]20078[/TD][TD]904,59[/TD][TD]22,2[/TD][/TR]</v>
      </c>
      <c r="W3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[TR][TD]28[/TD][TD]3DC #129[/TD][TD]i7 5775C (Broadwell)[/TD][TD]MD_Enigma[/TD][TD][/TD][TD]v0.5.1[/TD][TD]560,07[/TD][TD]9308[/TD][TD]191,83[/TD][TD]48,52[/TD][/TR]</v>
      </c>
    </row>
    <row r="34" spans="2:23" x14ac:dyDescent="0.3">
      <c r="B34" s="12">
        <v>29</v>
      </c>
      <c r="C34" s="4" t="s">
        <v>70</v>
      </c>
      <c r="D34" s="4" t="s">
        <v>104</v>
      </c>
      <c r="E34" s="4">
        <v>133</v>
      </c>
      <c r="F34" s="4" t="s">
        <v>78</v>
      </c>
      <c r="G34" s="4" t="s">
        <v>11</v>
      </c>
      <c r="H34" s="5"/>
      <c r="I34" s="5"/>
      <c r="J34" s="5" t="s">
        <v>40</v>
      </c>
      <c r="K34" s="10">
        <v>186.38</v>
      </c>
      <c r="L34" s="12">
        <v>7581.59</v>
      </c>
      <c r="M34" s="10">
        <v>707.68</v>
      </c>
      <c r="N34" s="10">
        <v>10.71</v>
      </c>
      <c r="O34" s="11">
        <v>1839.93</v>
      </c>
      <c r="P34" s="12">
        <v>3342.48</v>
      </c>
      <c r="Q34" s="10">
        <v>162.6</v>
      </c>
      <c r="R34" s="10">
        <v>20.56</v>
      </c>
      <c r="S34" s="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4500U (Renoir) v0.5.1 [29]</v>
      </c>
      <c r="T34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29|3DC #133|R5 4500U (Renoir)|Poekel||v0.5.1|186,38|7582|707,68|10,71</v>
      </c>
      <c r="U34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29|3DC #133|R5 4500U (Renoir)|Poekel||v0.5.1|1839,93|3342|162,6|20,56</v>
      </c>
      <c r="V3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[TR][TD]29[/TD][TD]3DC #133[/TD][TD]R5 4500U (Renoir)[/TD][TD]Poekel[/TD][TD][/TD][TD]v0.5.1[/TD][TD]186,38[/TD][TD]7582[/TD][TD]707,68[/TD][TD]10,71[/TD][/TR]</v>
      </c>
      <c r="W3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[TR][TD]29[/TD][TD]3DC #133[/TD][TD]R5 4500U (Renoir)[/TD][TD]Poekel[/TD][TD][/TD][TD]v0.5.1[/TD][TD]1839,93[/TD][TD]3342[/TD][TD]162,6[/TD][TD]20,56[/TD][/TR]</v>
      </c>
    </row>
    <row r="35" spans="2:23" x14ac:dyDescent="0.3">
      <c r="B35" s="12">
        <v>30</v>
      </c>
      <c r="C35" s="4" t="s">
        <v>19</v>
      </c>
      <c r="D35" s="4" t="s">
        <v>104</v>
      </c>
      <c r="E35" s="4">
        <v>134</v>
      </c>
      <c r="F35" s="4" t="s">
        <v>48</v>
      </c>
      <c r="G35" s="4" t="s">
        <v>16</v>
      </c>
      <c r="H35" s="5" t="s">
        <v>79</v>
      </c>
      <c r="I35" s="5"/>
      <c r="J35" s="5"/>
      <c r="K35" s="10">
        <v>216.08</v>
      </c>
      <c r="L35" s="12">
        <v>7445</v>
      </c>
      <c r="M35" s="10">
        <v>621.65</v>
      </c>
      <c r="N35" s="10">
        <v>11.98</v>
      </c>
      <c r="O35" s="11">
        <v>3936.18</v>
      </c>
      <c r="P35" s="12">
        <v>3010</v>
      </c>
      <c r="Q35" s="10">
        <v>84.41</v>
      </c>
      <c r="R35" s="10">
        <v>35.659999999999997</v>
      </c>
      <c r="S35" s="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v0.5.0 [30]</v>
      </c>
      <c r="T35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30|3DC #134|R9 5900HS (Cezanne)|Monkey|Win: Better Eff.|v0.5.0|216,08|7445|621,65|11,98</v>
      </c>
      <c r="U35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30|3DC #134|R9 5900HS (Cezanne)|Monkey|Win: Better Eff.|v0.5.0|3936,18|3010|84,41|35,66</v>
      </c>
      <c r="V3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[TR][TD]30[/TD][TD]3DC #134[/TD][TD]R9 5900HS (Cezanne)[/TD][TD]Monkey[/TD][TD]Win: Better Eff.[/TD][TD]v0.5.0[/TD][TD]216,08[/TD][TD]7445[/TD][TD]621,65[/TD][TD]11,98[/TD][/TR]</v>
      </c>
      <c r="W3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[TR][TD]30[/TD][TD]3DC #134[/TD][TD]R9 5900HS (Cezanne)[/TD][TD]Monkey[/TD][TD]Win: Better Eff.[/TD][TD]v0.5.0[/TD][TD]3936,18[/TD][TD]3010[/TD][TD]84,41[/TD][TD]35,66[/TD][/TR]</v>
      </c>
    </row>
    <row r="36" spans="2:23" x14ac:dyDescent="0.3">
      <c r="B36" s="12">
        <v>31</v>
      </c>
      <c r="C36" s="4" t="s">
        <v>70</v>
      </c>
      <c r="D36" s="4" t="s">
        <v>104</v>
      </c>
      <c r="E36" s="4">
        <v>135</v>
      </c>
      <c r="F36" s="4" t="s">
        <v>51</v>
      </c>
      <c r="G36" s="4" t="s">
        <v>80</v>
      </c>
      <c r="H36" s="5" t="s">
        <v>81</v>
      </c>
      <c r="I36" s="5"/>
      <c r="J36" s="5" t="s">
        <v>40</v>
      </c>
      <c r="K36" s="10">
        <v>60.14</v>
      </c>
      <c r="L36" s="12">
        <v>24336</v>
      </c>
      <c r="M36" s="10">
        <v>683.23</v>
      </c>
      <c r="N36" s="10">
        <v>35.619999999999997</v>
      </c>
      <c r="O36" s="11">
        <v>4414.66</v>
      </c>
      <c r="P36" s="12">
        <v>4151</v>
      </c>
      <c r="Q36" s="10">
        <v>54.57</v>
      </c>
      <c r="R36" s="10">
        <v>76.08</v>
      </c>
      <c r="S36" s="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[31]</v>
      </c>
      <c r="T36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31|3DC #135|R9 5900X (Vermeer)|harzer_knaller|Balanced Power Plan|v0.5.1|60,14|24336|683,23|35,62</v>
      </c>
      <c r="U36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31|3DC #135|R9 5900X (Vermeer)|harzer_knaller|Balanced Power Plan|v0.5.1|4414,66|4151|54,57|76,08</v>
      </c>
      <c r="V3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[TR][TD]31[/TD][TD]3DC #135[/TD][TD]R9 5900X (Vermeer)[/TD][TD]harzer_knaller[/TD][TD]Balanced Power Plan[/TD][TD]v0.5.1[/TD][TD]60,14[/TD][TD]24336[/TD][TD]683,23[/TD][TD]35,62[/TD][/TR]</v>
      </c>
      <c r="W3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[TR][TD]31[/TD][TD]3DC #135[/TD][TD]R9 5900X (Vermeer)[/TD][TD]harzer_knaller[/TD][TD]Balanced Power Plan[/TD][TD]v0.5.1[/TD][TD]4414,66[/TD][TD]4151[/TD][TD]54,57[/TD][TD]76,08[/TD][/TR]</v>
      </c>
    </row>
    <row r="37" spans="2:23" x14ac:dyDescent="0.3">
      <c r="B37" s="12">
        <v>32</v>
      </c>
      <c r="C37" s="4" t="s">
        <v>70</v>
      </c>
      <c r="D37" s="4" t="s">
        <v>104</v>
      </c>
      <c r="E37" s="4">
        <v>136</v>
      </c>
      <c r="F37" s="4" t="s">
        <v>51</v>
      </c>
      <c r="G37" s="4" t="s">
        <v>82</v>
      </c>
      <c r="H37" s="5"/>
      <c r="I37" s="5"/>
      <c r="J37" s="5" t="s">
        <v>40</v>
      </c>
      <c r="K37" s="10">
        <v>75.569999999999993</v>
      </c>
      <c r="L37" s="12">
        <v>25543</v>
      </c>
      <c r="M37" s="10">
        <v>518.05999999999995</v>
      </c>
      <c r="N37" s="10">
        <v>49.31</v>
      </c>
      <c r="O37" s="11">
        <v>4461.2299999999996</v>
      </c>
      <c r="P37" s="12">
        <v>5187.88</v>
      </c>
      <c r="Q37" s="10">
        <v>43.21</v>
      </c>
      <c r="R37" s="10">
        <v>120.07</v>
      </c>
      <c r="S37" s="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[32]</v>
      </c>
      <c r="T37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32|3DC #136|R9 5900X (Vermeer)|Darkearth27||v0.5.1|75,57|25543|518,06|49,31</v>
      </c>
      <c r="U37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32|3DC #136|R9 5900X (Vermeer)|Darkearth27||v0.5.1|4461,23|5188|43,21|120,07</v>
      </c>
      <c r="V3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[TR][TD]32[/TD][TD]3DC #136[/TD][TD]R9 5900X (Vermeer)[/TD][TD]Darkearth27[/TD][TD][/TD][TD]v0.5.1[/TD][TD]75,57[/TD][TD]25543[/TD][TD]518,06[/TD][TD]49,31[/TD][/TR]</v>
      </c>
      <c r="W3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[TR][TD]32[/TD][TD]3DC #136[/TD][TD]R9 5900X (Vermeer)[/TD][TD]Darkearth27[/TD][TD][/TD][TD]v0.5.1[/TD][TD]4461,23[/TD][TD]5188[/TD][TD]43,21[/TD][TD]120,07[/TD][/TR]</v>
      </c>
    </row>
    <row r="38" spans="2:23" x14ac:dyDescent="0.3">
      <c r="B38" s="12">
        <v>33</v>
      </c>
      <c r="C38" s="4" t="s">
        <v>70</v>
      </c>
      <c r="D38" s="4" t="s">
        <v>104</v>
      </c>
      <c r="E38" s="4">
        <v>140</v>
      </c>
      <c r="F38" s="4" t="s">
        <v>51</v>
      </c>
      <c r="G38" s="4" t="s">
        <v>27</v>
      </c>
      <c r="H38" s="5" t="s">
        <v>83</v>
      </c>
      <c r="I38" s="5"/>
      <c r="J38" s="5" t="s">
        <v>40</v>
      </c>
      <c r="K38" s="10">
        <v>52.3</v>
      </c>
      <c r="L38" s="12">
        <v>38103</v>
      </c>
      <c r="M38" s="10">
        <v>501.84</v>
      </c>
      <c r="N38" s="10">
        <v>75.930000000000007</v>
      </c>
      <c r="O38" s="11">
        <v>3945.77</v>
      </c>
      <c r="P38" s="12">
        <v>5760</v>
      </c>
      <c r="Q38" s="10">
        <v>44</v>
      </c>
      <c r="R38" s="10">
        <v>130.91999999999999</v>
      </c>
      <c r="S38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[33]</v>
      </c>
      <c r="T38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33|3DC #140|R9 5900X (Vermeer)|Krischi|CTR|v0.5.1|52,3|38103|501,84|75,93</v>
      </c>
      <c r="U38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33|3DC #140|R9 5900X (Vermeer)|Krischi|CTR|v0.5.1|3945,77|5760|44|130,92</v>
      </c>
      <c r="V3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[TR][TD]33[/TD][TD]3DC #140[/TD][TD]R9 5900X (Vermeer)[/TD][TD]Krischi[/TD][TD]CTR[/TD][TD]v0.5.1[/TD][TD]52,3[/TD][TD]38103[/TD][TD]501,84[/TD][TD]75,93[/TD][/TR]</v>
      </c>
      <c r="W3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[TR][TD]33[/TD][TD]3DC #140[/TD][TD]R9 5900X (Vermeer)[/TD][TD]Krischi[/TD][TD]CTR[/TD][TD]v0.5.1[/TD][TD]3945,77[/TD][TD]5760[/TD][TD]44[/TD][TD]130,92[/TD][/TR]</v>
      </c>
    </row>
    <row r="39" spans="2:23" x14ac:dyDescent="0.3">
      <c r="B39" s="12">
        <v>34</v>
      </c>
      <c r="C39" s="4" t="s">
        <v>70</v>
      </c>
      <c r="D39" s="4" t="s">
        <v>104</v>
      </c>
      <c r="E39" s="4">
        <v>141</v>
      </c>
      <c r="F39" s="4" t="s">
        <v>85</v>
      </c>
      <c r="G39" s="4" t="s">
        <v>84</v>
      </c>
      <c r="H39" s="5" t="s">
        <v>86</v>
      </c>
      <c r="I39" s="5" t="s">
        <v>86</v>
      </c>
      <c r="J39" s="5" t="s">
        <v>40</v>
      </c>
      <c r="K39" s="10">
        <v>26.38</v>
      </c>
      <c r="L39" s="12">
        <v>38525</v>
      </c>
      <c r="M39" s="10">
        <v>983.86</v>
      </c>
      <c r="N39" s="10">
        <v>39.159999999999997</v>
      </c>
      <c r="O39" s="11">
        <v>269.61</v>
      </c>
      <c r="P39" s="12">
        <v>18669</v>
      </c>
      <c r="Q39" s="10">
        <v>198.68</v>
      </c>
      <c r="R39" s="10">
        <v>93.96</v>
      </c>
      <c r="S39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2600K (Sandy Bridge) @4,4Ghz v0.5.1 [34]</v>
      </c>
      <c r="T39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34|3DC #141|i7 2600K (Sandy Bridge)|Tyrann|@4,4Ghz|v0.5.1|26,38|38525|983,86|39,16</v>
      </c>
      <c r="U39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34|3DC #141|i7 2600K (Sandy Bridge)|Tyrann|@4,4Ghz|v0.5.1|269,61|18669|198,68|93,96</v>
      </c>
      <c r="V3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[TR][TD]34[/TD][TD]3DC #141[/TD][TD]i7 2600K (Sandy Bridge)[/TD][TD]Tyrann[/TD][TD]@4,4Ghz[/TD][TD]v0.5.1[/TD][TD]26,38[/TD][TD]38525[/TD][TD]983,86[/TD][TD]39,16[/TD][/TR]</v>
      </c>
      <c r="W3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[TR][TD]34[/TD][TD]3DC #141[/TD][TD]i7 2600K (Sandy Bridge)[/TD][TD]Tyrann[/TD][TD]@4,4Ghz[/TD][TD]v0.5.1[/TD][TD]269,61[/TD][TD]18669[/TD][TD]198,68[/TD][TD]93,96[/TD][/TR]</v>
      </c>
    </row>
    <row r="40" spans="2:23" x14ac:dyDescent="0.3">
      <c r="B40" s="12">
        <v>35</v>
      </c>
      <c r="C40" s="4" t="s">
        <v>70</v>
      </c>
      <c r="D40" s="4" t="s">
        <v>104</v>
      </c>
      <c r="E40" s="4">
        <v>145</v>
      </c>
      <c r="F40" s="4" t="s">
        <v>88</v>
      </c>
      <c r="G40" s="4" t="s">
        <v>89</v>
      </c>
      <c r="H40" s="5"/>
      <c r="I40" s="5"/>
      <c r="J40" s="5" t="s">
        <v>40</v>
      </c>
      <c r="K40" s="10">
        <v>57.13</v>
      </c>
      <c r="L40" s="12">
        <v>34236</v>
      </c>
      <c r="M40" s="10">
        <v>511.24</v>
      </c>
      <c r="N40" s="10">
        <v>66.97</v>
      </c>
      <c r="O40" s="11">
        <v>2347.02</v>
      </c>
      <c r="P40" s="12">
        <v>7508</v>
      </c>
      <c r="Q40" s="10">
        <v>56.75</v>
      </c>
      <c r="R40" s="10">
        <v>132.29</v>
      </c>
      <c r="S40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v0.5.1 [35]</v>
      </c>
      <c r="T40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35|3DC #145|R7 5800X (Vermeer)|hq-hq||v0.5.1|57,13|34236|511,24|66,97</v>
      </c>
      <c r="U40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35|3DC #145|R7 5800X (Vermeer)|hq-hq||v0.5.1|2347,02|7508|56,75|132,29</v>
      </c>
      <c r="V4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[TR][TD]35[/TD][TD]3DC #145[/TD][TD]R7 5800X (Vermeer)[/TD][TD]hq-hq[/TD][TD][/TD][TD]v0.5.1[/TD][TD]57,13[/TD][TD]34236[/TD][TD]511,24[/TD][TD]66,97[/TD][/TR]</v>
      </c>
      <c r="W4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[TR][TD]35[/TD][TD]3DC #145[/TD][TD]R7 5800X (Vermeer)[/TD][TD]hq-hq[/TD][TD][/TD][TD]v0.5.1[/TD][TD]2347,02[/TD][TD]7508[/TD][TD]56,75[/TD][TD]132,29[/TD][/TR]</v>
      </c>
    </row>
    <row r="41" spans="2:23" x14ac:dyDescent="0.3">
      <c r="B41" s="12">
        <v>36</v>
      </c>
      <c r="C41" s="4" t="s">
        <v>70</v>
      </c>
      <c r="D41" s="4" t="s">
        <v>104</v>
      </c>
      <c r="E41" s="4">
        <v>146</v>
      </c>
      <c r="F41" s="4" t="s">
        <v>90</v>
      </c>
      <c r="G41" s="4" t="s">
        <v>84</v>
      </c>
      <c r="H41" s="5"/>
      <c r="I41" s="5" t="s">
        <v>95</v>
      </c>
      <c r="J41" s="5"/>
      <c r="K41" s="10">
        <v>83.49</v>
      </c>
      <c r="L41" s="12">
        <v>11096</v>
      </c>
      <c r="M41" s="10">
        <v>1079.3699999999999</v>
      </c>
      <c r="N41" s="10">
        <v>10.28</v>
      </c>
      <c r="O41" s="11">
        <v>384.59</v>
      </c>
      <c r="P41" s="12">
        <v>5226</v>
      </c>
      <c r="Q41" s="10">
        <v>497.55</v>
      </c>
      <c r="R41" s="10">
        <v>10.5</v>
      </c>
      <c r="S41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7500U (Kaby Lake) 2C/4T v0.5.1 [36]</v>
      </c>
      <c r="T41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36|3DC #146|i7 7500U (Kaby Lake)|Tyrann||v0.5.1|83,49|11096|1079,37|10,28</v>
      </c>
      <c r="U41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36|3DC #146|i7 7500U (Kaby Lake)|Tyrann||v0.5.1|384,59|5226|497,55|10,5</v>
      </c>
      <c r="V4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[TR][TD]36[/TD][TD]3DC #146[/TD][TD]i7 7500U (Kaby Lake)[/TD][TD]Tyrann[/TD][TD][/TD][TD]v0.5.1[/TD][TD]83,49[/TD][TD]11096[/TD][TD]1079,37[/TD][TD]10,28[/TD][/TR]</v>
      </c>
      <c r="W4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[TR][TD]36[/TD][TD]3DC #146[/TD][TD]i7 7500U (Kaby Lake)[/TD][TD]Tyrann[/TD][TD][/TD][TD]v0.5.1[/TD][TD]384,59[/TD][TD]5226[/TD][TD]497,55[/TD][TD]10,5[/TD][/TR]</v>
      </c>
    </row>
    <row r="42" spans="2:23" x14ac:dyDescent="0.3">
      <c r="B42" s="12">
        <v>37</v>
      </c>
      <c r="C42" s="4" t="s">
        <v>70</v>
      </c>
      <c r="D42" s="4" t="s">
        <v>104</v>
      </c>
      <c r="E42" s="4">
        <v>146</v>
      </c>
      <c r="F42" s="4" t="s">
        <v>91</v>
      </c>
      <c r="G42" s="4" t="s">
        <v>84</v>
      </c>
      <c r="H42" s="5"/>
      <c r="I42" s="5"/>
      <c r="J42" s="5" t="s">
        <v>40</v>
      </c>
      <c r="K42" s="10">
        <v>16.690000000000001</v>
      </c>
      <c r="L42" s="12">
        <v>18192</v>
      </c>
      <c r="M42" s="10">
        <v>3293.49</v>
      </c>
      <c r="N42" s="10">
        <v>5.52</v>
      </c>
      <c r="O42" s="11">
        <v>35.61</v>
      </c>
      <c r="P42" s="12">
        <v>12920</v>
      </c>
      <c r="Q42" s="10">
        <v>2173.7800000000002</v>
      </c>
      <c r="R42" s="10">
        <v>5.94</v>
      </c>
      <c r="S42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Celeron N3450 (Apollo Lake) v0.5.1 [37]</v>
      </c>
      <c r="T42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37|3DC #146|Celeron N3450 (Apollo Lake)|Tyrann||v0.5.1|16,69|18192|3293,49|5,52</v>
      </c>
      <c r="U42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37|3DC #146|Celeron N3450 (Apollo Lake)|Tyrann||v0.5.1|35,61|12920|2173,78|5,94</v>
      </c>
      <c r="V4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[TR][TD]37[/TD][TD]3DC #146[/TD][TD]Celeron N3450 (Apollo Lake)[/TD][TD]Tyrann[/TD][TD][/TD][TD]v0.5.1[/TD][TD]16,69[/TD][TD]18192[/TD][TD]3293,49[/TD][TD]5,52[/TD][/TR]</v>
      </c>
      <c r="W4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[TR][TD]37[/TD][TD]3DC #146[/TD][TD]Celeron N3450 (Apollo Lake)[/TD][TD]Tyrann[/TD][TD][/TD][TD]v0.5.1[/TD][TD]35,61[/TD][TD]12920[/TD][TD]2173,78[/TD][TD]5,94[/TD][/TR]</v>
      </c>
    </row>
    <row r="43" spans="2:23" x14ac:dyDescent="0.3">
      <c r="B43" s="12">
        <v>38</v>
      </c>
      <c r="C43" s="4" t="s">
        <v>70</v>
      </c>
      <c r="D43" s="4" t="s">
        <v>104</v>
      </c>
      <c r="E43" s="4">
        <v>148</v>
      </c>
      <c r="F43" s="4" t="s">
        <v>88</v>
      </c>
      <c r="G43" s="4" t="s">
        <v>92</v>
      </c>
      <c r="H43" s="5"/>
      <c r="I43" s="5"/>
      <c r="J43" s="5" t="s">
        <v>40</v>
      </c>
      <c r="K43" s="10">
        <v>68.06</v>
      </c>
      <c r="L43" s="12">
        <v>28138</v>
      </c>
      <c r="M43" s="10">
        <v>522.16999999999996</v>
      </c>
      <c r="N43" s="10">
        <v>53.89</v>
      </c>
      <c r="O43" s="11">
        <v>1876.01</v>
      </c>
      <c r="P43" s="12">
        <v>7902</v>
      </c>
      <c r="Q43" s="10">
        <v>67.459999999999994</v>
      </c>
      <c r="R43" s="10">
        <v>117.13</v>
      </c>
      <c r="S43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v0.5.1 [38]</v>
      </c>
      <c r="T43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38|3DC #148|R7 5800X (Vermeer)|patrock84||v0.5.1|68,06|28138|522,17|53,89</v>
      </c>
      <c r="U43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38|3DC #148|R7 5800X (Vermeer)|patrock84||v0.5.1|1876,01|7902|67,46|117,13</v>
      </c>
      <c r="V4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[TR][TD]38[/TD][TD]3DC #148[/TD][TD]R7 5800X (Vermeer)[/TD][TD]patrock84[/TD][TD][/TD][TD]v0.5.1[/TD][TD]68,06[/TD][TD]28138[/TD][TD]522,17[/TD][TD]53,89[/TD][/TR]</v>
      </c>
      <c r="W4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[TR][TD]38[/TD][TD]3DC #148[/TD][TD]R7 5800X (Vermeer)[/TD][TD]patrock84[/TD][TD][/TD][TD]v0.5.1[/TD][TD]1876,01[/TD][TD]7902[/TD][TD]67,46[/TD][TD]117,13[/TD][/TR]</v>
      </c>
    </row>
    <row r="44" spans="2:23" x14ac:dyDescent="0.3">
      <c r="B44" s="12">
        <v>39</v>
      </c>
      <c r="C44" s="4" t="s">
        <v>70</v>
      </c>
      <c r="D44" s="4" t="s">
        <v>104</v>
      </c>
      <c r="E44" s="4">
        <v>154</v>
      </c>
      <c r="F44" s="4" t="s">
        <v>93</v>
      </c>
      <c r="G44" s="4" t="s">
        <v>89</v>
      </c>
      <c r="H44" s="5"/>
      <c r="I44" s="5"/>
      <c r="J44" s="5"/>
      <c r="K44" s="10">
        <v>58.25</v>
      </c>
      <c r="L44" s="12">
        <v>27864</v>
      </c>
      <c r="M44" s="10">
        <v>616.08000000000004</v>
      </c>
      <c r="N44" s="10">
        <v>45.23</v>
      </c>
      <c r="O44" s="11">
        <v>739.31</v>
      </c>
      <c r="P44" s="12">
        <v>12266</v>
      </c>
      <c r="Q44" s="10">
        <v>110.27</v>
      </c>
      <c r="R44" s="10">
        <v>111.24</v>
      </c>
      <c r="S44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8600k (Coffee Lake) v0.5.1 [39]</v>
      </c>
      <c r="T44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39|3DC #154|i5 8600k (Coffee Lake)|hq-hq||v0.5.1|58,25|27864|616,08|45,23</v>
      </c>
      <c r="U44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39|3DC #154|i5 8600k (Coffee Lake)|hq-hq||v0.5.1|739,31|12266|110,27|111,24</v>
      </c>
      <c r="V4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[TR][TD]39[/TD][TD]3DC #154[/TD][TD]i5 8600k (Coffee Lake)[/TD][TD]hq-hq[/TD][TD][/TD][TD]v0.5.1[/TD][TD]58,25[/TD][TD]27864[/TD][TD]616,08[/TD][TD]45,23[/TD][/TR]</v>
      </c>
      <c r="W4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[TR][TD]39[/TD][TD]3DC #154[/TD][TD]i5 8600k (Coffee Lake)[/TD][TD]hq-hq[/TD][TD][/TD][TD]v0.5.1[/TD][TD]739,31[/TD][TD]12266[/TD][TD]110,27[/TD][TD]111,24[/TD][/TR]</v>
      </c>
    </row>
    <row r="45" spans="2:23" x14ac:dyDescent="0.3">
      <c r="B45" s="12">
        <v>40</v>
      </c>
      <c r="C45" s="4" t="s">
        <v>70</v>
      </c>
      <c r="D45" s="4" t="s">
        <v>104</v>
      </c>
      <c r="E45" s="4">
        <v>154</v>
      </c>
      <c r="F45" s="4" t="s">
        <v>94</v>
      </c>
      <c r="G45" s="4" t="s">
        <v>89</v>
      </c>
      <c r="H45" s="5"/>
      <c r="I45" s="5" t="s">
        <v>96</v>
      </c>
      <c r="J45" s="5"/>
      <c r="K45" s="10">
        <v>54.74</v>
      </c>
      <c r="L45" s="12">
        <v>20650</v>
      </c>
      <c r="M45" s="10">
        <v>884.67</v>
      </c>
      <c r="N45" s="10">
        <v>23.34</v>
      </c>
      <c r="O45" s="11">
        <v>336.42</v>
      </c>
      <c r="P45" s="12">
        <v>10055</v>
      </c>
      <c r="Q45" s="10">
        <v>295.61</v>
      </c>
      <c r="R45" s="10">
        <v>34.020000000000003</v>
      </c>
      <c r="S45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7500 (Kaby Lake) 4C/4T v0.5.1 [40]</v>
      </c>
      <c r="T45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40|3DC #154|i5 7500 (Kaby Lake)|hq-hq||v0.5.1|54,74|20650|884,67|23,34</v>
      </c>
      <c r="U45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40|3DC #154|i5 7500 (Kaby Lake)|hq-hq||v0.5.1|336,42|10055|295,61|34,02</v>
      </c>
      <c r="V4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[TR][TD]40[/TD][TD]3DC #154[/TD][TD]i5 7500 (Kaby Lake)[/TD][TD]hq-hq[/TD][TD][/TD][TD]v0.5.1[/TD][TD]54,74[/TD][TD]20650[/TD][TD]884,67[/TD][TD]23,34[/TD][/TR]</v>
      </c>
      <c r="W4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[TR][TD]40[/TD][TD]3DC #154[/TD][TD]i5 7500 (Kaby Lake)[/TD][TD]hq-hq[/TD][TD][/TD][TD]v0.5.1[/TD][TD]336,42[/TD][TD]10055[/TD][TD]295,61[/TD][TD]34,02[/TD][/TR]</v>
      </c>
    </row>
    <row r="46" spans="2:23" x14ac:dyDescent="0.3">
      <c r="B46" s="12">
        <v>41</v>
      </c>
      <c r="C46" s="4" t="s">
        <v>70</v>
      </c>
      <c r="D46" s="4" t="s">
        <v>104</v>
      </c>
      <c r="E46" s="4">
        <v>155</v>
      </c>
      <c r="F46" s="4" t="s">
        <v>99</v>
      </c>
      <c r="G46" s="4" t="s">
        <v>97</v>
      </c>
      <c r="H46" s="5" t="s">
        <v>98</v>
      </c>
      <c r="I46" s="5" t="s">
        <v>98</v>
      </c>
      <c r="J46" s="5"/>
      <c r="K46" s="10">
        <v>61.55</v>
      </c>
      <c r="L46" s="12">
        <v>25887</v>
      </c>
      <c r="M46" s="10">
        <v>627.62</v>
      </c>
      <c r="N46" s="10">
        <v>41.25</v>
      </c>
      <c r="O46" s="11">
        <v>925.56</v>
      </c>
      <c r="P46" s="12">
        <v>12017</v>
      </c>
      <c r="Q46" s="10">
        <v>89.91</v>
      </c>
      <c r="R46" s="10">
        <v>133.65</v>
      </c>
      <c r="S46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8700k (Coffee Lake) @5Ghz v0.5.1 [41]</v>
      </c>
      <c r="T46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41|3DC #155|i7 8700k (Coffee Lake)|Bernman|@5Ghz|v0.5.1|61,55|25887|627,62|41,25</v>
      </c>
      <c r="U46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41|3DC #155|i7 8700k (Coffee Lake)|Bernman|@5Ghz|v0.5.1|925,56|12017|89,91|133,65</v>
      </c>
      <c r="V4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[TR][TD]41[/TD][TD]3DC #155[/TD][TD]i7 8700k (Coffee Lake)[/TD][TD]Bernman[/TD][TD]@5Ghz[/TD][TD]v0.5.1[/TD][TD]61,55[/TD][TD]25887[/TD][TD]627,62[/TD][TD]41,25[/TD][/TR]</v>
      </c>
      <c r="W4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[TR][TD]41[/TD][TD]3DC #155[/TD][TD]i7 8700k (Coffee Lake)[/TD][TD]Bernman[/TD][TD]@5Ghz[/TD][TD]v0.5.1[/TD][TD]925,56[/TD][TD]12017[/TD][TD]89,91[/TD][TD]133,65[/TD][/TR]</v>
      </c>
    </row>
    <row r="47" spans="2:23" x14ac:dyDescent="0.3">
      <c r="B47" s="12">
        <v>42</v>
      </c>
      <c r="C47" s="4" t="s">
        <v>70</v>
      </c>
      <c r="D47" s="4" t="s">
        <v>104</v>
      </c>
      <c r="E47" s="4">
        <v>156</v>
      </c>
      <c r="F47" s="4" t="s">
        <v>100</v>
      </c>
      <c r="G47" s="4" t="s">
        <v>82</v>
      </c>
      <c r="H47" s="5"/>
      <c r="I47" s="5"/>
      <c r="J47" s="5" t="s">
        <v>40</v>
      </c>
      <c r="K47" s="10">
        <v>168.79</v>
      </c>
      <c r="L47" s="12">
        <v>10124</v>
      </c>
      <c r="M47" s="10">
        <v>585.17999999999995</v>
      </c>
      <c r="N47" s="10">
        <v>17.3</v>
      </c>
      <c r="O47" s="11">
        <v>3171.28</v>
      </c>
      <c r="P47" s="12">
        <v>4516</v>
      </c>
      <c r="Q47" s="10">
        <v>69.83</v>
      </c>
      <c r="R47" s="10">
        <v>64.67</v>
      </c>
      <c r="S47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5800H (Cezanne) v0.5.1 [42]</v>
      </c>
      <c r="T47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42|3DC #156|R7 5800H (Cezanne)|Darkearth27||v0.5.1|168,79|10124|585,18|17,3</v>
      </c>
      <c r="U47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42|3DC #156|R7 5800H (Cezanne)|Darkearth27||v0.5.1|3171,28|4516|69,83|64,67</v>
      </c>
      <c r="V4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[TR][TD]42[/TD][TD]3DC #156[/TD][TD]R7 5800H (Cezanne)[/TD][TD]Darkearth27[/TD][TD][/TD][TD]v0.5.1[/TD][TD]168,79[/TD][TD]10124[/TD][TD]585,18[/TD][TD]17,3[/TD][/TR]</v>
      </c>
      <c r="W4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[TR][TD]42[/TD][TD]3DC #156[/TD][TD]R7 5800H (Cezanne)[/TD][TD]Darkearth27[/TD][TD][/TD][TD]v0.5.1[/TD][TD]3171,28[/TD][TD]4516[/TD][TD]69,83[/TD][TD]64,67[/TD][/TR]</v>
      </c>
    </row>
    <row r="48" spans="2:23" x14ac:dyDescent="0.3">
      <c r="B48" s="12">
        <v>43</v>
      </c>
      <c r="C48" s="4" t="s">
        <v>70</v>
      </c>
      <c r="D48" s="4" t="s">
        <v>104</v>
      </c>
      <c r="E48" s="4">
        <v>160</v>
      </c>
      <c r="F48" s="4" t="s">
        <v>44</v>
      </c>
      <c r="G48" s="4" t="s">
        <v>103</v>
      </c>
      <c r="H48" s="5"/>
      <c r="I48" s="5"/>
      <c r="J48" s="5"/>
      <c r="K48" s="10">
        <v>74.44</v>
      </c>
      <c r="L48" s="12">
        <v>26935</v>
      </c>
      <c r="M48" s="10">
        <v>498.76</v>
      </c>
      <c r="N48" s="10">
        <v>54</v>
      </c>
      <c r="O48" s="11">
        <v>6668.05</v>
      </c>
      <c r="P48" s="12">
        <v>4149</v>
      </c>
      <c r="Q48" s="10">
        <v>36.14</v>
      </c>
      <c r="R48" s="10">
        <v>114.8</v>
      </c>
      <c r="S48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v0.5.1 [43]</v>
      </c>
      <c r="T48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43|3DC #160|R9 5950X (Vermeer)|GaryX||v0.5.1|74,44|26935|498,76|54</v>
      </c>
      <c r="U48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43|3DC #160|R9 5950X (Vermeer)|GaryX||v0.5.1|6668,05|4149|36,14|114,8</v>
      </c>
      <c r="V4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[TR][TD]43[/TD][TD]3DC #160[/TD][TD]R9 5950X (Vermeer)[/TD][TD]GaryX[/TD][TD][/TD][TD]v0.5.1[/TD][TD]74,44[/TD][TD]26935[/TD][TD]498,76[/TD][TD]54[/TD][/TR]</v>
      </c>
      <c r="W4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[TR][TD]43[/TD][TD]3DC #160[/TD][TD]R9 5950X (Vermeer)[/TD][TD]GaryX[/TD][TD][/TD][TD]v0.5.1[/TD][TD]6668,05[/TD][TD]4149[/TD][TD]36,14[/TD][TD]114,8[/TD][/TR]</v>
      </c>
    </row>
    <row r="49" spans="2:23" x14ac:dyDescent="0.3">
      <c r="B49" s="12">
        <v>44</v>
      </c>
      <c r="C49" s="4" t="s">
        <v>102</v>
      </c>
      <c r="D49" s="4" t="s">
        <v>104</v>
      </c>
      <c r="E49" s="4">
        <v>165</v>
      </c>
      <c r="F49" s="4" t="s">
        <v>106</v>
      </c>
      <c r="G49" s="4" t="s">
        <v>105</v>
      </c>
      <c r="H49" s="5" t="s">
        <v>107</v>
      </c>
      <c r="I49" s="5" t="s">
        <v>108</v>
      </c>
      <c r="J49" s="5"/>
      <c r="K49" s="10">
        <v>158.59</v>
      </c>
      <c r="L49" s="12">
        <v>8278</v>
      </c>
      <c r="M49" s="10">
        <v>761.74</v>
      </c>
      <c r="N49" s="10">
        <v>10.87</v>
      </c>
      <c r="O49" s="11">
        <v>1878.68</v>
      </c>
      <c r="P49" s="12">
        <v>3886</v>
      </c>
      <c r="Q49" s="10">
        <v>136.99</v>
      </c>
      <c r="R49" s="10">
        <v>28.36</v>
      </c>
      <c r="S49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4600H (Renoir) Win11 v0.6.0 [44]</v>
      </c>
      <c r="T49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44|3DC #165|R5 4600H (Renoir)|Groschi|Win 11|v0.6.0|158,59|8278|761,74|10,87</v>
      </c>
      <c r="U49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44|3DC #165|R5 4600H (Renoir)|Groschi|Win 11|v0.6.0|1878,68|3886|136,99|28,36</v>
      </c>
      <c r="V4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[TR][TD]44[/TD][TD]3DC #165[/TD][TD]R5 4600H (Renoir)[/TD][TD]Groschi[/TD][TD]Win 11[/TD][TD]v0.6.0[/TD][TD]158,59[/TD][TD]8278[/TD][TD]761,74[/TD][TD]10,87[/TD][/TR]</v>
      </c>
      <c r="W4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[TR][TD]44[/TD][TD]3DC #165[/TD][TD]R5 4600H (Renoir)[/TD][TD]Groschi[/TD][TD]Win 11[/TD][TD]v0.6.0[/TD][TD]1878,68[/TD][TD]3886[/TD][TD]136,99[/TD][TD]28,36[/TD][/TR]</v>
      </c>
    </row>
    <row r="50" spans="2:23" x14ac:dyDescent="0.3">
      <c r="B50" s="12">
        <v>45</v>
      </c>
      <c r="C50" s="4" t="s">
        <v>102</v>
      </c>
      <c r="D50" s="4" t="s">
        <v>109</v>
      </c>
      <c r="E50" s="4">
        <v>4</v>
      </c>
      <c r="F50" s="4" t="s">
        <v>51</v>
      </c>
      <c r="G50" s="4" t="s">
        <v>110</v>
      </c>
      <c r="H50" s="5" t="s">
        <v>111</v>
      </c>
      <c r="I50" s="5" t="s">
        <v>111</v>
      </c>
      <c r="J50" s="5" t="s">
        <v>40</v>
      </c>
      <c r="K50" s="10">
        <v>58.15</v>
      </c>
      <c r="L50" s="12">
        <v>33913</v>
      </c>
      <c r="M50" s="10">
        <v>507.07</v>
      </c>
      <c r="N50" s="10">
        <v>66.88</v>
      </c>
      <c r="O50" s="11">
        <v>4388.1099999999997</v>
      </c>
      <c r="P50" s="12">
        <v>4868</v>
      </c>
      <c r="Q50" s="10">
        <v>46.82</v>
      </c>
      <c r="R50" s="10">
        <v>103.97</v>
      </c>
      <c r="S50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@95W v0.6.0 [45]</v>
      </c>
      <c r="T50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45|CB #4|R9 5900X (Vermeer)|Asghan|@95W|v0.6.0|58,15|33913|507,07|66,88</v>
      </c>
      <c r="U50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45|CB #4|R9 5900X (Vermeer)|Asghan|@95W|v0.6.0|4388,11|4868|46,82|103,97</v>
      </c>
      <c r="V5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[TR][TD]45[/TD][TD]CB #4[/TD][TD]R9 5900X (Vermeer)[/TD][TD]Asghan[/TD][TD]@95W[/TD][TD]v0.6.0[/TD][TD]58,15[/TD][TD]33913[/TD][TD]507,07[/TD][TD]66,88[/TD][/TR]</v>
      </c>
      <c r="W5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[TR][TD]45[/TD][TD]CB #4[/TD][TD]R9 5900X (Vermeer)[/TD][TD]Asghan[/TD][TD]@95W[/TD][TD]v0.6.0[/TD][TD]4388,11[/TD][TD]4868[/TD][TD]46,82[/TD][TD]103,97[/TD][/TR]</v>
      </c>
    </row>
    <row r="51" spans="2:23" x14ac:dyDescent="0.3">
      <c r="B51" s="12">
        <v>46</v>
      </c>
      <c r="C51" s="4" t="s">
        <v>102</v>
      </c>
      <c r="D51" s="4" t="s">
        <v>109</v>
      </c>
      <c r="E51" s="4">
        <v>5</v>
      </c>
      <c r="F51" s="4" t="s">
        <v>114</v>
      </c>
      <c r="G51" s="4" t="s">
        <v>112</v>
      </c>
      <c r="H51" s="5"/>
      <c r="I51" s="5"/>
      <c r="J51" s="5" t="s">
        <v>40</v>
      </c>
      <c r="K51" s="10">
        <v>90.06</v>
      </c>
      <c r="L51" s="12">
        <v>21193</v>
      </c>
      <c r="M51" s="10">
        <v>523.91999999999996</v>
      </c>
      <c r="N51" s="10">
        <v>40.450000000000003</v>
      </c>
      <c r="O51" s="11">
        <v>1843</v>
      </c>
      <c r="P51" s="12">
        <v>7230</v>
      </c>
      <c r="Q51" s="10">
        <v>75.05</v>
      </c>
      <c r="R51" s="10">
        <v>96.34</v>
      </c>
      <c r="S51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v0.6.0 [46]</v>
      </c>
      <c r="T51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46|CB #5|R5 5600X (Vermeer)|mesohorny||v0.6.0|90,06|21193|523,92|40,45</v>
      </c>
      <c r="U51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46|CB #5|R5 5600X (Vermeer)|mesohorny||v0.6.0|1843|7230|75,05|96,34</v>
      </c>
      <c r="V5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[TR][TD]46[/TD][TD]CB #5[/TD][TD]R5 5600X (Vermeer)[/TD][TD]mesohorny[/TD][TD][/TD][TD]v0.6.0[/TD][TD]90,06[/TD][TD]21193[/TD][TD]523,92[/TD][TD]40,45[/TD][/TR]</v>
      </c>
      <c r="W5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[TR][TD]46[/TD][TD]CB #5[/TD][TD]R5 5600X (Vermeer)[/TD][TD]mesohorny[/TD][TD][/TD][TD]v0.6.0[/TD][TD]1843[/TD][TD]7230[/TD][TD]75,05[/TD][TD]96,34[/TD][/TR]</v>
      </c>
    </row>
    <row r="52" spans="2:23" x14ac:dyDescent="0.3">
      <c r="B52" s="12">
        <v>47</v>
      </c>
      <c r="C52" s="4" t="s">
        <v>102</v>
      </c>
      <c r="D52" s="4" t="s">
        <v>109</v>
      </c>
      <c r="E52" s="4">
        <v>9</v>
      </c>
      <c r="F52" s="4" t="s">
        <v>46</v>
      </c>
      <c r="G52" s="4" t="s">
        <v>113</v>
      </c>
      <c r="H52" s="5" t="s">
        <v>145</v>
      </c>
      <c r="I52" s="5"/>
      <c r="J52" s="5"/>
      <c r="K52" s="10">
        <v>101.29</v>
      </c>
      <c r="L52" s="12">
        <v>15775</v>
      </c>
      <c r="M52" s="10">
        <v>625.84</v>
      </c>
      <c r="N52" s="10">
        <v>25.21</v>
      </c>
      <c r="O52" s="11">
        <v>2569.91</v>
      </c>
      <c r="P52" s="12">
        <v>5444</v>
      </c>
      <c r="Q52" s="10">
        <v>71.48</v>
      </c>
      <c r="R52" s="10">
        <v>76.150000000000006</v>
      </c>
      <c r="S52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v0.6.0 [47]</v>
      </c>
      <c r="T52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47|CB #9|R7 3700X (Matisse)|Puffer0815|Outlier?|v0.6.0|101,29|15775|625,84|25,21</v>
      </c>
      <c r="U52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47|CB #9|R7 3700X (Matisse)|Puffer0815|Outlier?|v0.6.0|2569,91|5444|71,48|76,15</v>
      </c>
      <c r="V5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[TR][TD]47[/TD][TD]CB #9[/TD][TD]R7 3700X (Matisse)[/TD][TD]Puffer0815[/TD][TD]Outlier?[/TD][TD]v0.6.0[/TD][TD]101,29[/TD][TD]15775[/TD][TD]625,84[/TD][TD]25,21[/TD][/TR]</v>
      </c>
      <c r="W5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[TR][TD]47[/TD][TD]CB #9[/TD][TD]R7 3700X (Matisse)[/TD][TD]Puffer0815[/TD][TD]Outlier?[/TD][TD]v0.6.0[/TD][TD]2569,91[/TD][TD]5444[/TD][TD]71,48[/TD][TD]76,15[/TD][/TR]</v>
      </c>
    </row>
    <row r="53" spans="2:23" x14ac:dyDescent="0.3">
      <c r="B53" s="12">
        <v>48</v>
      </c>
      <c r="C53" s="4" t="s">
        <v>102</v>
      </c>
      <c r="D53" s="4" t="s">
        <v>109</v>
      </c>
      <c r="E53" s="4">
        <v>10</v>
      </c>
      <c r="F53" s="4" t="s">
        <v>123</v>
      </c>
      <c r="G53" s="4" t="s">
        <v>115</v>
      </c>
      <c r="H53" s="5" t="s">
        <v>145</v>
      </c>
      <c r="I53" s="5"/>
      <c r="J53" s="5" t="s">
        <v>40</v>
      </c>
      <c r="K53" s="10">
        <v>147.36000000000001</v>
      </c>
      <c r="L53" s="12">
        <v>6619</v>
      </c>
      <c r="M53" s="10">
        <v>1025.22</v>
      </c>
      <c r="N53" s="10">
        <v>6.46</v>
      </c>
      <c r="O53" s="11">
        <v>1538.34</v>
      </c>
      <c r="P53" s="12">
        <v>2529</v>
      </c>
      <c r="Q53" s="10">
        <v>257.01</v>
      </c>
      <c r="R53" s="10">
        <v>9.84</v>
      </c>
      <c r="S53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[48]</v>
      </c>
      <c r="T53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48|CB #10|R5 3500U (Picasso)|Tenferenzu|Outlier?|v0.6.0|147,36|6619|1025,22|6,46</v>
      </c>
      <c r="U53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48|CB #10|R5 3500U (Picasso)|Tenferenzu|Outlier?|v0.6.0|1538,34|2529|257,01|9,84</v>
      </c>
      <c r="V5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[TR][TD]48[/TD][TD]CB #10[/TD][TD]R5 3500U (Picasso)[/TD][TD]Tenferenzu[/TD][TD]Outlier?[/TD][TD]v0.6.0[/TD][TD]147,36[/TD][TD]6619[/TD][TD]1025,22[/TD][TD]6,46[/TD][/TR]</v>
      </c>
      <c r="W5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[TR][TD]48[/TD][TD]CB #10[/TD][TD]R5 3500U (Picasso)[/TD][TD]Tenferenzu[/TD][TD]Outlier?[/TD][TD]v0.6.0[/TD][TD]1538,34[/TD][TD]2529[/TD][TD]257,01[/TD][TD]9,84[/TD][/TR]</v>
      </c>
    </row>
    <row r="54" spans="2:23" x14ac:dyDescent="0.3">
      <c r="B54" s="12">
        <v>49</v>
      </c>
      <c r="C54" s="4" t="s">
        <v>102</v>
      </c>
      <c r="D54" s="4" t="s">
        <v>109</v>
      </c>
      <c r="E54" s="4">
        <v>13</v>
      </c>
      <c r="F54" s="4" t="s">
        <v>46</v>
      </c>
      <c r="G54" s="4" t="s">
        <v>116</v>
      </c>
      <c r="H54" s="5" t="s">
        <v>111</v>
      </c>
      <c r="I54" s="5" t="s">
        <v>111</v>
      </c>
      <c r="J54" s="5" t="s">
        <v>40</v>
      </c>
      <c r="K54" s="10">
        <v>69.31</v>
      </c>
      <c r="L54" s="12">
        <v>22812</v>
      </c>
      <c r="M54" s="10">
        <v>632.5</v>
      </c>
      <c r="N54" s="10">
        <v>36.07</v>
      </c>
      <c r="O54" s="11">
        <v>2268.8000000000002</v>
      </c>
      <c r="P54" s="12">
        <v>6201</v>
      </c>
      <c r="Q54" s="10">
        <v>71.08</v>
      </c>
      <c r="R54" s="10">
        <v>87.23</v>
      </c>
      <c r="S54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@95W v0.6.0 [49]</v>
      </c>
      <c r="T54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49|CB #13|R7 3700X (Matisse)|Hardy72|@95W|v0.6.0|69,31|22812|632,5|36,07</v>
      </c>
      <c r="U54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49|CB #13|R7 3700X (Matisse)|Hardy72|@95W|v0.6.0|2268,8|6201|71,08|87,23</v>
      </c>
      <c r="V5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[TR][TD]49[/TD][TD]CB #13[/TD][TD]R7 3700X (Matisse)[/TD][TD]Hardy72[/TD][TD]@95W[/TD][TD]v0.6.0[/TD][TD]69,31[/TD][TD]22812[/TD][TD]632,5[/TD][TD]36,07[/TD][/TR]</v>
      </c>
      <c r="W5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[TR][TD]49[/TD][TD]CB #13[/TD][TD]R7 3700X (Matisse)[/TD][TD]Hardy72[/TD][TD]@95W[/TD][TD]v0.6.0[/TD][TD]2268,8[/TD][TD]6201[/TD][TD]71,08[/TD][TD]87,23[/TD][/TR]</v>
      </c>
    </row>
    <row r="55" spans="2:23" x14ac:dyDescent="0.3">
      <c r="B55" s="12">
        <v>50</v>
      </c>
      <c r="C55" s="4" t="s">
        <v>102</v>
      </c>
      <c r="D55" s="4" t="s">
        <v>109</v>
      </c>
      <c r="E55" s="4">
        <v>14</v>
      </c>
      <c r="F55" s="4" t="s">
        <v>46</v>
      </c>
      <c r="G55" s="4" t="s">
        <v>117</v>
      </c>
      <c r="H55" s="5" t="s">
        <v>118</v>
      </c>
      <c r="I55" s="5" t="s">
        <v>118</v>
      </c>
      <c r="J55" s="5" t="s">
        <v>40</v>
      </c>
      <c r="K55" s="10">
        <v>82.88</v>
      </c>
      <c r="L55" s="12">
        <v>19421.07</v>
      </c>
      <c r="M55" s="10">
        <v>621.27</v>
      </c>
      <c r="N55" s="10">
        <v>31.26</v>
      </c>
      <c r="O55" s="11">
        <v>2738.85</v>
      </c>
      <c r="P55" s="12">
        <v>5276.69</v>
      </c>
      <c r="Q55" s="10">
        <v>69.19</v>
      </c>
      <c r="R55" s="10">
        <v>76.260000000000005</v>
      </c>
      <c r="S55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@PBO v0.6.0 [50]</v>
      </c>
      <c r="T55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50|CB #14|R7 3700X (Matisse)|Jon Dohnson|@PBO|v0.6.0|82,88|19421|621,27|31,26</v>
      </c>
      <c r="U55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50|CB #14|R7 3700X (Matisse)|Jon Dohnson|@PBO|v0.6.0|2738,85|5277|69,19|76,26</v>
      </c>
      <c r="V5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[TR][TD]50[/TD][TD]CB #14[/TD][TD]R7 3700X (Matisse)[/TD][TD]Jon Dohnson[/TD][TD]@PBO[/TD][TD]v0.6.0[/TD][TD]82,88[/TD][TD]19421[/TD][TD]621,27[/TD][TD]31,26[/TD][/TR]</v>
      </c>
      <c r="W5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[TR][TD]50[/TD][TD]CB #14[/TD][TD]R7 3700X (Matisse)[/TD][TD]Jon Dohnson[/TD][TD]@PBO[/TD][TD]v0.6.0[/TD][TD]2738,85[/TD][TD]5277[/TD][TD]69,19[/TD][TD]76,26[/TD][/TR]</v>
      </c>
    </row>
    <row r="56" spans="2:23" x14ac:dyDescent="0.3">
      <c r="B56" s="12">
        <v>51</v>
      </c>
      <c r="C56" s="4" t="s">
        <v>102</v>
      </c>
      <c r="D56" s="4" t="s">
        <v>109</v>
      </c>
      <c r="E56" s="4">
        <v>20</v>
      </c>
      <c r="F56" s="4" t="s">
        <v>119</v>
      </c>
      <c r="G56" s="4" t="s">
        <v>120</v>
      </c>
      <c r="H56" s="5"/>
      <c r="I56" s="5"/>
      <c r="J56" s="5"/>
      <c r="K56" s="10">
        <v>107.39</v>
      </c>
      <c r="L56" s="12">
        <v>10395</v>
      </c>
      <c r="M56" s="10">
        <v>895.74</v>
      </c>
      <c r="N56" s="10">
        <v>11.63</v>
      </c>
      <c r="O56" s="11">
        <v>838.17</v>
      </c>
      <c r="P56" s="12">
        <v>5030</v>
      </c>
      <c r="Q56" s="10">
        <v>237.2</v>
      </c>
      <c r="R56" s="10">
        <v>21.21</v>
      </c>
      <c r="S56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8250U (WhiskeyLake) v0.6.0 [51]</v>
      </c>
      <c r="T56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51|CB #20|i5 8250U (WhiskeyLake)|Rabrogo||v0.6.0|107,39|10395|895,74|11,63</v>
      </c>
      <c r="U56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51|CB #20|i5 8250U (WhiskeyLake)|Rabrogo||v0.6.0|838,17|5030|237,2|21,21</v>
      </c>
      <c r="V5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[TR][TD]51[/TD][TD]CB #20[/TD][TD]i5 8250U (WhiskeyLake)[/TD][TD]Rabrogo[/TD][TD][/TD][TD]v0.6.0[/TD][TD]107,39[/TD][TD]10395[/TD][TD]895,74[/TD][TD]11,63[/TD][/TR]</v>
      </c>
      <c r="W5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[TR][TD]51[/TD][TD]CB #20[/TD][TD]i5 8250U (WhiskeyLake)[/TD][TD]Rabrogo[/TD][TD][/TD][TD]v0.6.0[/TD][TD]838,17[/TD][TD]5030[/TD][TD]237,2[/TD][TD]21,21[/TD][/TR]</v>
      </c>
    </row>
    <row r="57" spans="2:23" x14ac:dyDescent="0.3">
      <c r="B57" s="12">
        <v>52</v>
      </c>
      <c r="C57" s="4" t="s">
        <v>102</v>
      </c>
      <c r="D57" s="4" t="s">
        <v>109</v>
      </c>
      <c r="E57" s="4">
        <v>36</v>
      </c>
      <c r="F57" s="4" t="s">
        <v>121</v>
      </c>
      <c r="G57" s="4" t="s">
        <v>122</v>
      </c>
      <c r="H57" s="5"/>
      <c r="I57" s="5"/>
      <c r="J57" s="5"/>
      <c r="K57" s="10">
        <v>40.92</v>
      </c>
      <c r="L57" s="12">
        <v>24128.5</v>
      </c>
      <c r="M57" s="10">
        <v>1012.91</v>
      </c>
      <c r="N57" s="10">
        <v>23.82</v>
      </c>
      <c r="O57" s="11">
        <v>451.85</v>
      </c>
      <c r="P57" s="12">
        <v>8980.59</v>
      </c>
      <c r="Q57" s="10">
        <v>246.44</v>
      </c>
      <c r="R57" s="10">
        <v>36.44</v>
      </c>
      <c r="S57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4800MQ (Haswell) v0.6.0 [52]</v>
      </c>
      <c r="T57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52|CB #36|i7 4800MQ (Haswell)|DrAgOnBaLlOnE||v0.6.0|40,92|24129|1012,91|23,82</v>
      </c>
      <c r="U57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52|CB #36|i7 4800MQ (Haswell)|DrAgOnBaLlOnE||v0.6.0|451,85|8981|246,44|36,44</v>
      </c>
      <c r="V5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[TR][TD]52[/TD][TD]CB #36[/TD][TD]i7 4800MQ (Haswell)[/TD][TD]DrAgOnBaLlOnE[/TD][TD][/TD][TD]v0.6.0[/TD][TD]40,92[/TD][TD]24129[/TD][TD]1012,91[/TD][TD]23,82[/TD][/TR]</v>
      </c>
      <c r="W5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[TR][TD]52[/TD][TD]CB #36[/TD][TD]i7 4800MQ (Haswell)[/TD][TD]DrAgOnBaLlOnE[/TD][TD][/TD][TD]v0.6.0[/TD][TD]451,85[/TD][TD]8981[/TD][TD]246,44[/TD][TD]36,44[/TD][/TR]</v>
      </c>
    </row>
    <row r="58" spans="2:23" x14ac:dyDescent="0.3">
      <c r="B58" s="12">
        <v>53</v>
      </c>
      <c r="C58" s="4" t="s">
        <v>102</v>
      </c>
      <c r="D58" s="4" t="s">
        <v>109</v>
      </c>
      <c r="E58" s="4">
        <v>49</v>
      </c>
      <c r="F58" s="4" t="s">
        <v>123</v>
      </c>
      <c r="G58" s="4" t="s">
        <v>110</v>
      </c>
      <c r="H58" s="5" t="s">
        <v>168</v>
      </c>
      <c r="I58" s="5"/>
      <c r="J58" s="5" t="s">
        <v>40</v>
      </c>
      <c r="K58" s="10">
        <v>91.97</v>
      </c>
      <c r="L58" s="12">
        <v>9072</v>
      </c>
      <c r="M58" s="10">
        <v>1198.55</v>
      </c>
      <c r="N58" s="10">
        <v>7.57</v>
      </c>
      <c r="O58" s="11">
        <v>935.44</v>
      </c>
      <c r="P58" s="12">
        <v>3335</v>
      </c>
      <c r="Q58" s="10">
        <v>320.52999999999997</v>
      </c>
      <c r="R58" s="10">
        <v>10.41</v>
      </c>
      <c r="S58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[53]</v>
      </c>
      <c r="T58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53|CB #49|R5 3500U (Picasso)|Asghan|ThinkPad E495|v0.6.0|91,97|9072|1198,55|7,57</v>
      </c>
      <c r="U58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53|CB #49|R5 3500U (Picasso)|Asghan|ThinkPad E495|v0.6.0|935,44|3335|320,53|10,41</v>
      </c>
      <c r="V5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[TR][TD]53[/TD][TD]CB #49[/TD][TD]R5 3500U (Picasso)[/TD][TD]Asghan[/TD][TD]ThinkPad E495[/TD][TD]v0.6.0[/TD][TD]91,97[/TD][TD]9072[/TD][TD]1198,55[/TD][TD]7,57[/TD][/TR]</v>
      </c>
      <c r="W5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[TR][TD]53[/TD][TD]CB #49[/TD][TD]R5 3500U (Picasso)[/TD][TD]Asghan[/TD][TD]ThinkPad E495[/TD][TD]v0.6.0[/TD][TD]935,44[/TD][TD]3335[/TD][TD]320,53[/TD][TD]10,41[/TD][/TR]</v>
      </c>
    </row>
    <row r="59" spans="2:23" x14ac:dyDescent="0.3">
      <c r="B59" s="12">
        <v>56</v>
      </c>
      <c r="C59" s="4" t="s">
        <v>102</v>
      </c>
      <c r="D59" s="4" t="s">
        <v>109</v>
      </c>
      <c r="E59" s="4">
        <v>57</v>
      </c>
      <c r="F59" s="4" t="s">
        <v>127</v>
      </c>
      <c r="G59" s="4" t="s">
        <v>124</v>
      </c>
      <c r="H59" s="5"/>
      <c r="I59" s="5" t="s">
        <v>125</v>
      </c>
      <c r="J59" s="5" t="s">
        <v>40</v>
      </c>
      <c r="K59" s="10">
        <v>104.65</v>
      </c>
      <c r="L59" s="12">
        <v>13860.34</v>
      </c>
      <c r="M59" s="10">
        <v>689.41</v>
      </c>
      <c r="N59" s="10">
        <v>20.100000000000001</v>
      </c>
      <c r="O59" s="11">
        <v>1370.41</v>
      </c>
      <c r="P59" s="12">
        <v>6344.53</v>
      </c>
      <c r="Q59" s="10">
        <v>115.01</v>
      </c>
      <c r="R59" s="10">
        <v>55.16</v>
      </c>
      <c r="S59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9750H (Coffee Lake) @55W;-140mV v0.6.0 [56]</v>
      </c>
      <c r="T59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56|CB #57|i7 9750H (Coffee Lake)|Blende Up||v0.6.0|104,65|13860|689,41|20,1</v>
      </c>
      <c r="U59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56|CB #57|i7 9750H (Coffee Lake)|Blende Up||v0.6.0|1370,41|6345|115,01|55,16</v>
      </c>
      <c r="V5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[TR][TD]56[/TD][TD]CB #57[/TD][TD]i7 9750H (Coffee Lake)[/TD][TD]Blende Up[/TD][TD][/TD][TD]v0.6.0[/TD][TD]104,65[/TD][TD]13860[/TD][TD]689,41[/TD][TD]20,1[/TD][/TR]</v>
      </c>
      <c r="W5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[TR][TD]56[/TD][TD]CB #57[/TD][TD]i7 9750H (Coffee Lake)[/TD][TD]Blende Up[/TD][TD][/TD][TD]v0.6.0[/TD][TD]1370,41[/TD][TD]6345[/TD][TD]115,01[/TD][TD]55,16[/TD][/TR]</v>
      </c>
    </row>
    <row r="60" spans="2:23" x14ac:dyDescent="0.3">
      <c r="B60" s="12">
        <v>57</v>
      </c>
      <c r="C60" s="4" t="s">
        <v>102</v>
      </c>
      <c r="D60" s="4" t="s">
        <v>109</v>
      </c>
      <c r="E60" s="4">
        <v>60</v>
      </c>
      <c r="F60" s="4" t="s">
        <v>126</v>
      </c>
      <c r="G60" s="4" t="s">
        <v>124</v>
      </c>
      <c r="H60" s="5"/>
      <c r="I60" s="5"/>
      <c r="J60" s="5"/>
      <c r="K60" s="10">
        <v>35.72</v>
      </c>
      <c r="L60" s="12">
        <v>27072.99</v>
      </c>
      <c r="M60" s="10">
        <v>1034.0899999999999</v>
      </c>
      <c r="N60" s="10">
        <v>26.28</v>
      </c>
      <c r="O60" s="11">
        <v>447.21</v>
      </c>
      <c r="P60" s="12">
        <v>11189.89</v>
      </c>
      <c r="Q60" s="10">
        <v>199.83</v>
      </c>
      <c r="R60" s="10">
        <v>56</v>
      </c>
      <c r="S60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3770K (Ivy Bridge) v0.6.0 [57]</v>
      </c>
      <c r="T60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57|CB #60|i7 3770K (Ivy Bridge)|Blende Up||v0.6.0|35,72|27073|1034,09|26,28</v>
      </c>
      <c r="U60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57|CB #60|i7 3770K (Ivy Bridge)|Blende Up||v0.6.0|447,21|11190|199,83|56</v>
      </c>
      <c r="V6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[TR][TD]57[/TD][TD]CB #60[/TD][TD]i7 3770K (Ivy Bridge)[/TD][TD]Blende Up[/TD][TD][/TD][TD]v0.6.0[/TD][TD]35,72[/TD][TD]27073[/TD][TD]1034,09[/TD][TD]26,28[/TD][/TR]</v>
      </c>
      <c r="W6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[TR][TD]57[/TD][TD]CB #60[/TD][TD]i7 3770K (Ivy Bridge)[/TD][TD]Blende Up[/TD][TD][/TD][TD]v0.6.0[/TD][TD]447,21[/TD][TD]11190[/TD][TD]199,83[/TD][TD]56[/TD][/TR]</v>
      </c>
    </row>
    <row r="61" spans="2:23" x14ac:dyDescent="0.3">
      <c r="B61" s="12">
        <v>58</v>
      </c>
      <c r="C61" s="4" t="s">
        <v>102</v>
      </c>
      <c r="D61" s="4" t="s">
        <v>109</v>
      </c>
      <c r="E61" s="4">
        <v>60</v>
      </c>
      <c r="F61" s="4" t="s">
        <v>134</v>
      </c>
      <c r="G61" s="4" t="s">
        <v>124</v>
      </c>
      <c r="H61" s="5"/>
      <c r="I61" s="5"/>
      <c r="J61" s="5"/>
      <c r="K61" s="10">
        <v>58.95</v>
      </c>
      <c r="L61" s="12">
        <v>13379.46</v>
      </c>
      <c r="M61" s="10">
        <v>1267.9000000000001</v>
      </c>
      <c r="N61" s="10">
        <v>10.55</v>
      </c>
      <c r="O61" s="11">
        <v>184.8</v>
      </c>
      <c r="P61" s="12">
        <v>9015.32</v>
      </c>
      <c r="Q61" s="10">
        <v>600.22</v>
      </c>
      <c r="R61" s="10">
        <v>15.02</v>
      </c>
      <c r="S61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4300U (Haswell) v0.6.0 [58]</v>
      </c>
      <c r="T61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58|CB #60|i5 4300U (Haswell)|Blende Up||v0.6.0|58,95|13379|1267,9|10,55</v>
      </c>
      <c r="U61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58|CB #60|i5 4300U (Haswell)|Blende Up||v0.6.0|184,8|9015|600,22|15,02</v>
      </c>
      <c r="V6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[TR][TD]58[/TD][TD]CB #60[/TD][TD]i5 4300U (Haswell)[/TD][TD]Blende Up[/TD][TD][/TD][TD]v0.6.0[/TD][TD]58,95[/TD][TD]13379[/TD][TD]1267,9[/TD][TD]10,55[/TD][/TR]</v>
      </c>
      <c r="W6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[TR][TD]58[/TD][TD]CB #60[/TD][TD]i5 4300U (Haswell)[/TD][TD]Blende Up[/TD][TD][/TD][TD]v0.6.0[/TD][TD]184,8[/TD][TD]9015[/TD][TD]600,22[/TD][TD]15,02[/TD][/TR]</v>
      </c>
    </row>
    <row r="62" spans="2:23" x14ac:dyDescent="0.3">
      <c r="B62" s="12">
        <v>59</v>
      </c>
      <c r="C62" s="4" t="s">
        <v>70</v>
      </c>
      <c r="D62" s="4" t="s">
        <v>109</v>
      </c>
      <c r="E62" s="4">
        <v>39</v>
      </c>
      <c r="F62" s="4" t="s">
        <v>135</v>
      </c>
      <c r="G62" s="4" t="s">
        <v>136</v>
      </c>
      <c r="H62" s="5"/>
      <c r="I62" s="5"/>
      <c r="J62" s="5"/>
      <c r="K62" s="10">
        <v>41.74</v>
      </c>
      <c r="L62" s="12">
        <v>30535</v>
      </c>
      <c r="M62" s="10">
        <v>784.57</v>
      </c>
      <c r="N62" s="10">
        <v>38.92</v>
      </c>
      <c r="O62" s="11">
        <v>768.82</v>
      </c>
      <c r="P62" s="12">
        <v>11691</v>
      </c>
      <c r="Q62" s="10">
        <v>111.26</v>
      </c>
      <c r="R62" s="10">
        <v>105.08</v>
      </c>
      <c r="S62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2600X (Pinnacle Ridge) v0.5.1 [59]</v>
      </c>
      <c r="T62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59|CB #39|R5 2600X (Pinnacle Ridge)|HasseLadebalken||v0.5.1|41,74|30535|784,57|38,92</v>
      </c>
      <c r="U62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59|CB #39|R5 2600X (Pinnacle Ridge)|HasseLadebalken||v0.5.1|768,82|11691|111,26|105,08</v>
      </c>
      <c r="V6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[TR][TD]59[/TD][TD]CB #39[/TD][TD]R5 2600X (Pinnacle Ridge)[/TD][TD]HasseLadebalken[/TD][TD][/TD][TD]v0.5.1[/TD][TD]41,74[/TD][TD]30535[/TD][TD]784,57[/TD][TD]38,92[/TD][/TR]</v>
      </c>
      <c r="W6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[TR][TD]59[/TD][TD]CB #39[/TD][TD]R5 2600X (Pinnacle Ridge)[/TD][TD]HasseLadebalken[/TD][TD][/TD][TD]v0.5.1[/TD][TD]768,82[/TD][TD]11691[/TD][TD]111,26[/TD][TD]105,08[/TD][/TR]</v>
      </c>
    </row>
    <row r="63" spans="2:23" x14ac:dyDescent="0.3">
      <c r="B63" s="12">
        <v>60</v>
      </c>
      <c r="C63" s="4" t="s">
        <v>102</v>
      </c>
      <c r="D63" s="4" t="s">
        <v>109</v>
      </c>
      <c r="E63" s="4">
        <v>63</v>
      </c>
      <c r="F63" s="4" t="s">
        <v>139</v>
      </c>
      <c r="G63" s="4" t="s">
        <v>140</v>
      </c>
      <c r="H63" s="5"/>
      <c r="I63" s="5"/>
      <c r="J63" s="5"/>
      <c r="K63" s="10">
        <v>37.380000000000003</v>
      </c>
      <c r="L63" s="12">
        <v>18966</v>
      </c>
      <c r="M63" s="10">
        <v>1410.7</v>
      </c>
      <c r="N63" s="10">
        <v>13.44</v>
      </c>
      <c r="O63" s="11">
        <v>177.27</v>
      </c>
      <c r="P63" s="12">
        <v>10172</v>
      </c>
      <c r="Q63" s="10">
        <v>554.55999999999995</v>
      </c>
      <c r="R63" s="10">
        <v>18.34</v>
      </c>
      <c r="S63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3320M (Ivy Bridge) v0.6.0 [60]</v>
      </c>
      <c r="T63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60|CB #63|i5 3320M (Ivy Bridge)|noplan724||v0.6.0|37,38|18966|1410,7|13,44</v>
      </c>
      <c r="U63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60|CB #63|i5 3320M (Ivy Bridge)|noplan724||v0.6.0|177,27|10172|554,56|18,34</v>
      </c>
      <c r="V6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[TR][TD]60[/TD][TD]CB #63[/TD][TD]i5 3320M (Ivy Bridge)[/TD][TD]noplan724[/TD][TD][/TD][TD]v0.6.0[/TD][TD]37,38[/TD][TD]18966[/TD][TD]1410,7[/TD][TD]13,44[/TD][/TR]</v>
      </c>
      <c r="W6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[TR][TD]60[/TD][TD]CB #63[/TD][TD]i5 3320M (Ivy Bridge)[/TD][TD]noplan724[/TD][TD][/TD][TD]v0.6.0[/TD][TD]177,27[/TD][TD]10172[/TD][TD]554,56[/TD][TD]18,34[/TD][/TR]</v>
      </c>
    </row>
    <row r="64" spans="2:23" x14ac:dyDescent="0.3">
      <c r="B64" s="12">
        <v>61</v>
      </c>
      <c r="C64" s="4" t="s">
        <v>102</v>
      </c>
      <c r="D64" s="4" t="s">
        <v>109</v>
      </c>
      <c r="E64" s="4">
        <v>83</v>
      </c>
      <c r="F64" s="4" t="s">
        <v>123</v>
      </c>
      <c r="G64" s="4" t="s">
        <v>141</v>
      </c>
      <c r="H64" s="5" t="s">
        <v>145</v>
      </c>
      <c r="I64" s="5"/>
      <c r="J64" s="5" t="s">
        <v>40</v>
      </c>
      <c r="K64" s="10">
        <v>43.45</v>
      </c>
      <c r="L64" s="12">
        <v>19568</v>
      </c>
      <c r="M64" s="10">
        <v>1239.32</v>
      </c>
      <c r="N64" s="10">
        <v>14.98</v>
      </c>
      <c r="O64" s="11">
        <v>458.58</v>
      </c>
      <c r="P64" s="12">
        <v>5880</v>
      </c>
      <c r="Q64" s="10">
        <v>370.88</v>
      </c>
      <c r="R64" s="10">
        <v>15.85</v>
      </c>
      <c r="S64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[61]</v>
      </c>
      <c r="T64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61|CB #83|R5 3500U (Picasso)|andi_sco|Outlier?|v0.6.0|43,45|19568|1239,32|14,98</v>
      </c>
      <c r="U64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61|CB #83|R5 3500U (Picasso)|andi_sco|Outlier?|v0.6.0|458,58|5880|370,88|15,85</v>
      </c>
      <c r="V6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[TR][TD]61[/TD][TD]CB #83[/TD][TD]R5 3500U (Picasso)[/TD][TD]andi_sco[/TD][TD]Outlier?[/TD][TD]v0.6.0[/TD][TD]43,45[/TD][TD]19568[/TD][TD]1239,32[/TD][TD]14,98[/TD][/TR]</v>
      </c>
      <c r="W6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[TR][TD]61[/TD][TD]CB #83[/TD][TD]R5 3500U (Picasso)[/TD][TD]andi_sco[/TD][TD]Outlier?[/TD][TD]v0.6.0[/TD][TD]458,58[/TD][TD]5880[/TD][TD]370,88[/TD][TD]15,85[/TD][/TR]</v>
      </c>
    </row>
    <row r="65" spans="2:23" x14ac:dyDescent="0.3">
      <c r="B65" s="12">
        <v>62</v>
      </c>
      <c r="C65" s="4" t="s">
        <v>102</v>
      </c>
      <c r="D65" s="4" t="s">
        <v>109</v>
      </c>
      <c r="E65" s="4">
        <v>102</v>
      </c>
      <c r="F65" s="4" t="s">
        <v>143</v>
      </c>
      <c r="G65" s="4" t="s">
        <v>142</v>
      </c>
      <c r="H65" s="5"/>
      <c r="I65" s="5"/>
      <c r="J65" s="5"/>
      <c r="K65" s="10">
        <v>28.37</v>
      </c>
      <c r="L65" s="12">
        <v>30292</v>
      </c>
      <c r="M65" s="10">
        <v>1163.82</v>
      </c>
      <c r="N65" s="10">
        <v>26.03</v>
      </c>
      <c r="O65" s="11">
        <v>226.44</v>
      </c>
      <c r="P65" s="12">
        <v>17714</v>
      </c>
      <c r="Q65" s="10">
        <v>249.31</v>
      </c>
      <c r="R65" s="10">
        <v>71.05</v>
      </c>
      <c r="S65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2600 (Sandy Bridge) v0.6.0 [62]</v>
      </c>
      <c r="T65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62|CB #102|i7 2600 (Sandy Bridge)|raser0248||v0.6.0|28,37|30292|1163,82|26,03</v>
      </c>
      <c r="U65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62|CB #102|i7 2600 (Sandy Bridge)|raser0248||v0.6.0|226,44|17714|249,31|71,05</v>
      </c>
      <c r="V6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[TR][TD]62[/TD][TD]CB #102[/TD][TD]i7 2600 (Sandy Bridge)[/TD][TD]raser0248[/TD][TD][/TD][TD]v0.6.0[/TD][TD]28,37[/TD][TD]30292[/TD][TD]1163,82[/TD][TD]26,03[/TD][/TR]</v>
      </c>
      <c r="W6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[TR][TD]62[/TD][TD]CB #102[/TD][TD]i7 2600 (Sandy Bridge)[/TD][TD]raser0248[/TD][TD][/TD][TD]v0.6.0[/TD][TD]226,44[/TD][TD]17714[/TD][TD]249,31[/TD][TD]71,05[/TD][/TR]</v>
      </c>
    </row>
    <row r="66" spans="2:23" x14ac:dyDescent="0.3">
      <c r="B66" s="12">
        <v>63</v>
      </c>
      <c r="C66" s="4" t="s">
        <v>102</v>
      </c>
      <c r="D66" s="4" t="s">
        <v>109</v>
      </c>
      <c r="E66" s="4">
        <v>102</v>
      </c>
      <c r="F66" s="4" t="s">
        <v>144</v>
      </c>
      <c r="G66" s="4" t="s">
        <v>142</v>
      </c>
      <c r="H66" s="5"/>
      <c r="I66" s="5"/>
      <c r="J66" s="5"/>
      <c r="K66" s="10">
        <v>112.03</v>
      </c>
      <c r="L66" s="12">
        <v>6987</v>
      </c>
      <c r="M66" s="10">
        <v>1277.45</v>
      </c>
      <c r="N66" s="10">
        <v>5.47</v>
      </c>
      <c r="O66" s="11">
        <v>388.05</v>
      </c>
      <c r="P66" s="12">
        <v>4965</v>
      </c>
      <c r="Q66" s="10">
        <v>519.01</v>
      </c>
      <c r="R66" s="10">
        <v>9.57</v>
      </c>
      <c r="S66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i3 6157U (Skylake) v0.6.0 [63]</v>
      </c>
      <c r="T66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63|CB #102|i3 6157U (Skylake)|raser0248||v0.6.0|112,03|6987|1277,45|5,47</v>
      </c>
      <c r="U66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63|CB #102|i3 6157U (Skylake)|raser0248||v0.6.0|388,05|4965|519,01|9,57</v>
      </c>
      <c r="V6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[TR][TD]63[/TD][TD]CB #102[/TD][TD]i3 6157U (Skylake)[/TD][TD]raser0248[/TD][TD][/TD][TD]v0.6.0[/TD][TD]112,03[/TD][TD]6987[/TD][TD]1277,45[/TD][TD]5,47[/TD][/TR]</v>
      </c>
      <c r="W6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[TR][TD]63[/TD][TD]CB #102[/TD][TD]i3 6157U (Skylake)[/TD][TD]raser0248[/TD][TD][/TD][TD]v0.6.0[/TD][TD]388,05[/TD][TD]4965[/TD][TD]519,01[/TD][TD]9,57[/TD][/TR]</v>
      </c>
    </row>
    <row r="67" spans="2:23" x14ac:dyDescent="0.3">
      <c r="B67" s="12">
        <v>64</v>
      </c>
      <c r="C67" s="4" t="s">
        <v>102</v>
      </c>
      <c r="D67" s="4" t="s">
        <v>109</v>
      </c>
      <c r="E67" s="4">
        <v>112</v>
      </c>
      <c r="F67" s="4" t="s">
        <v>46</v>
      </c>
      <c r="G67" s="4" t="s">
        <v>146</v>
      </c>
      <c r="H67" s="5" t="s">
        <v>147</v>
      </c>
      <c r="I67" s="5"/>
      <c r="J67" s="5" t="s">
        <v>40</v>
      </c>
      <c r="K67" s="10">
        <v>54.07</v>
      </c>
      <c r="L67" s="12">
        <v>29484.61</v>
      </c>
      <c r="M67" s="10">
        <v>627.24</v>
      </c>
      <c r="N67" s="10">
        <v>47.01</v>
      </c>
      <c r="O67" s="11">
        <v>1920.89</v>
      </c>
      <c r="P67" s="12">
        <v>7361.79</v>
      </c>
      <c r="Q67" s="10">
        <v>70.72</v>
      </c>
      <c r="R67" s="10">
        <v>104.1</v>
      </c>
      <c r="S67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v0.6.0 [64]</v>
      </c>
      <c r="T67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64|CB #112|R7 3700X (Matisse)|Fabiano|PBO off?|v0.6.0|54,07|29485|627,24|47,01</v>
      </c>
      <c r="U67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64|CB #112|R7 3700X (Matisse)|Fabiano|PBO off?|v0.6.0|1920,89|7362|70,72|104,1</v>
      </c>
      <c r="V6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[TR][TD]64[/TD][TD]CB #112[/TD][TD]R7 3700X (Matisse)[/TD][TD]Fabiano[/TD][TD]PBO off?[/TD][TD]v0.6.0[/TD][TD]54,07[/TD][TD]29485[/TD][TD]627,24[/TD][TD]47,01[/TD][/TR]</v>
      </c>
      <c r="W6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[TR][TD]64[/TD][TD]CB #112[/TD][TD]R7 3700X (Matisse)[/TD][TD]Fabiano[/TD][TD]PBO off?[/TD][TD]v0.6.0[/TD][TD]1920,89[/TD][TD]7362[/TD][TD]70,72[/TD][TD]104,1[/TD][/TR]</v>
      </c>
    </row>
    <row r="68" spans="2:23" x14ac:dyDescent="0.3">
      <c r="B68" s="12">
        <v>65</v>
      </c>
      <c r="C68" s="4" t="s">
        <v>102</v>
      </c>
      <c r="D68" s="4" t="s">
        <v>104</v>
      </c>
      <c r="E68" s="4">
        <v>190</v>
      </c>
      <c r="F68" s="4" t="s">
        <v>48</v>
      </c>
      <c r="G68" s="4" t="s">
        <v>16</v>
      </c>
      <c r="H68" s="5" t="s">
        <v>22</v>
      </c>
      <c r="I68" s="5" t="s">
        <v>60</v>
      </c>
      <c r="J68" s="5" t="s">
        <v>40</v>
      </c>
      <c r="K68" s="10">
        <v>256</v>
      </c>
      <c r="L68" s="12">
        <v>5293</v>
      </c>
      <c r="M68" s="10">
        <v>737.97</v>
      </c>
      <c r="N68" s="10">
        <v>7.17</v>
      </c>
      <c r="O68" s="11">
        <v>4673.21</v>
      </c>
      <c r="P68" s="12">
        <v>2530</v>
      </c>
      <c r="Q68" s="10">
        <v>84.58</v>
      </c>
      <c r="R68" s="10">
        <v>29.91</v>
      </c>
      <c r="S68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@ESM v0.6.0 [65]</v>
      </c>
      <c r="T68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65|3DC #190|R9 5900HS (Cezanne)|Monkey|Win: Energy Saving|v0.6.0|256|5293|737,97|7,17</v>
      </c>
      <c r="U68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65|3DC #190|R9 5900HS (Cezanne)|Monkey|Win: Energy Saving|v0.6.0|4673,21|2530|84,58|29,91</v>
      </c>
      <c r="V6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[TR][TD]65[/TD][TD]3DC #190[/TD][TD]R9 5900HS (Cezanne)[/TD][TD]Monkey[/TD][TD]Win: Energy Saving[/TD][TD]v0.6.0[/TD][TD]256[/TD][TD]5293[/TD][TD]737,97[/TD][TD]7,17[/TD][/TR]</v>
      </c>
      <c r="W6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[TR][TD]65[/TD][TD]3DC #190[/TD][TD]R9 5900HS (Cezanne)[/TD][TD]Monkey[/TD][TD]Win: Energy Saving[/TD][TD]v0.6.0[/TD][TD]4673,21[/TD][TD]2530[/TD][TD]84,58[/TD][TD]29,91[/TD][/TR]</v>
      </c>
    </row>
    <row r="69" spans="2:23" x14ac:dyDescent="0.3">
      <c r="B69" s="12">
        <v>66</v>
      </c>
      <c r="C69" s="4" t="s">
        <v>138</v>
      </c>
      <c r="D69" s="4" t="s">
        <v>104</v>
      </c>
      <c r="E69" s="4">
        <v>204</v>
      </c>
      <c r="F69" s="4" t="s">
        <v>88</v>
      </c>
      <c r="G69" s="4" t="s">
        <v>92</v>
      </c>
      <c r="H69" s="5"/>
      <c r="I69" s="5"/>
      <c r="J69" s="5"/>
      <c r="K69" s="10">
        <v>77.22</v>
      </c>
      <c r="L69" s="12">
        <v>24558</v>
      </c>
      <c r="M69" s="10">
        <v>527.33000000000004</v>
      </c>
      <c r="N69" s="10">
        <v>46.57</v>
      </c>
      <c r="O69" s="11">
        <v>2341.54</v>
      </c>
      <c r="P69" s="12">
        <v>6777</v>
      </c>
      <c r="Q69" s="10">
        <v>63.01</v>
      </c>
      <c r="R69" s="10">
        <v>107.56</v>
      </c>
      <c r="S69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[66]</v>
      </c>
      <c r="T69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66|3DC #204|R7 5800X (Vermeer)|patrock84||v0.7.0|77,22|24558|527,33|46,57</v>
      </c>
      <c r="U69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66|3DC #204|R7 5800X (Vermeer)|patrock84||v0.7.0|2341,54|6777|63,01|107,56</v>
      </c>
      <c r="V6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[TR][TD]66[/TD][TD]3DC #204[/TD][TD]R7 5800X (Vermeer)[/TD][TD]patrock84[/TD][TD][/TD][TD]v0.7.0[/TD][TD]77,22[/TD][TD]24558[/TD][TD]527,33[/TD][TD]46,57[/TD][/TR]</v>
      </c>
      <c r="W6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[TR][TD]66[/TD][TD]3DC #204[/TD][TD]R7 5800X (Vermeer)[/TD][TD]patrock84[/TD][TD][/TD][TD]v0.7.0[/TD][TD]2341,54[/TD][TD]6777[/TD][TD]63,01[/TD][TD]107,56[/TD][/TR]</v>
      </c>
    </row>
    <row r="70" spans="2:23" x14ac:dyDescent="0.3">
      <c r="B70" s="12">
        <v>67</v>
      </c>
      <c r="C70" s="4" t="s">
        <v>138</v>
      </c>
      <c r="D70" s="4" t="s">
        <v>109</v>
      </c>
      <c r="E70" s="4">
        <v>132</v>
      </c>
      <c r="F70" s="4" t="s">
        <v>123</v>
      </c>
      <c r="G70" s="4" t="s">
        <v>115</v>
      </c>
      <c r="H70" s="5" t="s">
        <v>162</v>
      </c>
      <c r="I70" s="5" t="s">
        <v>169</v>
      </c>
      <c r="J70" s="5" t="s">
        <v>40</v>
      </c>
      <c r="K70" s="10">
        <v>180.54</v>
      </c>
      <c r="L70" s="12">
        <v>5863</v>
      </c>
      <c r="M70" s="10">
        <v>944.68</v>
      </c>
      <c r="N70" s="10">
        <v>6.21</v>
      </c>
      <c r="O70" s="11">
        <v>1709.41</v>
      </c>
      <c r="P70" s="12">
        <v>2399</v>
      </c>
      <c r="Q70" s="10">
        <v>243.84</v>
      </c>
      <c r="R70" s="10">
        <v>9.84</v>
      </c>
      <c r="S70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Golden Sample? [67]</v>
      </c>
      <c r="T70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67|CB #132|R5 3500U (Picasso)|Tenferenzu|ThinkPad E495 default|v0.7.0|180,54|5863|944,68|6,21</v>
      </c>
      <c r="U70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67|CB #132|R5 3500U (Picasso)|Tenferenzu|ThinkPad E495 default|v0.7.0|1709,41|2399|243,84|9,84</v>
      </c>
      <c r="V7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[TR][TD]67[/TD][TD]CB #132[/TD][TD]R5 3500U (Picasso)[/TD][TD]Tenferenzu[/TD][TD]ThinkPad E495 default[/TD][TD]v0.7.0[/TD][TD]180,54[/TD][TD]5863[/TD][TD]944,68[/TD][TD]6,21[/TD][/TR]</v>
      </c>
      <c r="W7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[TR][TD]67[/TD][TD]CB #132[/TD][TD]R5 3500U (Picasso)[/TD][TD]Tenferenzu[/TD][TD]ThinkPad E495 default[/TD][TD]v0.7.0[/TD][TD]1709,41[/TD][TD]2399[/TD][TD]243,84[/TD][TD]9,84[/TD][/TR]</v>
      </c>
    </row>
    <row r="71" spans="2:23" x14ac:dyDescent="0.3">
      <c r="B71" s="12">
        <v>68</v>
      </c>
      <c r="C71" s="4" t="s">
        <v>102</v>
      </c>
      <c r="D71" s="4" t="s">
        <v>109</v>
      </c>
      <c r="E71" s="4">
        <v>118</v>
      </c>
      <c r="F71" s="4" t="s">
        <v>166</v>
      </c>
      <c r="G71" s="4" t="s">
        <v>163</v>
      </c>
      <c r="H71" s="5" t="s">
        <v>165</v>
      </c>
      <c r="I71" s="5" t="s">
        <v>164</v>
      </c>
      <c r="J71" s="5" t="s">
        <v>40</v>
      </c>
      <c r="K71" s="10">
        <v>147.47999999999999</v>
      </c>
      <c r="L71" s="12">
        <v>12519</v>
      </c>
      <c r="M71" s="10">
        <v>541.62</v>
      </c>
      <c r="N71" s="10">
        <v>23.11</v>
      </c>
      <c r="O71" s="11">
        <v>2564.7600000000002</v>
      </c>
      <c r="P71" s="12">
        <v>3825</v>
      </c>
      <c r="Q71" s="10">
        <v>101.94</v>
      </c>
      <c r="R71" s="10">
        <v>37.520000000000003</v>
      </c>
      <c r="S71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11980HK (TigerLake-8C) ES! See Post v0.6.0 [68]</v>
      </c>
      <c r="T71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68|CB #118|i9 11980HK (TigerLake-8C)|JeanLegi|or 11900H (Eng. Sample)|v0.6.0|147,48|12519|541,62|23,11</v>
      </c>
      <c r="U71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68|CB #118|i9 11980HK (TigerLake-8C)|JeanLegi|or 11900H (Eng. Sample)|v0.6.0|2564,76|3825|101,94|37,52</v>
      </c>
      <c r="V7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[TR][TD]68[/TD][TD]CB #118[/TD][TD]i9 11980HK (TigerLake-8C)[/TD][TD]JeanLegi[/TD][TD]or 11900H (Eng. Sample)[/TD][TD]v0.6.0[/TD][TD]147,48[/TD][TD]12519[/TD][TD]541,62[/TD][TD]23,11[/TD][/TR]</v>
      </c>
      <c r="W7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[TR][TD]68[/TD][TD]CB #118[/TD][TD]i9 11980HK (TigerLake-8C)[/TD][TD]JeanLegi[/TD][TD]or 11900H (Eng. Sample)[/TD][TD]v0.6.0[/TD][TD]2564,76[/TD][TD]3825[/TD][TD]101,94[/TD][TD]37,52[/TD][/TR]</v>
      </c>
    </row>
    <row r="72" spans="2:23" x14ac:dyDescent="0.3">
      <c r="B72" s="12">
        <v>69</v>
      </c>
      <c r="C72" s="4" t="s">
        <v>138</v>
      </c>
      <c r="D72" s="4" t="s">
        <v>109</v>
      </c>
      <c r="E72" s="4">
        <v>137</v>
      </c>
      <c r="F72" s="4" t="s">
        <v>123</v>
      </c>
      <c r="G72" s="4" t="s">
        <v>141</v>
      </c>
      <c r="H72" s="5"/>
      <c r="I72" s="5"/>
      <c r="J72" s="5" t="s">
        <v>40</v>
      </c>
      <c r="K72" s="10">
        <v>35.340000000000003</v>
      </c>
      <c r="L72" s="12">
        <v>20603</v>
      </c>
      <c r="M72" s="10">
        <v>1373.38</v>
      </c>
      <c r="N72" s="10">
        <v>15</v>
      </c>
      <c r="O72" s="11">
        <v>443.88</v>
      </c>
      <c r="P72" s="12">
        <v>6048</v>
      </c>
      <c r="Q72" s="10">
        <v>372.52</v>
      </c>
      <c r="R72" s="10">
        <v>16.23</v>
      </c>
      <c r="S72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[69]</v>
      </c>
      <c r="T72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69|CB #137|R5 3500U (Picasso)|andi_sco||v0.7.0|35,34|20603|1373,38|15</v>
      </c>
      <c r="U72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69|CB #137|R5 3500U (Picasso)|andi_sco||v0.7.0|443,88|6048|372,52|16,23</v>
      </c>
      <c r="V7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[TR][TD]69[/TD][TD]CB #137[/TD][TD]R5 3500U (Picasso)[/TD][TD]andi_sco[/TD][TD][/TD][TD]v0.7.0[/TD][TD]35,34[/TD][TD]20603[/TD][TD]1373,38[/TD][TD]15[/TD][/TR]</v>
      </c>
      <c r="W7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[TR][TD]69[/TD][TD]CB #137[/TD][TD]R5 3500U (Picasso)[/TD][TD]andi_sco[/TD][TD][/TD][TD]v0.7.0[/TD][TD]443,88[/TD][TD]6048[/TD][TD]372,52[/TD][TD]16,23[/TD][/TR]</v>
      </c>
    </row>
    <row r="73" spans="2:23" x14ac:dyDescent="0.3">
      <c r="B73" s="12">
        <v>70</v>
      </c>
      <c r="C73" s="4" t="s">
        <v>138</v>
      </c>
      <c r="D73" s="4" t="s">
        <v>109</v>
      </c>
      <c r="E73" s="4">
        <v>140</v>
      </c>
      <c r="F73" s="4" t="s">
        <v>123</v>
      </c>
      <c r="G73" s="4" t="s">
        <v>110</v>
      </c>
      <c r="H73" s="5" t="s">
        <v>167</v>
      </c>
      <c r="I73" s="5"/>
      <c r="J73" s="5" t="s">
        <v>40</v>
      </c>
      <c r="K73" s="10">
        <v>144.37</v>
      </c>
      <c r="L73" s="12">
        <v>6717</v>
      </c>
      <c r="M73" s="10">
        <v>1031.19</v>
      </c>
      <c r="N73" s="10">
        <v>6.51</v>
      </c>
      <c r="O73" s="11">
        <v>1517.62</v>
      </c>
      <c r="P73" s="12">
        <v>2129</v>
      </c>
      <c r="Q73" s="10">
        <v>309.45999999999998</v>
      </c>
      <c r="R73" s="10">
        <v>6.88</v>
      </c>
      <c r="S73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[70]</v>
      </c>
      <c r="T73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70|CB #140|R5 3500U (Picasso)|Asghan|ThinkPad E495 cool and quiet|v0.7.0|144,37|6717|1031,19|6,51</v>
      </c>
      <c r="U73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70|CB #140|R5 3500U (Picasso)|Asghan|ThinkPad E495 cool and quiet|v0.7.0|1517,62|2129|309,46|6,88</v>
      </c>
      <c r="V7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[TR][TD]70[/TD][TD]CB #140[/TD][TD]R5 3500U (Picasso)[/TD][TD]Asghan[/TD][TD]ThinkPad E495 cool and quiet[/TD][TD]v0.7.0[/TD][TD]144,37[/TD][TD]6717[/TD][TD]1031,19[/TD][TD]6,51[/TD][/TR]</v>
      </c>
      <c r="W7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[TR][TD]70[/TD][TD]CB #140[/TD][TD]R5 3500U (Picasso)[/TD][TD]Asghan[/TD][TD]ThinkPad E495 cool and quiet[/TD][TD]v0.7.0[/TD][TD]1517,62[/TD][TD]2129[/TD][TD]309,46[/TD][TD]6,88[/TD][/TR]</v>
      </c>
    </row>
    <row r="74" spans="2:23" x14ac:dyDescent="0.3">
      <c r="B74" s="12">
        <v>71</v>
      </c>
      <c r="C74" s="4" t="s">
        <v>138</v>
      </c>
      <c r="D74" s="4" t="s">
        <v>109</v>
      </c>
      <c r="E74" s="4">
        <v>143</v>
      </c>
      <c r="F74" s="4" t="s">
        <v>127</v>
      </c>
      <c r="G74" s="4" t="s">
        <v>124</v>
      </c>
      <c r="H74" s="5"/>
      <c r="I74" s="5"/>
      <c r="J74" s="5"/>
      <c r="K74" s="10">
        <v>111.07</v>
      </c>
      <c r="L74" s="12">
        <v>13062.5</v>
      </c>
      <c r="M74" s="10">
        <v>689.24</v>
      </c>
      <c r="N74" s="10">
        <v>18.95</v>
      </c>
      <c r="O74" s="11">
        <v>1535</v>
      </c>
      <c r="P74" s="12">
        <f>27143.22/5</f>
        <v>5428.6440000000002</v>
      </c>
      <c r="Q74" s="10">
        <v>120</v>
      </c>
      <c r="R74" s="10">
        <v>45.24</v>
      </c>
      <c r="S74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9750H (Coffee Lake) [71]</v>
      </c>
      <c r="T74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71|CB #143|i7 9750H (Coffee Lake)|Blende Up||v0.7.0|111,07|13063|689,24|18,95</v>
      </c>
      <c r="U74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71|CB #143|i7 9750H (Coffee Lake)|Blende Up||v0.7.0|1535|5429|120|45,24</v>
      </c>
      <c r="V7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[TR][TD]71[/TD][TD]CB #143[/TD][TD]i7 9750H (Coffee Lake)[/TD][TD]Blende Up[/TD][TD][/TD][TD]v0.7.0[/TD][TD]111,07[/TD][TD]13063[/TD][TD]689,24[/TD][TD]18,95[/TD][/TR]</v>
      </c>
      <c r="W7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[TR][TD]71[/TD][TD]CB #143[/TD][TD]i7 9750H (Coffee Lake)[/TD][TD]Blende Up[/TD][TD][/TD][TD]v0.7.0[/TD][TD]1535[/TD][TD]5429[/TD][TD]120[/TD][TD]45,24[/TD][/TR]</v>
      </c>
    </row>
    <row r="75" spans="2:23" x14ac:dyDescent="0.3">
      <c r="B75" s="12">
        <v>72</v>
      </c>
      <c r="C75" s="4" t="s">
        <v>138</v>
      </c>
      <c r="D75" s="4" t="s">
        <v>109</v>
      </c>
      <c r="E75" s="4">
        <v>149</v>
      </c>
      <c r="F75" s="4" t="s">
        <v>170</v>
      </c>
      <c r="G75" s="4" t="s">
        <v>171</v>
      </c>
      <c r="H75" s="5"/>
      <c r="I75" s="5"/>
      <c r="J75" s="5"/>
      <c r="K75" s="10">
        <v>50.22</v>
      </c>
      <c r="L75" s="12">
        <v>25952</v>
      </c>
      <c r="M75" s="10">
        <v>767.28</v>
      </c>
      <c r="N75" s="10">
        <v>33.82</v>
      </c>
      <c r="O75" s="11">
        <v>1502.87</v>
      </c>
      <c r="P75" s="12">
        <v>7620</v>
      </c>
      <c r="Q75" s="10">
        <v>87.32</v>
      </c>
      <c r="R75" s="10">
        <v>87.26</v>
      </c>
      <c r="S75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2700X (Pinnacle Ridge) [72]</v>
      </c>
      <c r="T75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72|CB #149|R7 2700X (Pinnacle Ridge)|Tanzmusikus||v0.7.0|50,22|25952|767,28|33,82</v>
      </c>
      <c r="U75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72|CB #149|R7 2700X (Pinnacle Ridge)|Tanzmusikus||v0.7.0|1502,87|7620|87,32|87,26</v>
      </c>
      <c r="V7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[TR][TD]72[/TD][TD]CB #149[/TD][TD]R7 2700X (Pinnacle Ridge)[/TD][TD]Tanzmusikus[/TD][TD][/TD][TD]v0.7.0[/TD][TD]50,22[/TD][TD]25952[/TD][TD]767,28[/TD][TD]33,82[/TD][/TR]</v>
      </c>
      <c r="W7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[TR][TD]72[/TD][TD]CB #149[/TD][TD]R7 2700X (Pinnacle Ridge)[/TD][TD]Tanzmusikus[/TD][TD][/TD][TD]v0.7.0[/TD][TD]1502,87[/TD][TD]7620[/TD][TD]87,32[/TD][TD]87,26[/TD][/TR]</v>
      </c>
    </row>
    <row r="76" spans="2:23" x14ac:dyDescent="0.3">
      <c r="B76" s="12">
        <v>73</v>
      </c>
      <c r="C76" s="4" t="s">
        <v>138</v>
      </c>
      <c r="D76" s="4" t="s">
        <v>109</v>
      </c>
      <c r="E76" s="4">
        <v>152</v>
      </c>
      <c r="F76" s="4" t="s">
        <v>123</v>
      </c>
      <c r="G76" s="4" t="s">
        <v>171</v>
      </c>
      <c r="H76" s="5" t="s">
        <v>172</v>
      </c>
      <c r="I76" s="5"/>
      <c r="J76" s="5"/>
      <c r="K76" s="10">
        <v>78.09</v>
      </c>
      <c r="L76" s="12">
        <v>13745</v>
      </c>
      <c r="M76" s="10">
        <v>931.73</v>
      </c>
      <c r="N76" s="10">
        <v>14.75</v>
      </c>
      <c r="O76" s="11">
        <v>590.89</v>
      </c>
      <c r="P76" s="12">
        <v>5238</v>
      </c>
      <c r="Q76" s="10">
        <v>323.11</v>
      </c>
      <c r="R76" s="10">
        <v>16.21</v>
      </c>
      <c r="S76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[73]</v>
      </c>
      <c r="T76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73|CB #152|R5 3500U (Picasso)|Tanzmusikus|Win = Balanced|v0.7.0|78,09|13745|931,73|14,75</v>
      </c>
      <c r="U76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73|CB #152|R5 3500U (Picasso)|Tanzmusikus|Win = Balanced|v0.7.0|590,89|5238|323,11|16,21</v>
      </c>
      <c r="V7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[TR][TD]73[/TD][TD]CB #152[/TD][TD]R5 3500U (Picasso)[/TD][TD]Tanzmusikus[/TD][TD]Win = Balanced[/TD][TD]v0.7.0[/TD][TD]78,09[/TD][TD]13745[/TD][TD]931,73[/TD][TD]14,75[/TD][/TR]</v>
      </c>
      <c r="W7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[TR][TD]73[/TD][TD]CB #152[/TD][TD]R5 3500U (Picasso)[/TD][TD]Tanzmusikus[/TD][TD]Win = Balanced[/TD][TD]v0.7.0[/TD][TD]590,89[/TD][TD]5238[/TD][TD]323,11[/TD][TD]16,21[/TD][/TR]</v>
      </c>
    </row>
    <row r="77" spans="2:23" x14ac:dyDescent="0.3">
      <c r="B77" s="12">
        <v>74</v>
      </c>
      <c r="C77" s="4" t="s">
        <v>138</v>
      </c>
      <c r="D77" s="4" t="s">
        <v>104</v>
      </c>
      <c r="E77" s="4">
        <v>205</v>
      </c>
      <c r="F77" s="4" t="s">
        <v>78</v>
      </c>
      <c r="G77" s="4" t="s">
        <v>11</v>
      </c>
      <c r="H77" s="5"/>
      <c r="I77" s="5"/>
      <c r="J77" s="5"/>
      <c r="K77" s="10">
        <v>190</v>
      </c>
      <c r="L77" s="12">
        <v>7302.14</v>
      </c>
      <c r="M77" s="10">
        <v>720.78</v>
      </c>
      <c r="N77" s="10">
        <v>10.130000000000001</v>
      </c>
      <c r="O77" s="11">
        <v>2061.89</v>
      </c>
      <c r="P77" s="12">
        <f>10894.91/4</f>
        <v>2723.7275</v>
      </c>
      <c r="Q77" s="10">
        <f>712.25/4</f>
        <v>178.0625</v>
      </c>
      <c r="R77" s="10">
        <v>15.3</v>
      </c>
      <c r="S77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4500U (Renoir) [74]</v>
      </c>
      <c r="T77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74|3DC #205|R5 4500U (Renoir)|Poekel||v0.7.0|190|7302|720,78|10,13</v>
      </c>
      <c r="U77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74|3DC #205|R5 4500U (Renoir)|Poekel||v0.7.0|2061,89|2724|178,06|15,3</v>
      </c>
      <c r="V7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[TR][TD]74[/TD][TD]3DC #205[/TD][TD]R5 4500U (Renoir)[/TD][TD]Poekel[/TD][TD][/TD][TD]v0.7.0[/TD][TD]190[/TD][TD]7302[/TD][TD]720,78[/TD][TD]10,13[/TD][/TR]</v>
      </c>
      <c r="W7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[TR][TD]74[/TD][TD]3DC #205[/TD][TD]R5 4500U (Renoir)[/TD][TD]Poekel[/TD][TD][/TD][TD]v0.7.0[/TD][TD]2061,89[/TD][TD]2724[/TD][TD]178,06[/TD][TD]15,3[/TD][/TR]</v>
      </c>
    </row>
    <row r="78" spans="2:23" x14ac:dyDescent="0.3">
      <c r="B78" s="12">
        <v>75</v>
      </c>
      <c r="C78" s="4" t="s">
        <v>138</v>
      </c>
      <c r="D78" s="4" t="s">
        <v>104</v>
      </c>
      <c r="E78" s="4">
        <v>212</v>
      </c>
      <c r="F78" s="4" t="s">
        <v>176</v>
      </c>
      <c r="G78" s="4" t="s">
        <v>177</v>
      </c>
      <c r="H78" s="5"/>
      <c r="I78" s="5"/>
      <c r="J78" s="5"/>
      <c r="K78" s="10">
        <v>126.49</v>
      </c>
      <c r="L78" s="12">
        <v>7799</v>
      </c>
      <c r="M78" s="10">
        <v>1013.61</v>
      </c>
      <c r="N78" s="10">
        <v>7.69</v>
      </c>
      <c r="O78" s="11">
        <v>1216.69</v>
      </c>
      <c r="P78" s="12">
        <v>2588</v>
      </c>
      <c r="Q78" s="10">
        <v>317.62</v>
      </c>
      <c r="R78" s="10">
        <v>8.15</v>
      </c>
      <c r="S78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2500U (Raven Ridge) [75]</v>
      </c>
      <c r="T78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75|3DC #212|R5 2500U (Raven Ridge)|Tiberius||v0.7.0|126,49|7799|1013,61|7,69</v>
      </c>
      <c r="U78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75|3DC #212|R5 2500U (Raven Ridge)|Tiberius||v0.7.0|1216,69|2588|317,62|8,15</v>
      </c>
      <c r="V7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[TR][TD]75[/TD][TD]3DC #212[/TD][TD]R5 2500U (Raven Ridge)[/TD][TD]Tiberius[/TD][TD][/TD][TD]v0.7.0[/TD][TD]126,49[/TD][TD]7799[/TD][TD]1013,61[/TD][TD]7,69[/TD][/TR]</v>
      </c>
      <c r="W7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[TR][TD]75[/TD][TD]3DC #212[/TD][TD]R5 2500U (Raven Ridge)[/TD][TD]Tiberius[/TD][TD][/TD][TD]v0.7.0[/TD][TD]1216,69[/TD][TD]2588[/TD][TD]317,62[/TD][TD]8,15[/TD][/TR]</v>
      </c>
    </row>
    <row r="79" spans="2:23" x14ac:dyDescent="0.3">
      <c r="B79" s="12">
        <v>76</v>
      </c>
      <c r="C79" s="4" t="s">
        <v>138</v>
      </c>
      <c r="D79" s="4" t="s">
        <v>109</v>
      </c>
      <c r="E79" s="4">
        <v>173</v>
      </c>
      <c r="F79" s="4" t="s">
        <v>114</v>
      </c>
      <c r="G79" s="4" t="s">
        <v>178</v>
      </c>
      <c r="H79" s="5"/>
      <c r="I79" s="5"/>
      <c r="J79" s="5"/>
      <c r="K79" s="10">
        <v>94.92</v>
      </c>
      <c r="L79" s="12">
        <v>20057.62</v>
      </c>
      <c r="M79" s="10">
        <v>525.22</v>
      </c>
      <c r="N79" s="10">
        <v>38.19</v>
      </c>
      <c r="O79" s="11">
        <v>2098.9899999999998</v>
      </c>
      <c r="P79" s="12">
        <f>46962.81/8</f>
        <v>5870.3512499999997</v>
      </c>
      <c r="Q79" s="10">
        <f>649.26/8</f>
        <v>81.157499999999999</v>
      </c>
      <c r="R79" s="10">
        <v>72.33</v>
      </c>
      <c r="S79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[76]</v>
      </c>
      <c r="T79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76|CB #173|R5 5600X (Vermeer)|Freiheraus||v0.7.0|94,92|20058|525,22|38,19</v>
      </c>
      <c r="U79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76|CB #173|R5 5600X (Vermeer)|Freiheraus||v0.7.0|2098,99|5870|81,16|72,33</v>
      </c>
      <c r="V7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[TR][TD]76[/TD][TD]CB #173[/TD][TD]R5 5600X (Vermeer)[/TD][TD]Freiheraus[/TD][TD][/TD][TD]v0.7.0[/TD][TD]94,92[/TD][TD]20058[/TD][TD]525,22[/TD][TD]38,19[/TD][/TR]</v>
      </c>
      <c r="W7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[TR][TD]76[/TD][TD]CB #173[/TD][TD]R5 5600X (Vermeer)[/TD][TD]Freiheraus[/TD][TD][/TD][TD]v0.7.0[/TD][TD]2098,99[/TD][TD]5870[/TD][TD]81,16[/TD][TD]72,33[/TD][/TR]</v>
      </c>
    </row>
    <row r="80" spans="2:23" x14ac:dyDescent="0.3">
      <c r="B80" s="12">
        <v>77</v>
      </c>
      <c r="C80" s="4" t="s">
        <v>138</v>
      </c>
      <c r="D80" s="4" t="s">
        <v>104</v>
      </c>
      <c r="E80" s="4">
        <v>234</v>
      </c>
      <c r="F80" s="4" t="s">
        <v>100</v>
      </c>
      <c r="G80" s="4" t="s">
        <v>183</v>
      </c>
      <c r="H80" s="5"/>
      <c r="I80" s="5"/>
      <c r="J80" s="5"/>
      <c r="K80" s="10">
        <v>210.66</v>
      </c>
      <c r="L80" s="12">
        <v>8085</v>
      </c>
      <c r="M80" s="10">
        <v>587.17999999999995</v>
      </c>
      <c r="N80" s="10">
        <v>13.77</v>
      </c>
      <c r="O80" s="11">
        <v>3492.77</v>
      </c>
      <c r="P80" s="12">
        <v>3775</v>
      </c>
      <c r="Q80" s="10">
        <v>75.84</v>
      </c>
      <c r="R80" s="10">
        <v>49.77</v>
      </c>
      <c r="S80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5800H (Cezanne) [77]</v>
      </c>
      <c r="T80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77|3DC #234|R7 5800H (Cezanne)|Fondness||v0.7.0|210,66|8085|587,18|13,77</v>
      </c>
      <c r="U80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77|3DC #234|R7 5800H (Cezanne)|Fondness||v0.7.0|3492,77|3775|75,84|49,77</v>
      </c>
      <c r="V8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[TR][TD]77[/TD][TD]3DC #234[/TD][TD]R7 5800H (Cezanne)[/TD][TD]Fondness[/TD][TD][/TD][TD]v0.7.0[/TD][TD]210,66[/TD][TD]8085[/TD][TD]587,18[/TD][TD]13,77[/TD][/TR]</v>
      </c>
      <c r="W8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[TR][TD]77[/TD][TD]3DC #234[/TD][TD]R7 5800H (Cezanne)[/TD][TD]Fondness[/TD][TD][/TD][TD]v0.7.0[/TD][TD]3492,77[/TD][TD]3775[/TD][TD]75,84[/TD][TD]49,77[/TD][/TR]</v>
      </c>
    </row>
    <row r="81" spans="2:23" x14ac:dyDescent="0.3">
      <c r="B81" s="12">
        <v>78</v>
      </c>
      <c r="C81" s="4" t="s">
        <v>138</v>
      </c>
      <c r="D81" s="4" t="s">
        <v>104</v>
      </c>
      <c r="E81" s="4">
        <v>241</v>
      </c>
      <c r="F81" s="4" t="s">
        <v>114</v>
      </c>
      <c r="G81" s="4" t="s">
        <v>184</v>
      </c>
      <c r="H81" s="5"/>
      <c r="I81" s="5"/>
      <c r="J81" s="5" t="s">
        <v>40</v>
      </c>
      <c r="K81" s="10">
        <v>78.38</v>
      </c>
      <c r="L81" s="12">
        <v>23969.25</v>
      </c>
      <c r="M81" s="10">
        <v>532.30999999999995</v>
      </c>
      <c r="N81" s="10">
        <v>45.03</v>
      </c>
      <c r="O81" s="11">
        <v>2001.77</v>
      </c>
      <c r="P81" s="12">
        <v>6042</v>
      </c>
      <c r="Q81" s="10">
        <v>82.7</v>
      </c>
      <c r="R81" s="10">
        <v>73.08</v>
      </c>
      <c r="S81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[78]</v>
      </c>
      <c r="T81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78|3DC #241|R5 5600X (Vermeer)|Scoty||v0.7.0|78,38|23969|532,31|45,03</v>
      </c>
      <c r="U81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78|3DC #241|R5 5600X (Vermeer)|Scoty||v0.7.0|2001,77|6042|82,7|73,08</v>
      </c>
      <c r="V8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[TR][TD]78[/TD][TD]3DC #241[/TD][TD]R5 5600X (Vermeer)[/TD][TD]Scoty[/TD][TD][/TD][TD]v0.7.0[/TD][TD]78,38[/TD][TD]23969[/TD][TD]532,31[/TD][TD]45,03[/TD][/TR]</v>
      </c>
      <c r="W8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[TR][TD]78[/TD][TD]3DC #241[/TD][TD]R5 5600X (Vermeer)[/TD][TD]Scoty[/TD][TD][/TD][TD]v0.7.0[/TD][TD]2001,77[/TD][TD]6042[/TD][TD]82,7[/TD][TD]73,08[/TD][/TR]</v>
      </c>
    </row>
    <row r="82" spans="2:23" x14ac:dyDescent="0.3">
      <c r="B82" s="12">
        <v>79</v>
      </c>
      <c r="C82" s="4" t="s">
        <v>185</v>
      </c>
      <c r="D82" s="4" t="s">
        <v>104</v>
      </c>
      <c r="E82" s="4">
        <v>242</v>
      </c>
      <c r="F82" s="4" t="s">
        <v>186</v>
      </c>
      <c r="G82" s="4" t="s">
        <v>187</v>
      </c>
      <c r="H82" s="5"/>
      <c r="I82" s="5"/>
      <c r="J82" s="5"/>
      <c r="K82" s="10">
        <v>95.02</v>
      </c>
      <c r="L82" s="12">
        <v>8577.2000000000007</v>
      </c>
      <c r="M82" s="10">
        <v>1227</v>
      </c>
      <c r="N82" s="10">
        <v>6.99</v>
      </c>
      <c r="O82" s="11">
        <v>512.39</v>
      </c>
      <c r="P82" s="12">
        <f>7406.61/2</f>
        <v>3703.3049999999998</v>
      </c>
      <c r="Q82" s="10">
        <f>1054/2</f>
        <v>527</v>
      </c>
      <c r="R82" s="10">
        <v>7.03</v>
      </c>
      <c r="S82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P Silver N6000 (JasperLake) [79]</v>
      </c>
      <c r="T82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79|3DC #242|P Silver N6000 (JasperLake)|Tralalak||v0.7.2|95,02|8577|1227|6,99</v>
      </c>
      <c r="U82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79|3DC #242|P Silver N6000 (JasperLake)|Tralalak||v0.7.2|512,39|3703|527|7,03</v>
      </c>
      <c r="V8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[TR][TD]79[/TD][TD]3DC #242[/TD][TD]P Silver N6000 (JasperLake)[/TD][TD]Tralalak[/TD][TD][/TD][TD]v0.7.2[/TD][TD]95,02[/TD][TD]8577[/TD][TD]1227[/TD][TD]6,99[/TD][/TR]</v>
      </c>
      <c r="W8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[TR][TD]79[/TD][TD]3DC #242[/TD][TD]P Silver N6000 (JasperLake)[/TD][TD]Tralalak[/TD][TD][/TD][TD]v0.7.2[/TD][TD]512,39[/TD][TD]3703[/TD][TD]527[/TD][TD]7,03[/TD][/TR]</v>
      </c>
    </row>
    <row r="83" spans="2:23" x14ac:dyDescent="0.3">
      <c r="B83" s="12">
        <v>80</v>
      </c>
      <c r="C83" s="4" t="s">
        <v>185</v>
      </c>
      <c r="D83" s="4" t="s">
        <v>104</v>
      </c>
      <c r="E83" s="4">
        <v>244</v>
      </c>
      <c r="F83" s="4" t="s">
        <v>189</v>
      </c>
      <c r="G83" s="4" t="s">
        <v>188</v>
      </c>
      <c r="H83" s="5"/>
      <c r="I83" s="5"/>
      <c r="J83" s="5"/>
      <c r="K83" s="10">
        <v>65.849999999999994</v>
      </c>
      <c r="L83" s="12">
        <v>9505</v>
      </c>
      <c r="M83" s="10">
        <v>1597.64</v>
      </c>
      <c r="N83" s="10">
        <v>5.95</v>
      </c>
      <c r="O83" s="11">
        <v>287.18</v>
      </c>
      <c r="P83" s="12">
        <v>4550</v>
      </c>
      <c r="Q83" s="10">
        <v>765.23</v>
      </c>
      <c r="R83" s="10">
        <v>5.95</v>
      </c>
      <c r="S83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Celeron N5100 (JasperLake) [80]</v>
      </c>
      <c r="T83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80|3DC #244|Celeron N5100 (JasperLake)|y33H@||v0.7.2|65,85|9505|1597,64|5,95</v>
      </c>
      <c r="U83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80|3DC #244|Celeron N5100 (JasperLake)|y33H@||v0.7.2|287,18|4550|765,23|5,95</v>
      </c>
      <c r="V8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[TR][TD]80[/TD][TD]3DC #244[/TD][TD]Celeron N5100 (JasperLake)[/TD][TD]y33H@[/TD][TD][/TD][TD]v0.7.2[/TD][TD]65,85[/TD][TD]9505[/TD][TD]1597,64[/TD][TD]5,95[/TD][/TR]</v>
      </c>
      <c r="W8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[TR][TD]80[/TD][TD]3DC #244[/TD][TD]Celeron N5100 (JasperLake)[/TD][TD]y33H@[/TD][TD][/TD][TD]v0.7.2[/TD][TD]287,18[/TD][TD]4550[/TD][TD]765,23[/TD][TD]5,95[/TD][/TR]</v>
      </c>
    </row>
    <row r="84" spans="2:23" x14ac:dyDescent="0.3">
      <c r="B84" s="12">
        <v>81</v>
      </c>
      <c r="C84" s="4" t="s">
        <v>138</v>
      </c>
      <c r="D84" s="4" t="s">
        <v>109</v>
      </c>
      <c r="E84" s="4">
        <v>178</v>
      </c>
      <c r="F84" s="4" t="s">
        <v>190</v>
      </c>
      <c r="G84" s="4" t="s">
        <v>191</v>
      </c>
      <c r="H84" s="5"/>
      <c r="I84" s="5"/>
      <c r="J84" s="5"/>
      <c r="K84" s="10">
        <v>188.44</v>
      </c>
      <c r="L84" s="12">
        <v>6349.88</v>
      </c>
      <c r="M84" s="10">
        <v>835.72</v>
      </c>
      <c r="N84" s="10">
        <v>7.6</v>
      </c>
      <c r="O84" s="11">
        <v>1513.55</v>
      </c>
      <c r="P84" s="12">
        <f>16300.78/4</f>
        <v>4075.1950000000002</v>
      </c>
      <c r="Q84" s="10">
        <f>648.51/4</f>
        <v>162.1275</v>
      </c>
      <c r="R84" s="10">
        <v>25.14</v>
      </c>
      <c r="S84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R3 4300G (Renoir) [81]</v>
      </c>
      <c r="T84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81|CB #178|R3 4300G (Renoir)|Lord Maiki||v0.7.0|188,44|6350|835,72|7,6</v>
      </c>
      <c r="U84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81|CB #178|R3 4300G (Renoir)|Lord Maiki||v0.7.0|1513,55|4075|162,13|25,14</v>
      </c>
      <c r="V8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[TR][TD]81[/TD][TD]CB #178[/TD][TD]R3 4300G (Renoir)[/TD][TD]Lord Maiki[/TD][TD][/TD][TD]v0.7.0[/TD][TD]188,44[/TD][TD]6350[/TD][TD]835,72[/TD][TD]7,6[/TD][/TR]</v>
      </c>
      <c r="W8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[TR][TD]81[/TD][TD]CB #178[/TD][TD]R3 4300G (Renoir)[/TD][TD]Lord Maiki[/TD][TD][/TD][TD]v0.7.0[/TD][TD]1513,55[/TD][TD]4075[/TD][TD]162,13[/TD][TD]25,14[/TD][/TR]</v>
      </c>
    </row>
    <row r="85" spans="2:23" x14ac:dyDescent="0.3">
      <c r="B85" s="12">
        <v>82</v>
      </c>
      <c r="C85" s="4" t="s">
        <v>138</v>
      </c>
      <c r="D85" s="4" t="s">
        <v>109</v>
      </c>
      <c r="E85" s="4">
        <v>181</v>
      </c>
      <c r="F85" s="4" t="s">
        <v>57</v>
      </c>
      <c r="G85" s="4" t="s">
        <v>192</v>
      </c>
      <c r="H85" s="5"/>
      <c r="I85" s="5"/>
      <c r="J85" s="5"/>
      <c r="K85" s="10">
        <v>155.84</v>
      </c>
      <c r="L85" s="12">
        <v>11590</v>
      </c>
      <c r="M85" s="10">
        <v>553.66999999999996</v>
      </c>
      <c r="N85" s="10">
        <v>20.93</v>
      </c>
      <c r="O85" s="11">
        <v>1136.33</v>
      </c>
      <c r="P85" s="12">
        <v>5208</v>
      </c>
      <c r="Q85" s="10">
        <v>168.99</v>
      </c>
      <c r="R85" s="10">
        <v>30.82</v>
      </c>
      <c r="S85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1165G7 (TigerLake) [82]</v>
      </c>
      <c r="T85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82|CB #181|i7 1165G7 (TigerLake)|mkl1||v0.7.0|155,84|11590|553,67|20,93</v>
      </c>
      <c r="U85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82|CB #181|i7 1165G7 (TigerLake)|mkl1||v0.7.0|1136,33|5208|168,99|30,82</v>
      </c>
      <c r="V8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[TR][TD]82[/TD][TD]CB #181[/TD][TD]i7 1165G7 (TigerLake)[/TD][TD]mkl1[/TD][TD][/TD][TD]v0.7.0[/TD][TD]155,84[/TD][TD]11590[/TD][TD]553,67[/TD][TD]20,93[/TD][/TR]</v>
      </c>
      <c r="W8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[TR][TD]82[/TD][TD]CB #181[/TD][TD]i7 1165G7 (TigerLake)[/TD][TD]mkl1[/TD][TD][/TD][TD]v0.7.0[/TD][TD]1136,33[/TD][TD]5208[/TD][TD]168,99[/TD][TD]30,82[/TD][/TR]</v>
      </c>
    </row>
    <row r="86" spans="2:23" x14ac:dyDescent="0.3">
      <c r="B86" s="12">
        <v>83</v>
      </c>
      <c r="C86" s="4" t="s">
        <v>185</v>
      </c>
      <c r="D86" s="4" t="s">
        <v>109</v>
      </c>
      <c r="E86" s="4">
        <v>184</v>
      </c>
      <c r="F86" s="4" t="s">
        <v>198</v>
      </c>
      <c r="G86" s="4" t="s">
        <v>178</v>
      </c>
      <c r="H86" s="5"/>
      <c r="I86" s="5"/>
      <c r="J86" s="5"/>
      <c r="K86" s="10">
        <v>83.47</v>
      </c>
      <c r="L86" s="12">
        <v>20987</v>
      </c>
      <c r="M86" s="10">
        <v>570.83000000000004</v>
      </c>
      <c r="N86" s="10">
        <v>36.770000000000003</v>
      </c>
      <c r="O86" s="11">
        <v>1480.21</v>
      </c>
      <c r="P86" s="12">
        <v>6750</v>
      </c>
      <c r="Q86" s="10">
        <v>100.09</v>
      </c>
      <c r="R86" s="10">
        <v>67.44</v>
      </c>
      <c r="S86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11500 (Rocket Lake) [83]</v>
      </c>
      <c r="T86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83|CB #184|i5 11500 (Rocket Lake)|Freiheraus||v0.7.2|83,47|20987|570,83|36,77</v>
      </c>
      <c r="U86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83|CB #184|i5 11500 (Rocket Lake)|Freiheraus||v0.7.2|1480,21|6750|100,09|67,44</v>
      </c>
      <c r="V8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[TR][TD]83[/TD][TD]CB #184[/TD][TD]i5 11500 (Rocket Lake)[/TD][TD]Freiheraus[/TD][TD][/TD][TD]v0.7.2[/TD][TD]83,47[/TD][TD]20987[/TD][TD]570,83[/TD][TD]36,77[/TD][/TR]</v>
      </c>
      <c r="W8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[TR][TD]83[/TD][TD]CB #184[/TD][TD]i5 11500 (Rocket Lake)[/TD][TD]Freiheraus[/TD][TD][/TD][TD]v0.7.2[/TD][TD]1480,21[/TD][TD]6750[/TD][TD]100,09[/TD][TD]67,44[/TD][/TR]</v>
      </c>
    </row>
    <row r="87" spans="2:23" x14ac:dyDescent="0.3">
      <c r="B87" s="12">
        <v>84</v>
      </c>
      <c r="C87" s="4" t="s">
        <v>185</v>
      </c>
      <c r="D87" s="4" t="s">
        <v>104</v>
      </c>
      <c r="E87" s="4">
        <v>257</v>
      </c>
      <c r="F87" s="4" t="s">
        <v>201</v>
      </c>
      <c r="G87" s="4" t="s">
        <v>202</v>
      </c>
      <c r="H87" s="5"/>
      <c r="I87" s="5"/>
      <c r="J87" s="5"/>
      <c r="K87" s="10">
        <v>83.97</v>
      </c>
      <c r="L87" s="12">
        <v>23458.63</v>
      </c>
      <c r="M87" s="10">
        <v>507.64</v>
      </c>
      <c r="N87" s="10">
        <v>46.21</v>
      </c>
      <c r="O87" s="11">
        <v>1887.59</v>
      </c>
      <c r="P87" s="12">
        <f>82414.33/10</f>
        <v>8241.4330000000009</v>
      </c>
      <c r="Q87" s="10">
        <f>642.82/10</f>
        <v>64.282000000000011</v>
      </c>
      <c r="R87" s="10">
        <v>128.21</v>
      </c>
      <c r="S87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11700K (Rocket Lake) [84]</v>
      </c>
      <c r="T87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84|3DC #257|i7 11700K (Rocket Lake)|Triskaine||v0.7.2|83,97|23459|507,64|46,21</v>
      </c>
      <c r="U87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84|3DC #257|i7 11700K (Rocket Lake)|Triskaine||v0.7.2|1887,59|8241|64,28|128,21</v>
      </c>
      <c r="V8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[TR][TD]84[/TD][TD]3DC #257[/TD][TD]i7 11700K (Rocket Lake)[/TD][TD]Triskaine[/TD][TD][/TD][TD]v0.7.2[/TD][TD]83,97[/TD][TD]23459[/TD][TD]507,64[/TD][TD]46,21[/TD][/TR]</v>
      </c>
      <c r="W8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[TR][TD]84[/TD][TD]3DC #257[/TD][TD]i7 11700K (Rocket Lake)[/TD][TD]Triskaine[/TD][TD][/TD][TD]v0.7.2[/TD][TD]1887,59[/TD][TD]8241[/TD][TD]64,28[/TD][TD]128,21[/TD][/TR]</v>
      </c>
    </row>
    <row r="88" spans="2:23" x14ac:dyDescent="0.3">
      <c r="B88" s="12">
        <v>85</v>
      </c>
      <c r="C88" s="4" t="s">
        <v>185</v>
      </c>
      <c r="D88" s="4" t="s">
        <v>109</v>
      </c>
      <c r="E88" s="4">
        <v>186</v>
      </c>
      <c r="F88" s="4" t="s">
        <v>203</v>
      </c>
      <c r="G88" s="4" t="s">
        <v>204</v>
      </c>
      <c r="H88" s="5" t="s">
        <v>206</v>
      </c>
      <c r="I88" s="5" t="s">
        <v>205</v>
      </c>
      <c r="J88" s="5" t="s">
        <v>40</v>
      </c>
      <c r="K88" s="10">
        <v>106.64</v>
      </c>
      <c r="L88" s="12">
        <v>16480.22</v>
      </c>
      <c r="M88" s="10">
        <v>568.99</v>
      </c>
      <c r="N88" s="10">
        <v>28.96</v>
      </c>
      <c r="O88" s="11">
        <v>1485.51</v>
      </c>
      <c r="P88" s="12">
        <f>63850/8</f>
        <v>7981.25</v>
      </c>
      <c r="Q88" s="10">
        <f>674.74/8</f>
        <v>84.342500000000001</v>
      </c>
      <c r="R88" s="10">
        <v>94.63</v>
      </c>
      <c r="S88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11400F (Rocket Lake) @-95mV [85]</v>
      </c>
      <c r="T88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85|CB #186|i5 11400F (Rocket Lake)|zymotic|-95mV offset|v0.7.2|106,64|16480|568,99|28,96</v>
      </c>
      <c r="U88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85|CB #186|i5 11400F (Rocket Lake)|zymotic|-95mV offset|v0.7.2|1485,51|7981|84,34|94,63</v>
      </c>
      <c r="V8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[TR][TD]85[/TD][TD]CB #186[/TD][TD]i5 11400F (Rocket Lake)[/TD][TD]zymotic[/TD][TD]-95mV offset[/TD][TD]v0.7.2[/TD][TD]106,64[/TD][TD]16480[/TD][TD]568,99[/TD][TD]28,96[/TD][/TR]</v>
      </c>
      <c r="W8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[TR][TD]85[/TD][TD]CB #186[/TD][TD]i5 11400F (Rocket Lake)[/TD][TD]zymotic[/TD][TD]-95mV offset[/TD][TD]v0.7.2[/TD][TD]1485,51[/TD][TD]7981[/TD][TD]84,34[/TD][TD]94,63[/TD][/TR]</v>
      </c>
    </row>
    <row r="89" spans="2:23" x14ac:dyDescent="0.3">
      <c r="B89" s="12">
        <v>86</v>
      </c>
      <c r="C89" s="4" t="s">
        <v>185</v>
      </c>
      <c r="D89" s="4" t="s">
        <v>104</v>
      </c>
      <c r="E89" s="4">
        <v>261</v>
      </c>
      <c r="F89" s="4" t="s">
        <v>114</v>
      </c>
      <c r="G89" s="4" t="s">
        <v>209</v>
      </c>
      <c r="H89" s="5"/>
      <c r="I89" s="5"/>
      <c r="J89" s="5" t="s">
        <v>40</v>
      </c>
      <c r="K89" s="10">
        <v>75.87</v>
      </c>
      <c r="L89" s="12">
        <v>24717.13</v>
      </c>
      <c r="M89" s="10">
        <v>533.22</v>
      </c>
      <c r="N89" s="10">
        <v>46.35</v>
      </c>
      <c r="O89" s="11">
        <v>1924.72</v>
      </c>
      <c r="P89" s="12">
        <v>6166.54</v>
      </c>
      <c r="Q89" s="10">
        <v>84.25</v>
      </c>
      <c r="R89" s="10">
        <v>73.19</v>
      </c>
      <c r="S89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[86]</v>
      </c>
      <c r="T89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86|3DC #261|R5 5600X (Vermeer)|Holgi||v0.7.2|75,87|24717|533,22|46,35</v>
      </c>
      <c r="U89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86|3DC #261|R5 5600X (Vermeer)|Holgi||v0.7.2|1924,72|6167|84,25|73,19</v>
      </c>
      <c r="V8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[TR][TD]86[/TD][TD]3DC #261[/TD][TD]R5 5600X (Vermeer)[/TD][TD]Holgi[/TD][TD][/TD][TD]v0.7.2[/TD][TD]75,87[/TD][TD]24717[/TD][TD]533,22[/TD][TD]46,35[/TD][/TR]</v>
      </c>
      <c r="W8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[TR][TD]86[/TD][TD]3DC #261[/TD][TD]R5 5600X (Vermeer)[/TD][TD]Holgi[/TD][TD][/TD][TD]v0.7.2[/TD][TD]1924,72[/TD][TD]6167[/TD][TD]84,25[/TD][TD]73,19[/TD][/TR]</v>
      </c>
    </row>
    <row r="90" spans="2:23" x14ac:dyDescent="0.3">
      <c r="B90" s="12">
        <v>87</v>
      </c>
      <c r="C90" s="4" t="s">
        <v>185</v>
      </c>
      <c r="D90" s="4" t="s">
        <v>104</v>
      </c>
      <c r="E90" s="4">
        <v>279</v>
      </c>
      <c r="F90" s="4" t="s">
        <v>210</v>
      </c>
      <c r="G90" s="4" t="s">
        <v>24</v>
      </c>
      <c r="H90" s="5"/>
      <c r="I90" s="5"/>
      <c r="J90" s="5"/>
      <c r="K90" s="10">
        <v>26.63</v>
      </c>
      <c r="L90" s="12">
        <v>48597</v>
      </c>
      <c r="M90" s="10">
        <v>772.61</v>
      </c>
      <c r="N90" s="10">
        <v>62.9</v>
      </c>
      <c r="O90" s="11">
        <v>771.77</v>
      </c>
      <c r="P90" s="12">
        <v>14692.8</v>
      </c>
      <c r="Q90" s="10">
        <v>88.2</v>
      </c>
      <c r="R90" s="10">
        <v>166.6</v>
      </c>
      <c r="S90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TR 1900X (Whitehaven) [87]</v>
      </c>
      <c r="T90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87|3DC #279|TR 1900X (Whitehaven)|BlackArchon||v0.7.2|26,63|48597|772,61|62,9</v>
      </c>
      <c r="U90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87|3DC #279|TR 1900X (Whitehaven)|BlackArchon||v0.7.2|771,77|14693|88,2|166,6</v>
      </c>
      <c r="V9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[TR][TD]87[/TD][TD]3DC #279[/TD][TD]TR 1900X (Whitehaven)[/TD][TD]BlackArchon[/TD][TD][/TD][TD]v0.7.2[/TD][TD]26,63[/TD][TD]48597[/TD][TD]772,61[/TD][TD]62,9[/TD][/TR]</v>
      </c>
      <c r="W9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[TR][TD]87[/TD][TD]3DC #279[/TD][TD]TR 1900X (Whitehaven)[/TD][TD]BlackArchon[/TD][TD][/TD][TD]v0.7.2[/TD][TD]771,77[/TD][TD]14693[/TD][TD]88,2[/TD][TD]166,6[/TD][/TR]</v>
      </c>
    </row>
    <row r="91" spans="2:23" x14ac:dyDescent="0.3">
      <c r="B91" s="12">
        <v>88</v>
      </c>
      <c r="C91" s="4" t="s">
        <v>185</v>
      </c>
      <c r="D91" s="4" t="s">
        <v>109</v>
      </c>
      <c r="E91" s="4">
        <v>214</v>
      </c>
      <c r="F91" s="4" t="s">
        <v>51</v>
      </c>
      <c r="G91" s="4" t="s">
        <v>211</v>
      </c>
      <c r="H91" s="5"/>
      <c r="I91" s="5"/>
      <c r="J91" s="5" t="s">
        <v>40</v>
      </c>
      <c r="K91" s="10">
        <v>89.89</v>
      </c>
      <c r="L91" s="12">
        <v>23660.84</v>
      </c>
      <c r="M91" s="10">
        <v>470.17</v>
      </c>
      <c r="N91" s="10">
        <v>50.32</v>
      </c>
      <c r="O91" s="11">
        <v>5170.32</v>
      </c>
      <c r="P91" s="12">
        <f>77506.9/16</f>
        <v>4844.1812499999996</v>
      </c>
      <c r="Q91" s="10">
        <f>638.83/16</f>
        <v>39.926875000000003</v>
      </c>
      <c r="R91" s="10">
        <v>121.33</v>
      </c>
      <c r="S91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[88]</v>
      </c>
      <c r="T91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88|CB #214|R9 5900X (Vermeer)|Verangry||v0.7.2|89,89|23661|470,17|50,32</v>
      </c>
      <c r="U91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88|CB #214|R9 5900X (Vermeer)|Verangry||v0.7.2|5170,32|4844|39,93|121,33</v>
      </c>
      <c r="V9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[TR][TD]88[/TD][TD]CB #214[/TD][TD]R9 5900X (Vermeer)[/TD][TD]Verangry[/TD][TD][/TD][TD]v0.7.2[/TD][TD]89,89[/TD][TD]23661[/TD][TD]470,17[/TD][TD]50,32[/TD][/TR]</v>
      </c>
      <c r="W9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[TR][TD]88[/TD][TD]CB #214[/TD][TD]R9 5900X (Vermeer)[/TD][TD]Verangry[/TD][TD][/TD][TD]v0.7.2[/TD][TD]5170,32[/TD][TD]4844[/TD][TD]39,93[/TD][TD]121,33[/TD][/TR]</v>
      </c>
    </row>
    <row r="92" spans="2:23" x14ac:dyDescent="0.3">
      <c r="B92" s="12">
        <v>89</v>
      </c>
      <c r="C92" s="4" t="s">
        <v>185</v>
      </c>
      <c r="D92" s="4" t="s">
        <v>220</v>
      </c>
      <c r="E92" s="4">
        <v>8</v>
      </c>
      <c r="F92" s="4" t="s">
        <v>44</v>
      </c>
      <c r="G92" s="4" t="s">
        <v>221</v>
      </c>
      <c r="H92" s="5" t="s">
        <v>222</v>
      </c>
      <c r="I92" s="5" t="s">
        <v>222</v>
      </c>
      <c r="J92" s="5" t="s">
        <v>40</v>
      </c>
      <c r="K92" s="10">
        <v>94.33</v>
      </c>
      <c r="L92" s="12">
        <v>19142</v>
      </c>
      <c r="M92" s="10">
        <v>553.82000000000005</v>
      </c>
      <c r="N92" s="10">
        <v>34.56</v>
      </c>
      <c r="O92" s="11">
        <v>5254.59</v>
      </c>
      <c r="P92" s="12">
        <v>4412</v>
      </c>
      <c r="Q92" s="10">
        <v>43.14</v>
      </c>
      <c r="R92" s="10">
        <v>102.27</v>
      </c>
      <c r="S92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@4,4Ghz noSMT [89]</v>
      </c>
      <c r="T92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89|AT #8|R9 5950X (Vermeer)|JoeRambo|@4,4Ghz noSMT|v0.7.2|94,33|19142|553,82|34,56</v>
      </c>
      <c r="U92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89|AT #8|R9 5950X (Vermeer)|JoeRambo|@4,4Ghz noSMT|v0.7.2|5254,59|4412|43,14|102,27</v>
      </c>
      <c r="V92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[TR][TD]89[/TD][TD]AT #8[/TD][TD]R9 5950X (Vermeer)[/TD][TD]JoeRambo[/TD][TD]@4,4Ghz noSMT[/TD][TD]v0.7.2[/TD][TD]94,33[/TD][TD]19142[/TD][TD]553,82[/TD][TD]34,56[/TD][/TR]</v>
      </c>
      <c r="W92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[TR][TD]89[/TD][TD]AT #8[/TD][TD]R9 5950X (Vermeer)[/TD][TD]JoeRambo[/TD][TD]@4,4Ghz noSMT[/TD][TD]v0.7.2[/TD][TD]5254,59[/TD][TD]4412[/TD][TD]43,14[/TD][TD]102,27[/TD][/TR]</v>
      </c>
    </row>
    <row r="93" spans="2:23" x14ac:dyDescent="0.3">
      <c r="B93" s="12">
        <v>90</v>
      </c>
      <c r="C93" s="4" t="s">
        <v>185</v>
      </c>
      <c r="D93" s="4" t="s">
        <v>109</v>
      </c>
      <c r="E93" s="4">
        <v>218</v>
      </c>
      <c r="F93" s="4" t="s">
        <v>51</v>
      </c>
      <c r="G93" s="4" t="s">
        <v>211</v>
      </c>
      <c r="H93" s="5" t="s">
        <v>223</v>
      </c>
      <c r="I93" s="5"/>
      <c r="J93" s="5"/>
      <c r="K93" s="10">
        <v>71.430000000000007</v>
      </c>
      <c r="L93" s="12">
        <v>26897</v>
      </c>
      <c r="M93" s="10">
        <v>520.49</v>
      </c>
      <c r="N93" s="10">
        <v>51.68</v>
      </c>
      <c r="O93" s="11">
        <v>4236.1000000000004</v>
      </c>
      <c r="P93" s="12">
        <v>5274</v>
      </c>
      <c r="Q93" s="10">
        <v>44.76</v>
      </c>
      <c r="R93" s="10">
        <v>117.82</v>
      </c>
      <c r="S93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[90]</v>
      </c>
      <c r="T93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90|CB #218|R9 5900X (Vermeer)|Verangry|@Stock|v0.7.2|71,43|26897|520,49|51,68</v>
      </c>
      <c r="U93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90|CB #218|R9 5900X (Vermeer)|Verangry|@Stock|v0.7.2|4236,1|5274|44,76|117,82</v>
      </c>
      <c r="V93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[TR][TD]90[/TD][TD]CB #218[/TD][TD]R9 5900X (Vermeer)[/TD][TD]Verangry[/TD][TD]@Stock[/TD][TD]v0.7.2[/TD][TD]71,43[/TD][TD]26897[/TD][TD]520,49[/TD][TD]51,68[/TD][/TR]</v>
      </c>
      <c r="W93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[TR][TD]90[/TD][TD]CB #218[/TD][TD]R9 5900X (Vermeer)[/TD][TD]Verangry[/TD][TD]@Stock[/TD][TD]v0.7.2[/TD][TD]4236,1[/TD][TD]5274[/TD][TD]44,76[/TD][TD]117,82[/TD][/TR]</v>
      </c>
    </row>
    <row r="94" spans="2:23" x14ac:dyDescent="0.3">
      <c r="B94" s="12">
        <v>91</v>
      </c>
      <c r="C94" s="4" t="s">
        <v>185</v>
      </c>
      <c r="D94" s="4" t="s">
        <v>220</v>
      </c>
      <c r="E94" s="4">
        <v>17</v>
      </c>
      <c r="F94" s="4" t="s">
        <v>225</v>
      </c>
      <c r="G94" s="4" t="s">
        <v>226</v>
      </c>
      <c r="H94" s="5" t="s">
        <v>223</v>
      </c>
      <c r="I94" s="5"/>
      <c r="J94" s="5"/>
      <c r="K94" s="10">
        <v>40.93</v>
      </c>
      <c r="L94" s="12">
        <v>28989</v>
      </c>
      <c r="M94" s="10">
        <v>842.74</v>
      </c>
      <c r="N94" s="10">
        <v>34.4</v>
      </c>
      <c r="O94" s="11">
        <v>260.36</v>
      </c>
      <c r="P94" s="12">
        <v>16486</v>
      </c>
      <c r="Q94" s="10">
        <v>232.98</v>
      </c>
      <c r="R94" s="10">
        <v>70.760000000000005</v>
      </c>
      <c r="S94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4690k (Haswell) [91]</v>
      </c>
      <c r="T94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91|AT #17|i5 4690k (Haswell)|zebrax2|@Stock|v0.7.2|40,93|28989|842,74|34,4</v>
      </c>
      <c r="U94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91|AT #17|i5 4690k (Haswell)|zebrax2|@Stock|v0.7.2|260,36|16486|232,98|70,76</v>
      </c>
      <c r="V94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[TR][TD]91[/TD][TD]AT #17[/TD][TD]i5 4690k (Haswell)[/TD][TD]zebrax2[/TD][TD]@Stock[/TD][TD]v0.7.2[/TD][TD]40,93[/TD][TD]28989[/TD][TD]842,74[/TD][TD]34,4[/TD][/TR]</v>
      </c>
      <c r="W94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[TR][TD]91[/TD][TD]AT #17[/TD][TD]i5 4690k (Haswell)[/TD][TD]zebrax2[/TD][TD]@Stock[/TD][TD]v0.7.2[/TD][TD]260,36[/TD][TD]16486[/TD][TD]232,98[/TD][TD]70,76[/TD][/TR]</v>
      </c>
    </row>
    <row r="95" spans="2:23" x14ac:dyDescent="0.3">
      <c r="B95" s="12">
        <v>92</v>
      </c>
      <c r="C95" s="4" t="s">
        <v>228</v>
      </c>
      <c r="D95" s="4" t="s">
        <v>220</v>
      </c>
      <c r="E95" s="4">
        <v>37</v>
      </c>
      <c r="F95" s="4" t="s">
        <v>44</v>
      </c>
      <c r="G95" s="4" t="s">
        <v>229</v>
      </c>
      <c r="H95" s="39" t="s">
        <v>230</v>
      </c>
      <c r="I95" s="39" t="s">
        <v>230</v>
      </c>
      <c r="J95" s="5" t="s">
        <v>40</v>
      </c>
      <c r="K95" s="38">
        <v>101.48</v>
      </c>
      <c r="L95" s="12">
        <v>20116.45</v>
      </c>
      <c r="M95" s="10">
        <v>489.86</v>
      </c>
      <c r="N95" s="10">
        <v>41.07</v>
      </c>
      <c r="O95" s="11">
        <v>9477.01</v>
      </c>
      <c r="P95" s="12">
        <v>2972.54</v>
      </c>
      <c r="Q95" s="10">
        <v>35.5</v>
      </c>
      <c r="R95" s="10">
        <v>83.74</v>
      </c>
      <c r="S95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@heavy UV [92]</v>
      </c>
      <c r="T95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92|AT #37|R9 5950X (Vermeer)|Det0x|@heavy UV|v0.7.3|101,48|20116|489,86|41,07</v>
      </c>
      <c r="U95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92|AT #37|R9 5950X (Vermeer)|Det0x|@heavy UV|v0.7.3|9477,01|2973|35,5|83,74</v>
      </c>
      <c r="V95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[TR][TD]92[/TD][TD]AT #37[/TD][TD]R9 5950X (Vermeer)[/TD][TD]Det0x[/TD][TD]@heavy UV[/TD][TD]v0.7.3[/TD][TD]101,48[/TD][TD]20116[/TD][TD]489,86[/TD][TD]41,07[/TD][/TR]</v>
      </c>
      <c r="W95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[TR][TD]92[/TD][TD]AT #37[/TD][TD]R9 5950X (Vermeer)[/TD][TD]Det0x[/TD][TD]@heavy UV[/TD][TD]v0.7.3[/TD][TD]9477,01[/TD][TD]2973[/TD][TD]35,5[/TD][TD]83,74[/TD][/TR]</v>
      </c>
    </row>
    <row r="96" spans="2:23" x14ac:dyDescent="0.3">
      <c r="B96" s="36">
        <v>93</v>
      </c>
      <c r="C96" s="4" t="s">
        <v>228</v>
      </c>
      <c r="D96" s="32" t="s">
        <v>220</v>
      </c>
      <c r="E96" s="32">
        <v>43</v>
      </c>
      <c r="F96" s="32" t="s">
        <v>231</v>
      </c>
      <c r="G96" s="32" t="s">
        <v>232</v>
      </c>
      <c r="H96" s="33"/>
      <c r="I96" s="33"/>
      <c r="J96" s="33" t="s">
        <v>40</v>
      </c>
      <c r="K96" s="37">
        <v>132.33000000000001</v>
      </c>
      <c r="L96" s="34">
        <v>13265</v>
      </c>
      <c r="M96" s="37">
        <v>569.71</v>
      </c>
      <c r="N96" s="37">
        <v>23.28</v>
      </c>
      <c r="O96" s="35">
        <v>2320</v>
      </c>
      <c r="P96" s="34">
        <v>4838</v>
      </c>
      <c r="Q96" s="37">
        <v>89.08</v>
      </c>
      <c r="R96" s="37">
        <v>54.31</v>
      </c>
      <c r="S96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5600G (Cezanne) [93]</v>
      </c>
      <c r="T96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93|AT #43|R5 5600G (Cezanne)|mmaenpaa||v0.7.3|132,33|13265|569,71|23,28</v>
      </c>
      <c r="U96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93|AT #43|R5 5600G (Cezanne)|mmaenpaa||v0.7.3|2320|4838|89,08|54,31</v>
      </c>
      <c r="V96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[TR][TD]93[/TD][TD]AT #43[/TD][TD]R5 5600G (Cezanne)[/TD][TD]mmaenpaa[/TD][TD][/TD][TD]v0.7.3[/TD][TD]132,33[/TD][TD]13265[/TD][TD]569,71[/TD][TD]23,28[/TD][/TR]</v>
      </c>
      <c r="W96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[TR][TD]93[/TD][TD]AT #43[/TD][TD]R5 5600G (Cezanne)[/TD][TD]mmaenpaa[/TD][TD][/TD][TD]v0.7.3[/TD][TD]2320[/TD][TD]4838[/TD][TD]89,08[/TD][TD]54,31[/TD][/TR]</v>
      </c>
    </row>
    <row r="97" spans="2:23" x14ac:dyDescent="0.3">
      <c r="B97" s="36">
        <v>94</v>
      </c>
      <c r="C97" s="4" t="s">
        <v>228</v>
      </c>
      <c r="D97" s="32" t="s">
        <v>220</v>
      </c>
      <c r="E97" s="32">
        <v>44</v>
      </c>
      <c r="F97" s="32" t="s">
        <v>233</v>
      </c>
      <c r="G97" s="32" t="s">
        <v>234</v>
      </c>
      <c r="H97" s="33" t="s">
        <v>235</v>
      </c>
      <c r="I97" s="33" t="s">
        <v>236</v>
      </c>
      <c r="J97" s="33"/>
      <c r="K97" s="37">
        <v>860.7</v>
      </c>
      <c r="L97" s="34">
        <v>2101</v>
      </c>
      <c r="M97" s="37">
        <v>553</v>
      </c>
      <c r="N97" s="37">
        <v>3.8</v>
      </c>
      <c r="O97" s="35">
        <f>1000000000/(1670*111.3)</f>
        <v>5380.0754286575102</v>
      </c>
      <c r="P97" s="34">
        <f>GeneralTable[[#This Row],[Dur. MT]]*GeneralTable[[#This Row],[Avg. Pwr. MT]]</f>
        <v>1669.5</v>
      </c>
      <c r="Q97" s="37">
        <v>111.3</v>
      </c>
      <c r="R97" s="37">
        <v>15</v>
      </c>
      <c r="S97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Apple M1 Estimate [94]</v>
      </c>
      <c r="T97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94|AT #44|Apple M1|BorisTheBlade82|Estimate - see post|v0.7.3|860,7|2101|553|3,8</v>
      </c>
      <c r="U97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94|AT #44|Apple M1|BorisTheBlade82|Estimate - see post|v0.7.3|5380,08|1670|111,3|15</v>
      </c>
      <c r="V97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[TR][TD]94[/TD][TD]AT #44[/TD][TD]Apple M1[/TD][TD]BorisTheBlade82[/TD][TD]Estimate - see post[/TD][TD]v0.7.3[/TD][TD]860,7[/TD][TD]2101[/TD][TD]553[/TD][TD]3,8[/TD][/TR]</v>
      </c>
      <c r="W97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[TR][TD]94[/TD][TD]AT #44[/TD][TD]Apple M1[/TD][TD]BorisTheBlade82[/TD][TD]Estimate - see post[/TD][TD]v0.7.3[/TD][TD]5380,08[/TD][TD]1670[/TD][TD]111,3[/TD][TD]15[/TD][/TR]</v>
      </c>
    </row>
    <row r="98" spans="2:23" x14ac:dyDescent="0.3">
      <c r="B98" s="36">
        <v>95</v>
      </c>
      <c r="C98" s="32" t="s">
        <v>185</v>
      </c>
      <c r="D98" s="32" t="s">
        <v>104</v>
      </c>
      <c r="E98" s="32">
        <v>283</v>
      </c>
      <c r="F98" s="32" t="s">
        <v>238</v>
      </c>
      <c r="G98" s="32" t="s">
        <v>239</v>
      </c>
      <c r="H98" s="33"/>
      <c r="I98" s="33"/>
      <c r="J98" s="33"/>
      <c r="K98" s="37">
        <v>127.66</v>
      </c>
      <c r="L98" s="34">
        <v>14109</v>
      </c>
      <c r="M98" s="37">
        <v>555.16999999999996</v>
      </c>
      <c r="N98" s="37">
        <v>25.41</v>
      </c>
      <c r="O98" s="35">
        <v>2779.74</v>
      </c>
      <c r="P98" s="34">
        <f>43207.19/9</f>
        <v>4800.7988888888895</v>
      </c>
      <c r="Q98" s="37">
        <f>674.41/9</f>
        <v>74.934444444444438</v>
      </c>
      <c r="R98" s="37">
        <v>64.069999999999993</v>
      </c>
      <c r="S98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11800H (TigerLake-8C) [95]</v>
      </c>
      <c r="T98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95|3DC #283|i7 11800H (TigerLake-8C)|Saugbär||v0.7.2|127,66|14109|555,17|25,41</v>
      </c>
      <c r="U98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95|3DC #283|i7 11800H (TigerLake-8C)|Saugbär||v0.7.2|2779,74|4801|74,93|64,07</v>
      </c>
      <c r="V98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[TR][TD]95[/TD][TD]3DC #283[/TD][TD]i7 11800H (TigerLake-8C)[/TD][TD]Saugbär[/TD][TD][/TD][TD]v0.7.2[/TD][TD]127,66[/TD][TD]14109[/TD][TD]555,17[/TD][TD]25,41[/TD][/TR]</v>
      </c>
      <c r="W98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[TR][TD]95[/TD][TD]3DC #283[/TD][TD]i7 11800H (TigerLake-8C)[/TD][TD]Saugbär[/TD][TD][/TD][TD]v0.7.2[/TD][TD]2779,74[/TD][TD]4801[/TD][TD]74,93[/TD][TD]64,07[/TD][/TR]</v>
      </c>
    </row>
    <row r="99" spans="2:23" x14ac:dyDescent="0.3">
      <c r="B99" s="36">
        <v>96</v>
      </c>
      <c r="C99" s="4" t="s">
        <v>228</v>
      </c>
      <c r="D99" s="32" t="s">
        <v>220</v>
      </c>
      <c r="E99" s="32">
        <v>55</v>
      </c>
      <c r="F99" s="32" t="s">
        <v>231</v>
      </c>
      <c r="G99" s="32" t="s">
        <v>232</v>
      </c>
      <c r="H99" s="33"/>
      <c r="I99" s="33"/>
      <c r="J99" s="33"/>
      <c r="K99" s="37">
        <v>177.67</v>
      </c>
      <c r="L99" s="34">
        <v>9989</v>
      </c>
      <c r="M99" s="37">
        <v>563.46</v>
      </c>
      <c r="N99" s="37">
        <v>17.73</v>
      </c>
      <c r="O99" s="35">
        <v>2225.96</v>
      </c>
      <c r="P99" s="34">
        <v>5441</v>
      </c>
      <c r="Q99" s="37">
        <v>82.56</v>
      </c>
      <c r="R99" s="37">
        <v>65.91</v>
      </c>
      <c r="S99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5600G (Cezanne) [96]</v>
      </c>
      <c r="T99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96|AT #55|R5 5600G (Cezanne)|mmaenpaa||v0.7.3|177,67|9989|563,46|17,73</v>
      </c>
      <c r="U99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96|AT #55|R5 5600G (Cezanne)|mmaenpaa||v0.7.3|2225,96|5441|82,56|65,91</v>
      </c>
      <c r="V99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[TR][TD]96[/TD][TD]AT #55[/TD][TD]R5 5600G (Cezanne)[/TD][TD]mmaenpaa[/TD][TD][/TD][TD]v0.7.3[/TD][TD]177,67[/TD][TD]9989[/TD][TD]563,46[/TD][TD]17,73[/TD][/TR]</v>
      </c>
      <c r="W99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[TR][TD]96[/TD][TD]AT #55[/TD][TD]R5 5600G (Cezanne)[/TD][TD]mmaenpaa[/TD][TD][/TD][TD]v0.7.3[/TD][TD]2225,96[/TD][TD]5441[/TD][TD]82,56[/TD][TD]65,91[/TD][/TR]</v>
      </c>
    </row>
    <row r="100" spans="2:23" x14ac:dyDescent="0.3">
      <c r="B100" s="36">
        <v>97</v>
      </c>
      <c r="C100" s="4" t="s">
        <v>228</v>
      </c>
      <c r="D100" s="32" t="s">
        <v>220</v>
      </c>
      <c r="E100" s="32">
        <v>63</v>
      </c>
      <c r="F100" s="32" t="s">
        <v>240</v>
      </c>
      <c r="G100" s="32" t="s">
        <v>234</v>
      </c>
      <c r="H100" s="33" t="s">
        <v>241</v>
      </c>
      <c r="I100" s="33" t="s">
        <v>236</v>
      </c>
      <c r="J100" s="33"/>
      <c r="K100" s="37">
        <f>1000000000/(GeneralTable[[#This Row],[Cons. ST]]*GeneralTable[[#This Row],[Dur. ST]])</f>
        <v>297.27408581529943</v>
      </c>
      <c r="L100" s="34">
        <f>GeneralTable[[#This Row],[Avg. Pwr. ST]]*GeneralTable[[#This Row],[Dur. ST]]</f>
        <v>6083</v>
      </c>
      <c r="M100" s="37">
        <v>553</v>
      </c>
      <c r="N100" s="37">
        <v>11</v>
      </c>
      <c r="O100" s="35">
        <f>1000000000/(GeneralTable[[#This Row],[Cons. MT]]*GeneralTable[[#This Row],[Dur. MT]])</f>
        <v>5753.1937416758474</v>
      </c>
      <c r="P100" s="34">
        <f>GeneralTable[[#This Row],[Dur. MT]]*GeneralTable[[#This Row],[Avg. Pwr. MT]]</f>
        <v>2431</v>
      </c>
      <c r="Q100" s="37">
        <v>71.5</v>
      </c>
      <c r="R100" s="37">
        <v>34</v>
      </c>
      <c r="S100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Apple M1 Max Estimate [97]</v>
      </c>
      <c r="T100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97|AT #63|Apple M1 Max|BorisTheBlade82|Estimate - AT|v0.7.3|297,27|6083|553|11</v>
      </c>
      <c r="U100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97|AT #63|Apple M1 Max|BorisTheBlade82|Estimate - AT|v0.7.3|5753,19|2431|71,5|34</v>
      </c>
      <c r="V100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[TR][TD]97[/TD][TD]AT #63[/TD][TD]Apple M1 Max[/TD][TD]BorisTheBlade82[/TD][TD]Estimate - AT[/TD][TD]v0.7.3[/TD][TD]297,27[/TD][TD]6083[/TD][TD]553[/TD][TD]11[/TD][/TR]</v>
      </c>
      <c r="W100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[TR][TD]97[/TD][TD]AT #63[/TD][TD]Apple M1 Max[/TD][TD]BorisTheBlade82[/TD][TD]Estimate - AT[/TD][TD]v0.7.3[/TD][TD]5753,19[/TD][TD]2431[/TD][TD]71,5[/TD][TD]34[/TD][/TR]</v>
      </c>
    </row>
    <row r="101" spans="2:23" x14ac:dyDescent="0.3">
      <c r="B101" s="36">
        <v>98</v>
      </c>
      <c r="C101" s="4" t="s">
        <v>266</v>
      </c>
      <c r="D101" s="32" t="s">
        <v>104</v>
      </c>
      <c r="E101" s="32">
        <v>289</v>
      </c>
      <c r="F101" s="32" t="s">
        <v>267</v>
      </c>
      <c r="G101" s="32" t="s">
        <v>4</v>
      </c>
      <c r="H101" s="33"/>
      <c r="I101" s="33"/>
      <c r="J101" s="33"/>
      <c r="K101" s="37">
        <v>146.91</v>
      </c>
      <c r="L101" s="34">
        <v>16019</v>
      </c>
      <c r="M101" s="37">
        <v>424.94</v>
      </c>
      <c r="N101" s="37">
        <v>37.700000000000003</v>
      </c>
      <c r="O101" s="35">
        <v>3113.06</v>
      </c>
      <c r="P101" s="34">
        <v>6234</v>
      </c>
      <c r="Q101" s="37">
        <v>51.53</v>
      </c>
      <c r="R101" s="37">
        <v>120.96</v>
      </c>
      <c r="S101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12600K (AlderLake) [98]</v>
      </c>
      <c r="T101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98|3DC #289|i5 12600K (AlderLake)|CrazyIvan||v0.7.4|146,91|16019|424,94|37,7</v>
      </c>
      <c r="U101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98|3DC #289|i5 12600K (AlderLake)|CrazyIvan||v0.7.4|3113,06|6234|51,53|120,96</v>
      </c>
      <c r="V101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[TR][TD]98[/TD][TD]3DC #289[/TD][TD]i5 12600K (AlderLake)[/TD][TD]CrazyIvan[/TD][TD][/TD][TD]v0.7.4[/TD][TD]146,91[/TD][TD]16019[/TD][TD]424,94[/TD][TD]37,7[/TD][/TR]</v>
      </c>
      <c r="W101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[TR][TD]98[/TD][TD]3DC #289[/TD][TD]i5 12600K (AlderLake)[/TD][TD]CrazyIvan[/TD][TD][/TD][TD]v0.7.4[/TD][TD]3113,06[/TD][TD]6234[/TD][TD]51,53[/TD][TD]120,96[/TD][/TR]</v>
      </c>
    </row>
    <row r="102" spans="2:23" x14ac:dyDescent="0.3">
      <c r="B102" s="36">
        <v>99</v>
      </c>
      <c r="C102" s="4" t="s">
        <v>266</v>
      </c>
      <c r="D102" s="32" t="s">
        <v>220</v>
      </c>
      <c r="E102" s="32">
        <v>67</v>
      </c>
      <c r="F102" s="32" t="s">
        <v>268</v>
      </c>
      <c r="G102" s="32" t="s">
        <v>234</v>
      </c>
      <c r="H102" s="33" t="s">
        <v>269</v>
      </c>
      <c r="I102" s="41" t="s">
        <v>270</v>
      </c>
      <c r="J102" s="33" t="s">
        <v>40</v>
      </c>
      <c r="K102" s="37">
        <v>149.12</v>
      </c>
      <c r="L102" s="34">
        <v>16620</v>
      </c>
      <c r="M102" s="37">
        <v>403.5</v>
      </c>
      <c r="N102" s="37">
        <v>41.19</v>
      </c>
      <c r="O102" s="35">
        <v>3977.92</v>
      </c>
      <c r="P102" s="34">
        <v>7121</v>
      </c>
      <c r="Q102" s="37">
        <v>35.299999999999997</v>
      </c>
      <c r="R102" s="37">
        <v>201.69</v>
      </c>
      <c r="S102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12900K (AlderLake) @unlimited [99]</v>
      </c>
      <c r="T102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99|AT #67|i9 12900K (AlderLake)|BorisTheBlade82|Unlimited PL|v0.7.4|149,12|16620|403,5|41,19</v>
      </c>
      <c r="U102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99|AT #67|i9 12900K (AlderLake)|BorisTheBlade82|Unlimited PL|v0.7.4|3977,92|7121|35,3|201,69</v>
      </c>
      <c r="V102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[TR][TD]99[/TD][TD]AT #67[/TD][TD]i9 12900K (AlderLake)[/TD][TD]BorisTheBlade82[/TD][TD]Unlimited PL[/TD][TD]v0.7.4[/TD][TD]149,12[/TD][TD]16620[/TD][TD]403,5[/TD][TD]41,19[/TD][/TR]</v>
      </c>
      <c r="W102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[TR][TD]99[/TD][TD]AT #67[/TD][TD]i9 12900K (AlderLake)[/TD][TD]BorisTheBlade82[/TD][TD]Unlimited PL[/TD][TD]v0.7.4[/TD][TD]3977,92[/TD][TD]7121[/TD][TD]35,3[/TD][TD]201,69[/TD][/TR]</v>
      </c>
    </row>
    <row r="103" spans="2:23" x14ac:dyDescent="0.3">
      <c r="B103" s="36">
        <v>100</v>
      </c>
      <c r="C103" s="32" t="s">
        <v>266</v>
      </c>
      <c r="D103" s="32" t="s">
        <v>220</v>
      </c>
      <c r="E103" s="32">
        <v>67</v>
      </c>
      <c r="F103" s="32" t="s">
        <v>268</v>
      </c>
      <c r="G103" s="32" t="s">
        <v>234</v>
      </c>
      <c r="H103" s="33" t="s">
        <v>274</v>
      </c>
      <c r="I103" s="41" t="s">
        <v>273</v>
      </c>
      <c r="J103" s="33"/>
      <c r="K103" s="37">
        <v>148.72</v>
      </c>
      <c r="L103" s="34">
        <v>16621</v>
      </c>
      <c r="M103" s="37">
        <v>404.55</v>
      </c>
      <c r="N103" s="37">
        <v>41.09</v>
      </c>
      <c r="O103" s="35">
        <v>4012.09</v>
      </c>
      <c r="P103" s="34">
        <v>7095</v>
      </c>
      <c r="Q103" s="37">
        <v>35.130000000000003</v>
      </c>
      <c r="R103" s="37">
        <v>201.99</v>
      </c>
      <c r="S103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12900K (AlderLake) @241w [100]</v>
      </c>
      <c r="T103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100|AT #67|i9 12900K (AlderLake)|BorisTheBlade82|PL 241w|v0.7.4|148,72|16621|404,55|41,09</v>
      </c>
      <c r="U103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100|AT #67|i9 12900K (AlderLake)|BorisTheBlade82|PL 241w|v0.7.4|4012,09|7095|35,13|201,99</v>
      </c>
      <c r="V103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[TR][TD]100[/TD][TD]AT #67[/TD][TD]i9 12900K (AlderLake)[/TD][TD]BorisTheBlade82[/TD][TD]PL 241w[/TD][TD]v0.7.4[/TD][TD]148,72[/TD][TD]16621[/TD][TD]404,55[/TD][TD]41,09[/TD][/TR]</v>
      </c>
      <c r="W103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[TR][TD]100[/TD][TD]AT #67[/TD][TD]i9 12900K (AlderLake)[/TD][TD]BorisTheBlade82[/TD][TD]PL 241w[/TD][TD]v0.7.4[/TD][TD]4012,09[/TD][TD]7095[/TD][TD]35,13[/TD][TD]201,99[/TD][/TR]</v>
      </c>
    </row>
    <row r="104" spans="2:23" x14ac:dyDescent="0.3">
      <c r="B104" s="36">
        <v>101</v>
      </c>
      <c r="C104" s="32" t="s">
        <v>266</v>
      </c>
      <c r="D104" s="32" t="s">
        <v>220</v>
      </c>
      <c r="E104" s="32">
        <v>67</v>
      </c>
      <c r="F104" s="32" t="s">
        <v>268</v>
      </c>
      <c r="G104" s="32" t="s">
        <v>234</v>
      </c>
      <c r="H104" s="33" t="s">
        <v>271</v>
      </c>
      <c r="I104" s="41" t="s">
        <v>272</v>
      </c>
      <c r="J104" s="33"/>
      <c r="K104" s="37">
        <v>145.66</v>
      </c>
      <c r="L104" s="34">
        <v>16888</v>
      </c>
      <c r="M104" s="37">
        <v>406.52</v>
      </c>
      <c r="N104" s="37">
        <v>41.54</v>
      </c>
      <c r="O104" s="35">
        <v>5553.64</v>
      </c>
      <c r="P104" s="34">
        <v>4469</v>
      </c>
      <c r="Q104" s="37">
        <v>40.29</v>
      </c>
      <c r="R104" s="37">
        <v>110.94</v>
      </c>
      <c r="S104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12900K (AlderLake) @125w [101]</v>
      </c>
      <c r="T104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101|AT #67|i9 12900K (AlderLake)|BorisTheBlade82|PL 125w|v0.7.4|145,66|16888|406,52|41,54</v>
      </c>
      <c r="U104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101|AT #67|i9 12900K (AlderLake)|BorisTheBlade82|PL 125w|v0.7.4|5553,64|4469|40,29|110,94</v>
      </c>
      <c r="V104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[TR][TD]101[/TD][TD]AT #67[/TD][TD]i9 12900K (AlderLake)[/TD][TD]BorisTheBlade82[/TD][TD]PL 125w[/TD][TD]v0.7.4[/TD][TD]145,66[/TD][TD]16888[/TD][TD]406,52[/TD][TD]41,54[/TD][/TR]</v>
      </c>
      <c r="W104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[TR][TD]101[/TD][TD]AT #67[/TD][TD]i9 12900K (AlderLake)[/TD][TD]BorisTheBlade82[/TD][TD]PL 125w[/TD][TD]v0.7.4[/TD][TD]5553,64[/TD][TD]4469[/TD][TD]40,29[/TD][TD]110,94[/TD][/TR]</v>
      </c>
    </row>
    <row r="105" spans="2:23" x14ac:dyDescent="0.3">
      <c r="B105" s="36">
        <v>102</v>
      </c>
      <c r="C105" s="32" t="s">
        <v>266</v>
      </c>
      <c r="D105" s="32" t="s">
        <v>220</v>
      </c>
      <c r="E105" s="32">
        <v>67</v>
      </c>
      <c r="F105" s="32" t="s">
        <v>268</v>
      </c>
      <c r="G105" s="32" t="s">
        <v>234</v>
      </c>
      <c r="H105" s="33" t="s">
        <v>275</v>
      </c>
      <c r="I105" s="41" t="s">
        <v>276</v>
      </c>
      <c r="J105" s="33"/>
      <c r="K105" s="37">
        <v>151.91999999999999</v>
      </c>
      <c r="L105" s="34">
        <v>16298</v>
      </c>
      <c r="M105" s="37">
        <v>403.88</v>
      </c>
      <c r="N105" s="37">
        <v>40.35</v>
      </c>
      <c r="O105" s="35">
        <v>5094.38</v>
      </c>
      <c r="P105" s="34">
        <v>3471</v>
      </c>
      <c r="Q105" s="37">
        <v>56.55</v>
      </c>
      <c r="R105" s="37">
        <v>61.38</v>
      </c>
      <c r="S105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12900K (AlderLake) @65w [102]</v>
      </c>
      <c r="T105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102|AT #67|i9 12900K (AlderLake)|BorisTheBlade82|PL 65w|v0.7.4|151,92|16298|403,88|40,35</v>
      </c>
      <c r="U105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102|AT #67|i9 12900K (AlderLake)|BorisTheBlade82|PL 65w|v0.7.4|5094,38|3471|56,55|61,38</v>
      </c>
      <c r="V105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[TR][TD]102[/TD][TD]AT #67[/TD][TD]i9 12900K (AlderLake)[/TD][TD]BorisTheBlade82[/TD][TD]PL 65w[/TD][TD]v0.7.4[/TD][TD]151,92[/TD][TD]16298[/TD][TD]403,88[/TD][TD]40,35[/TD][/TR]</v>
      </c>
      <c r="W105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[TR][TD]102[/TD][TD]AT #67[/TD][TD]i9 12900K (AlderLake)[/TD][TD]BorisTheBlade82[/TD][TD]PL 65w[/TD][TD]v0.7.4[/TD][TD]5094,38[/TD][TD]3471[/TD][TD]56,55[/TD][TD]61,38[/TD][/TR]</v>
      </c>
    </row>
    <row r="106" spans="2:23" x14ac:dyDescent="0.3">
      <c r="B106" s="36">
        <v>103</v>
      </c>
      <c r="C106" s="32" t="s">
        <v>138</v>
      </c>
      <c r="D106" s="32" t="s">
        <v>109</v>
      </c>
      <c r="E106" s="32">
        <v>230</v>
      </c>
      <c r="F106" s="32" t="s">
        <v>277</v>
      </c>
      <c r="G106" s="32" t="s">
        <v>178</v>
      </c>
      <c r="H106" s="33"/>
      <c r="I106" s="33"/>
      <c r="J106" s="33"/>
      <c r="K106" s="37">
        <v>205.28</v>
      </c>
      <c r="L106" s="34">
        <v>8876.3700000000008</v>
      </c>
      <c r="M106" s="37">
        <v>548.82000000000005</v>
      </c>
      <c r="N106" s="37">
        <v>16.170000000000002</v>
      </c>
      <c r="O106" s="35">
        <v>4818.3599999999997</v>
      </c>
      <c r="P106" s="34">
        <v>2681.15</v>
      </c>
      <c r="Q106" s="37">
        <v>77.41</v>
      </c>
      <c r="R106" s="37">
        <v>34.64</v>
      </c>
      <c r="S106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PRO 5750GE (Cezanne) [103]</v>
      </c>
      <c r="T106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103|CB #230|R7 PRO 5750GE (Cezanne)|Freiheraus||v0.7.0|205,28|8876|548,82|16,17</v>
      </c>
      <c r="U106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103|CB #230|R7 PRO 5750GE (Cezanne)|Freiheraus||v0.7.0|4818,36|2681|77,41|34,64</v>
      </c>
      <c r="V106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[TR][TD]103[/TD][TD]CB #230[/TD][TD]R7 PRO 5750GE (Cezanne)[/TD][TD]Freiheraus[/TD][TD][/TD][TD]v0.7.0[/TD][TD]205,28[/TD][TD]8876[/TD][TD]548,82[/TD][TD]16,17[/TD][/TR]</v>
      </c>
      <c r="W106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[TR][TD]103[/TD][TD]CB #230[/TD][TD]R7 PRO 5750GE (Cezanne)[/TD][TD]Freiheraus[/TD][TD][/TD][TD]v0.7.0[/TD][TD]4818,36[/TD][TD]2681[/TD][TD]77,41[/TD][TD]34,64[/TD][/TR]</v>
      </c>
    </row>
    <row r="107" spans="2:23" x14ac:dyDescent="0.3">
      <c r="B107" s="36">
        <v>104</v>
      </c>
      <c r="C107" s="32" t="s">
        <v>138</v>
      </c>
      <c r="D107" s="32" t="s">
        <v>109</v>
      </c>
      <c r="E107" s="32">
        <v>230</v>
      </c>
      <c r="F107" s="32" t="s">
        <v>277</v>
      </c>
      <c r="G107" s="32" t="s">
        <v>178</v>
      </c>
      <c r="H107" s="33" t="s">
        <v>279</v>
      </c>
      <c r="I107" s="41" t="s">
        <v>278</v>
      </c>
      <c r="J107" s="33"/>
      <c r="K107" s="37">
        <v>219.51</v>
      </c>
      <c r="L107" s="34">
        <v>8241.7099999999991</v>
      </c>
      <c r="M107" s="37">
        <v>552.75</v>
      </c>
      <c r="N107" s="37">
        <v>14.91</v>
      </c>
      <c r="O107" s="35">
        <v>6440.17</v>
      </c>
      <c r="P107" s="34">
        <v>1507.5250000000001</v>
      </c>
      <c r="Q107" s="37">
        <v>103</v>
      </c>
      <c r="R107" s="37">
        <v>14.64</v>
      </c>
      <c r="S107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PRO 5750GE (Cezanne) @15w [104]</v>
      </c>
      <c r="T107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104|CB #230|R7 PRO 5750GE (Cezanne)|Freiheraus|cTDP 15w|v0.7.0|219,51|8242|552,75|14,91</v>
      </c>
      <c r="U107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104|CB #230|R7 PRO 5750GE (Cezanne)|Freiheraus|cTDP 15w|v0.7.0|6440,17|1508|103|14,64</v>
      </c>
      <c r="V107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[TR][TD]104[/TD][TD]CB #230[/TD][TD]R7 PRO 5750GE (Cezanne)[/TD][TD]Freiheraus[/TD][TD]cTDP 15w[/TD][TD]v0.7.0[/TD][TD]219,51[/TD][TD]8242[/TD][TD]552,75[/TD][TD]14,91[/TD][/TR]</v>
      </c>
      <c r="W107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[TR][TD]104[/TD][TD]CB #230[/TD][TD]R7 PRO 5750GE (Cezanne)[/TD][TD]Freiheraus[/TD][TD]cTDP 15w[/TD][TD]v0.7.0[/TD][TD]6440,17[/TD][TD]1508[/TD][TD]103[/TD][TD]14,64[/TD][/TR]</v>
      </c>
    </row>
  </sheetData>
  <mergeCells count="1">
    <mergeCell ref="B1:C1"/>
  </mergeCells>
  <hyperlinks>
    <hyperlink ref="G29" r:id="rId1" display="https://www.forum-3dcenter.org/vbulletin/member.php?u=9072" xr:uid="{88633189-35CB-42F8-9FD4-567025EE54D9}"/>
    <hyperlink ref="G30" r:id="rId2" display="https://www.forum-3dcenter.org/vbulletin/member.php?u=9072" xr:uid="{5DE3216B-5AF9-4587-BCFF-0DB645E87253}"/>
    <hyperlink ref="G83" r:id="rId3" xr:uid="{E635F3C7-194B-4272-834E-994909D95D5B}"/>
  </hyperlinks>
  <pageMargins left="0.7" right="0.7" top="0.75" bottom="0.75" header="0.3" footer="0.3"/>
  <pageSetup paperSize="9" orientation="portrait" horizontalDpi="4294967293" verticalDpi="0"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6F6CD-AB6C-41CA-A4F9-5492FC969623}">
  <dimension ref="B1:C56"/>
  <sheetViews>
    <sheetView topLeftCell="D1" workbookViewId="0">
      <selection activeCell="I39" sqref="I39"/>
    </sheetView>
  </sheetViews>
  <sheetFormatPr baseColWidth="10" defaultRowHeight="27" customHeight="1" x14ac:dyDescent="0.3"/>
  <cols>
    <col min="1" max="1" width="3.33203125" customWidth="1"/>
    <col min="2" max="2" width="35" bestFit="1" customWidth="1"/>
    <col min="3" max="3" width="17.21875" bestFit="1" customWidth="1"/>
    <col min="4" max="4" width="4.44140625" customWidth="1"/>
  </cols>
  <sheetData>
    <row r="1" spans="2:3" ht="27" customHeight="1" x14ac:dyDescent="0.3">
      <c r="B1" s="2" t="s">
        <v>39</v>
      </c>
      <c r="C1" t="s">
        <v>41</v>
      </c>
    </row>
    <row r="3" spans="2:3" ht="27" customHeight="1" x14ac:dyDescent="0.3">
      <c r="B3" s="2" t="s">
        <v>8</v>
      </c>
      <c r="C3" t="s">
        <v>10</v>
      </c>
    </row>
    <row r="4" spans="2:3" ht="27" customHeight="1" x14ac:dyDescent="0.3">
      <c r="B4" s="8" t="s">
        <v>212</v>
      </c>
      <c r="C4" s="3">
        <v>26.63</v>
      </c>
    </row>
    <row r="5" spans="2:3" ht="27" customHeight="1" x14ac:dyDescent="0.3">
      <c r="B5" s="8" t="s">
        <v>148</v>
      </c>
      <c r="C5" s="3">
        <v>28.37</v>
      </c>
    </row>
    <row r="6" spans="2:3" ht="27" customHeight="1" x14ac:dyDescent="0.3">
      <c r="B6" s="8" t="s">
        <v>63</v>
      </c>
      <c r="C6" s="3">
        <v>31.1</v>
      </c>
    </row>
    <row r="7" spans="2:3" ht="27" customHeight="1" x14ac:dyDescent="0.3">
      <c r="B7" s="8" t="s">
        <v>149</v>
      </c>
      <c r="C7" s="3">
        <v>35.72</v>
      </c>
    </row>
    <row r="8" spans="2:3" ht="27" customHeight="1" x14ac:dyDescent="0.3">
      <c r="B8" s="8" t="s">
        <v>150</v>
      </c>
      <c r="C8" s="3">
        <v>37.380000000000003</v>
      </c>
    </row>
    <row r="9" spans="2:3" ht="27" customHeight="1" x14ac:dyDescent="0.3">
      <c r="B9" s="8" t="s">
        <v>151</v>
      </c>
      <c r="C9" s="3">
        <v>40.92</v>
      </c>
    </row>
    <row r="10" spans="2:3" ht="27" customHeight="1" x14ac:dyDescent="0.3">
      <c r="B10" s="8" t="s">
        <v>227</v>
      </c>
      <c r="C10" s="3">
        <v>40.93</v>
      </c>
    </row>
    <row r="11" spans="2:3" ht="27" customHeight="1" x14ac:dyDescent="0.3">
      <c r="B11" s="8" t="s">
        <v>137</v>
      </c>
      <c r="C11" s="3">
        <v>41.74</v>
      </c>
    </row>
    <row r="12" spans="2:3" ht="27" customHeight="1" x14ac:dyDescent="0.3">
      <c r="B12" s="8" t="s">
        <v>64</v>
      </c>
      <c r="C12" s="3">
        <v>45.76</v>
      </c>
    </row>
    <row r="13" spans="2:3" ht="27" customHeight="1" x14ac:dyDescent="0.3">
      <c r="B13" s="8" t="s">
        <v>173</v>
      </c>
      <c r="C13" s="3">
        <v>50.22</v>
      </c>
    </row>
    <row r="14" spans="2:3" ht="27" customHeight="1" x14ac:dyDescent="0.3">
      <c r="B14" s="8" t="s">
        <v>128</v>
      </c>
      <c r="C14" s="3">
        <v>54.74</v>
      </c>
    </row>
    <row r="15" spans="2:3" ht="27" customHeight="1" x14ac:dyDescent="0.3">
      <c r="B15" s="8" t="s">
        <v>129</v>
      </c>
      <c r="C15" s="3">
        <v>55.06</v>
      </c>
    </row>
    <row r="16" spans="2:3" ht="27" customHeight="1" x14ac:dyDescent="0.3">
      <c r="B16" s="8" t="s">
        <v>130</v>
      </c>
      <c r="C16" s="3">
        <v>58.25</v>
      </c>
    </row>
    <row r="17" spans="2:3" ht="27" customHeight="1" x14ac:dyDescent="0.3">
      <c r="B17" s="8" t="s">
        <v>152</v>
      </c>
      <c r="C17" s="3">
        <v>58.95</v>
      </c>
    </row>
    <row r="18" spans="2:3" ht="27" customHeight="1" x14ac:dyDescent="0.3">
      <c r="B18" s="8" t="s">
        <v>131</v>
      </c>
      <c r="C18" s="3">
        <v>61.55</v>
      </c>
    </row>
    <row r="19" spans="2:3" ht="27" customHeight="1" x14ac:dyDescent="0.3">
      <c r="B19" s="8" t="s">
        <v>193</v>
      </c>
      <c r="C19" s="3">
        <v>65.849999999999994</v>
      </c>
    </row>
    <row r="20" spans="2:3" ht="27" customHeight="1" x14ac:dyDescent="0.3">
      <c r="B20" s="8" t="s">
        <v>224</v>
      </c>
      <c r="C20" s="3">
        <v>71.430000000000007</v>
      </c>
    </row>
    <row r="21" spans="2:3" ht="27" customHeight="1" x14ac:dyDescent="0.3">
      <c r="B21" s="8" t="s">
        <v>132</v>
      </c>
      <c r="C21" s="3">
        <v>74.44</v>
      </c>
    </row>
    <row r="22" spans="2:3" ht="27" customHeight="1" x14ac:dyDescent="0.3">
      <c r="B22" s="8" t="s">
        <v>174</v>
      </c>
      <c r="C22" s="3">
        <v>77.22</v>
      </c>
    </row>
    <row r="23" spans="2:3" ht="27" customHeight="1" x14ac:dyDescent="0.3">
      <c r="B23" s="8" t="s">
        <v>175</v>
      </c>
      <c r="C23" s="3">
        <v>78.09</v>
      </c>
    </row>
    <row r="24" spans="2:3" ht="27" customHeight="1" x14ac:dyDescent="0.3">
      <c r="B24" s="8" t="s">
        <v>199</v>
      </c>
      <c r="C24" s="3">
        <v>83.47</v>
      </c>
    </row>
    <row r="25" spans="2:3" ht="27" customHeight="1" x14ac:dyDescent="0.3">
      <c r="B25" s="8" t="s">
        <v>133</v>
      </c>
      <c r="C25" s="3">
        <v>83.49</v>
      </c>
    </row>
    <row r="26" spans="2:3" ht="27" customHeight="1" x14ac:dyDescent="0.3">
      <c r="B26" s="8" t="s">
        <v>207</v>
      </c>
      <c r="C26" s="3">
        <v>83.97</v>
      </c>
    </row>
    <row r="27" spans="2:3" ht="27" customHeight="1" x14ac:dyDescent="0.3">
      <c r="B27" s="8" t="s">
        <v>65</v>
      </c>
      <c r="C27" s="3">
        <v>88.24</v>
      </c>
    </row>
    <row r="28" spans="2:3" ht="27" customHeight="1" x14ac:dyDescent="0.3">
      <c r="B28" s="8" t="s">
        <v>179</v>
      </c>
      <c r="C28" s="3">
        <v>94.92</v>
      </c>
    </row>
    <row r="29" spans="2:3" ht="27" customHeight="1" x14ac:dyDescent="0.3">
      <c r="B29" s="8" t="s">
        <v>194</v>
      </c>
      <c r="C29" s="3">
        <v>95.02</v>
      </c>
    </row>
    <row r="30" spans="2:3" ht="27" customHeight="1" x14ac:dyDescent="0.3">
      <c r="B30" s="8" t="s">
        <v>153</v>
      </c>
      <c r="C30" s="3">
        <v>101.29</v>
      </c>
    </row>
    <row r="31" spans="2:3" ht="27" customHeight="1" x14ac:dyDescent="0.3">
      <c r="B31" s="8" t="s">
        <v>154</v>
      </c>
      <c r="C31" s="3">
        <v>107.39</v>
      </c>
    </row>
    <row r="32" spans="2:3" ht="27" customHeight="1" x14ac:dyDescent="0.3">
      <c r="B32" s="8" t="s">
        <v>200</v>
      </c>
      <c r="C32" s="3">
        <v>111.07</v>
      </c>
    </row>
    <row r="33" spans="2:3" ht="27" customHeight="1" x14ac:dyDescent="0.3">
      <c r="B33" s="8" t="s">
        <v>155</v>
      </c>
      <c r="C33" s="3">
        <v>112.03</v>
      </c>
    </row>
    <row r="34" spans="2:3" ht="27" customHeight="1" x14ac:dyDescent="0.3">
      <c r="B34" s="8" t="s">
        <v>180</v>
      </c>
      <c r="C34" s="3">
        <v>126.49</v>
      </c>
    </row>
    <row r="35" spans="2:3" ht="27" customHeight="1" x14ac:dyDescent="0.3">
      <c r="B35" s="8" t="s">
        <v>242</v>
      </c>
      <c r="C35" s="3">
        <v>127.66</v>
      </c>
    </row>
    <row r="36" spans="2:3" ht="27" customHeight="1" x14ac:dyDescent="0.3">
      <c r="B36" s="8" t="s">
        <v>66</v>
      </c>
      <c r="C36" s="3">
        <v>127.76</v>
      </c>
    </row>
    <row r="37" spans="2:3" ht="27" customHeight="1" x14ac:dyDescent="0.3">
      <c r="B37" s="8" t="s">
        <v>67</v>
      </c>
      <c r="C37" s="3">
        <v>137.88</v>
      </c>
    </row>
    <row r="38" spans="2:3" ht="27" customHeight="1" x14ac:dyDescent="0.3">
      <c r="B38" s="8" t="s">
        <v>156</v>
      </c>
      <c r="C38" s="3">
        <v>143.16999999999999</v>
      </c>
    </row>
    <row r="39" spans="2:3" ht="27" customHeight="1" x14ac:dyDescent="0.3">
      <c r="B39" s="8" t="s">
        <v>280</v>
      </c>
      <c r="C39" s="3">
        <v>145.66</v>
      </c>
    </row>
    <row r="40" spans="2:3" ht="27" customHeight="1" x14ac:dyDescent="0.3">
      <c r="B40" s="8" t="s">
        <v>68</v>
      </c>
      <c r="C40" s="3">
        <v>146.74</v>
      </c>
    </row>
    <row r="41" spans="2:3" ht="27" customHeight="1" x14ac:dyDescent="0.3">
      <c r="B41" s="8" t="s">
        <v>281</v>
      </c>
      <c r="C41" s="3">
        <v>146.91</v>
      </c>
    </row>
    <row r="42" spans="2:3" ht="27" customHeight="1" x14ac:dyDescent="0.3">
      <c r="B42" s="8" t="s">
        <v>282</v>
      </c>
      <c r="C42" s="3">
        <v>148.72</v>
      </c>
    </row>
    <row r="43" spans="2:3" ht="27" customHeight="1" x14ac:dyDescent="0.3">
      <c r="B43" s="8" t="s">
        <v>283</v>
      </c>
      <c r="C43" s="3">
        <v>151.91999999999999</v>
      </c>
    </row>
    <row r="44" spans="2:3" ht="27" customHeight="1" x14ac:dyDescent="0.3">
      <c r="B44" s="8" t="s">
        <v>69</v>
      </c>
      <c r="C44" s="3">
        <v>153.88</v>
      </c>
    </row>
    <row r="45" spans="2:3" ht="27" customHeight="1" x14ac:dyDescent="0.3">
      <c r="B45" s="8" t="s">
        <v>195</v>
      </c>
      <c r="C45" s="3">
        <v>155.84</v>
      </c>
    </row>
    <row r="46" spans="2:3" ht="27" customHeight="1" x14ac:dyDescent="0.3">
      <c r="B46" s="8" t="s">
        <v>157</v>
      </c>
      <c r="C46" s="3">
        <v>158.59</v>
      </c>
    </row>
    <row r="47" spans="2:3" ht="27" customHeight="1" x14ac:dyDescent="0.3">
      <c r="B47" s="8" t="s">
        <v>243</v>
      </c>
      <c r="C47" s="3">
        <v>177.67</v>
      </c>
    </row>
    <row r="48" spans="2:3" ht="27" customHeight="1" x14ac:dyDescent="0.3">
      <c r="B48" s="8" t="s">
        <v>196</v>
      </c>
      <c r="C48" s="3">
        <v>188.44</v>
      </c>
    </row>
    <row r="49" spans="2:3" ht="27" customHeight="1" x14ac:dyDescent="0.3">
      <c r="B49" s="8" t="s">
        <v>181</v>
      </c>
      <c r="C49" s="3">
        <v>190</v>
      </c>
    </row>
    <row r="50" spans="2:3" ht="27" customHeight="1" x14ac:dyDescent="0.3">
      <c r="B50" s="8" t="s">
        <v>284</v>
      </c>
      <c r="C50" s="3">
        <v>205.28</v>
      </c>
    </row>
    <row r="51" spans="2:3" ht="27" customHeight="1" x14ac:dyDescent="0.3">
      <c r="B51" s="8" t="s">
        <v>197</v>
      </c>
      <c r="C51" s="3">
        <v>210.66</v>
      </c>
    </row>
    <row r="52" spans="2:3" ht="27" customHeight="1" x14ac:dyDescent="0.3">
      <c r="B52" s="8" t="s">
        <v>87</v>
      </c>
      <c r="C52" s="3">
        <v>216.08</v>
      </c>
    </row>
    <row r="53" spans="2:3" ht="27" customHeight="1" x14ac:dyDescent="0.3">
      <c r="B53" s="8" t="s">
        <v>285</v>
      </c>
      <c r="C53" s="3">
        <v>219.51</v>
      </c>
    </row>
    <row r="54" spans="2:3" ht="27" customHeight="1" x14ac:dyDescent="0.3">
      <c r="B54" s="8" t="s">
        <v>244</v>
      </c>
      <c r="C54" s="3">
        <v>297.27408581529943</v>
      </c>
    </row>
    <row r="55" spans="2:3" ht="27" customHeight="1" x14ac:dyDescent="0.3">
      <c r="B55" s="8" t="s">
        <v>237</v>
      </c>
      <c r="C55" s="3">
        <v>860.7</v>
      </c>
    </row>
    <row r="56" spans="2:3" ht="27" customHeight="1" x14ac:dyDescent="0.3">
      <c r="B56" s="8" t="s">
        <v>9</v>
      </c>
      <c r="C56" s="3">
        <v>6432.0740858152985</v>
      </c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96D4-491E-48C1-A9CD-50F5C88BFD81}">
  <dimension ref="B1:C56"/>
  <sheetViews>
    <sheetView topLeftCell="C23" workbookViewId="0">
      <selection activeCell="N4" sqref="N4"/>
    </sheetView>
  </sheetViews>
  <sheetFormatPr baseColWidth="10" defaultRowHeight="27" customHeight="1" x14ac:dyDescent="0.3"/>
  <cols>
    <col min="1" max="1" width="3.33203125" customWidth="1"/>
    <col min="2" max="2" width="35" bestFit="1" customWidth="1"/>
    <col min="3" max="3" width="18.77734375" bestFit="1" customWidth="1"/>
    <col min="4" max="4" width="4.44140625" customWidth="1"/>
  </cols>
  <sheetData>
    <row r="1" spans="2:3" ht="27" customHeight="1" x14ac:dyDescent="0.3">
      <c r="B1" s="2" t="s">
        <v>39</v>
      </c>
      <c r="C1" t="s">
        <v>41</v>
      </c>
    </row>
    <row r="3" spans="2:3" ht="27" customHeight="1" x14ac:dyDescent="0.3">
      <c r="B3" s="2" t="s">
        <v>8</v>
      </c>
      <c r="C3" t="s">
        <v>37</v>
      </c>
    </row>
    <row r="4" spans="2:3" ht="27" customHeight="1" x14ac:dyDescent="0.3">
      <c r="B4" s="8" t="s">
        <v>212</v>
      </c>
      <c r="C4" s="1">
        <v>48597</v>
      </c>
    </row>
    <row r="5" spans="2:3" ht="27" customHeight="1" x14ac:dyDescent="0.3">
      <c r="B5" s="8" t="s">
        <v>63</v>
      </c>
      <c r="C5" s="1">
        <v>32204</v>
      </c>
    </row>
    <row r="6" spans="2:3" ht="27" customHeight="1" x14ac:dyDescent="0.3">
      <c r="B6" s="8" t="s">
        <v>64</v>
      </c>
      <c r="C6" s="1">
        <v>32112</v>
      </c>
    </row>
    <row r="7" spans="2:3" ht="27" customHeight="1" x14ac:dyDescent="0.3">
      <c r="B7" s="8" t="s">
        <v>137</v>
      </c>
      <c r="C7" s="1">
        <v>30535</v>
      </c>
    </row>
    <row r="8" spans="2:3" ht="27" customHeight="1" x14ac:dyDescent="0.3">
      <c r="B8" s="8" t="s">
        <v>148</v>
      </c>
      <c r="C8" s="1">
        <v>30292</v>
      </c>
    </row>
    <row r="9" spans="2:3" ht="27" customHeight="1" x14ac:dyDescent="0.3">
      <c r="B9" s="8" t="s">
        <v>227</v>
      </c>
      <c r="C9" s="1">
        <v>28989</v>
      </c>
    </row>
    <row r="10" spans="2:3" ht="27" customHeight="1" x14ac:dyDescent="0.3">
      <c r="B10" s="8" t="s">
        <v>130</v>
      </c>
      <c r="C10" s="1">
        <v>27864</v>
      </c>
    </row>
    <row r="11" spans="2:3" ht="27" customHeight="1" x14ac:dyDescent="0.3">
      <c r="B11" s="8" t="s">
        <v>149</v>
      </c>
      <c r="C11" s="1">
        <v>27072.99</v>
      </c>
    </row>
    <row r="12" spans="2:3" ht="27" customHeight="1" x14ac:dyDescent="0.3">
      <c r="B12" s="8" t="s">
        <v>132</v>
      </c>
      <c r="C12" s="1">
        <v>26935</v>
      </c>
    </row>
    <row r="13" spans="2:3" ht="27" customHeight="1" x14ac:dyDescent="0.3">
      <c r="B13" s="8" t="s">
        <v>224</v>
      </c>
      <c r="C13" s="1">
        <v>26897</v>
      </c>
    </row>
    <row r="14" spans="2:3" ht="27" customHeight="1" x14ac:dyDescent="0.3">
      <c r="B14" s="8" t="s">
        <v>173</v>
      </c>
      <c r="C14" s="1">
        <v>25952</v>
      </c>
    </row>
    <row r="15" spans="2:3" ht="27" customHeight="1" x14ac:dyDescent="0.3">
      <c r="B15" s="8" t="s">
        <v>131</v>
      </c>
      <c r="C15" s="1">
        <v>25887</v>
      </c>
    </row>
    <row r="16" spans="2:3" ht="27" customHeight="1" x14ac:dyDescent="0.3">
      <c r="B16" s="8" t="s">
        <v>174</v>
      </c>
      <c r="C16" s="1">
        <v>24558</v>
      </c>
    </row>
    <row r="17" spans="2:3" ht="27" customHeight="1" x14ac:dyDescent="0.3">
      <c r="B17" s="8" t="s">
        <v>151</v>
      </c>
      <c r="C17" s="1">
        <v>24128.5</v>
      </c>
    </row>
    <row r="18" spans="2:3" ht="27" customHeight="1" x14ac:dyDescent="0.3">
      <c r="B18" s="8" t="s">
        <v>207</v>
      </c>
      <c r="C18" s="1">
        <v>23458.63</v>
      </c>
    </row>
    <row r="19" spans="2:3" ht="27" customHeight="1" x14ac:dyDescent="0.3">
      <c r="B19" s="8" t="s">
        <v>199</v>
      </c>
      <c r="C19" s="1">
        <v>20987</v>
      </c>
    </row>
    <row r="20" spans="2:3" ht="27" customHeight="1" x14ac:dyDescent="0.3">
      <c r="B20" s="8" t="s">
        <v>128</v>
      </c>
      <c r="C20" s="1">
        <v>20650</v>
      </c>
    </row>
    <row r="21" spans="2:3" ht="27" customHeight="1" x14ac:dyDescent="0.3">
      <c r="B21" s="8" t="s">
        <v>129</v>
      </c>
      <c r="C21" s="1">
        <v>20078</v>
      </c>
    </row>
    <row r="22" spans="2:3" ht="27" customHeight="1" x14ac:dyDescent="0.3">
      <c r="B22" s="8" t="s">
        <v>179</v>
      </c>
      <c r="C22" s="1">
        <v>20057.62</v>
      </c>
    </row>
    <row r="23" spans="2:3" ht="27" customHeight="1" x14ac:dyDescent="0.3">
      <c r="B23" s="8" t="s">
        <v>150</v>
      </c>
      <c r="C23" s="1">
        <v>18966</v>
      </c>
    </row>
    <row r="24" spans="2:3" ht="27" customHeight="1" x14ac:dyDescent="0.3">
      <c r="B24" s="8" t="s">
        <v>280</v>
      </c>
      <c r="C24" s="1">
        <v>16888</v>
      </c>
    </row>
    <row r="25" spans="2:3" ht="27" customHeight="1" x14ac:dyDescent="0.3">
      <c r="B25" s="8" t="s">
        <v>282</v>
      </c>
      <c r="C25" s="1">
        <v>16621</v>
      </c>
    </row>
    <row r="26" spans="2:3" ht="27" customHeight="1" x14ac:dyDescent="0.3">
      <c r="B26" s="8" t="s">
        <v>283</v>
      </c>
      <c r="C26" s="1">
        <v>16298</v>
      </c>
    </row>
    <row r="27" spans="2:3" ht="27" customHeight="1" x14ac:dyDescent="0.3">
      <c r="B27" s="8" t="s">
        <v>281</v>
      </c>
      <c r="C27" s="1">
        <v>16019</v>
      </c>
    </row>
    <row r="28" spans="2:3" ht="27" customHeight="1" x14ac:dyDescent="0.3">
      <c r="B28" s="8" t="s">
        <v>153</v>
      </c>
      <c r="C28" s="1">
        <v>15775</v>
      </c>
    </row>
    <row r="29" spans="2:3" ht="27" customHeight="1" x14ac:dyDescent="0.3">
      <c r="B29" s="8" t="s">
        <v>242</v>
      </c>
      <c r="C29" s="1">
        <v>14109</v>
      </c>
    </row>
    <row r="30" spans="2:3" ht="27" customHeight="1" x14ac:dyDescent="0.3">
      <c r="B30" s="8" t="s">
        <v>175</v>
      </c>
      <c r="C30" s="1">
        <v>13745</v>
      </c>
    </row>
    <row r="31" spans="2:3" ht="27" customHeight="1" x14ac:dyDescent="0.3">
      <c r="B31" s="8" t="s">
        <v>152</v>
      </c>
      <c r="C31" s="1">
        <v>13379.46</v>
      </c>
    </row>
    <row r="32" spans="2:3" ht="27" customHeight="1" x14ac:dyDescent="0.3">
      <c r="B32" s="8" t="s">
        <v>200</v>
      </c>
      <c r="C32" s="1">
        <v>13062.5</v>
      </c>
    </row>
    <row r="33" spans="2:3" ht="27" customHeight="1" x14ac:dyDescent="0.3">
      <c r="B33" s="8" t="s">
        <v>65</v>
      </c>
      <c r="C33" s="1">
        <v>11657</v>
      </c>
    </row>
    <row r="34" spans="2:3" ht="27" customHeight="1" x14ac:dyDescent="0.3">
      <c r="B34" s="8" t="s">
        <v>195</v>
      </c>
      <c r="C34" s="1">
        <v>11590</v>
      </c>
    </row>
    <row r="35" spans="2:3" ht="27" customHeight="1" x14ac:dyDescent="0.3">
      <c r="B35" s="8" t="s">
        <v>133</v>
      </c>
      <c r="C35" s="1">
        <v>11096</v>
      </c>
    </row>
    <row r="36" spans="2:3" ht="27" customHeight="1" x14ac:dyDescent="0.3">
      <c r="B36" s="8" t="s">
        <v>68</v>
      </c>
      <c r="C36" s="1">
        <v>10450</v>
      </c>
    </row>
    <row r="37" spans="2:3" ht="27" customHeight="1" x14ac:dyDescent="0.3">
      <c r="B37" s="8" t="s">
        <v>156</v>
      </c>
      <c r="C37" s="1">
        <v>10432</v>
      </c>
    </row>
    <row r="38" spans="2:3" ht="27" customHeight="1" x14ac:dyDescent="0.3">
      <c r="B38" s="8" t="s">
        <v>67</v>
      </c>
      <c r="C38" s="1">
        <v>10396</v>
      </c>
    </row>
    <row r="39" spans="2:3" ht="27" customHeight="1" x14ac:dyDescent="0.3">
      <c r="B39" s="8" t="s">
        <v>154</v>
      </c>
      <c r="C39" s="1">
        <v>10395</v>
      </c>
    </row>
    <row r="40" spans="2:3" ht="27" customHeight="1" x14ac:dyDescent="0.3">
      <c r="B40" s="8" t="s">
        <v>69</v>
      </c>
      <c r="C40" s="1">
        <v>10352</v>
      </c>
    </row>
    <row r="41" spans="2:3" ht="27" customHeight="1" x14ac:dyDescent="0.3">
      <c r="B41" s="8" t="s">
        <v>243</v>
      </c>
      <c r="C41" s="1">
        <v>9989</v>
      </c>
    </row>
    <row r="42" spans="2:3" ht="27" customHeight="1" x14ac:dyDescent="0.3">
      <c r="B42" s="8" t="s">
        <v>66</v>
      </c>
      <c r="C42" s="1">
        <v>9839</v>
      </c>
    </row>
    <row r="43" spans="2:3" ht="27" customHeight="1" x14ac:dyDescent="0.3">
      <c r="B43" s="8" t="s">
        <v>193</v>
      </c>
      <c r="C43" s="1">
        <v>9505</v>
      </c>
    </row>
    <row r="44" spans="2:3" ht="27" customHeight="1" x14ac:dyDescent="0.3">
      <c r="B44" s="8" t="s">
        <v>284</v>
      </c>
      <c r="C44" s="1">
        <v>8876.3700000000008</v>
      </c>
    </row>
    <row r="45" spans="2:3" ht="27" customHeight="1" x14ac:dyDescent="0.3">
      <c r="B45" s="8" t="s">
        <v>194</v>
      </c>
      <c r="C45" s="1">
        <v>8577.2000000000007</v>
      </c>
    </row>
    <row r="46" spans="2:3" ht="27" customHeight="1" x14ac:dyDescent="0.3">
      <c r="B46" s="8" t="s">
        <v>157</v>
      </c>
      <c r="C46" s="1">
        <v>8278</v>
      </c>
    </row>
    <row r="47" spans="2:3" ht="27" customHeight="1" x14ac:dyDescent="0.3">
      <c r="B47" s="8" t="s">
        <v>285</v>
      </c>
      <c r="C47" s="1">
        <v>8241.7099999999991</v>
      </c>
    </row>
    <row r="48" spans="2:3" ht="27" customHeight="1" x14ac:dyDescent="0.3">
      <c r="B48" s="8" t="s">
        <v>197</v>
      </c>
      <c r="C48" s="1">
        <v>8085</v>
      </c>
    </row>
    <row r="49" spans="2:3" ht="27" customHeight="1" x14ac:dyDescent="0.3">
      <c r="B49" s="8" t="s">
        <v>180</v>
      </c>
      <c r="C49" s="1">
        <v>7799</v>
      </c>
    </row>
    <row r="50" spans="2:3" ht="27" customHeight="1" x14ac:dyDescent="0.3">
      <c r="B50" s="8" t="s">
        <v>87</v>
      </c>
      <c r="C50" s="1">
        <v>7445</v>
      </c>
    </row>
    <row r="51" spans="2:3" ht="27" customHeight="1" x14ac:dyDescent="0.3">
      <c r="B51" s="8" t="s">
        <v>181</v>
      </c>
      <c r="C51" s="1">
        <v>7302.14</v>
      </c>
    </row>
    <row r="52" spans="2:3" ht="27" customHeight="1" x14ac:dyDescent="0.3">
      <c r="B52" s="8" t="s">
        <v>155</v>
      </c>
      <c r="C52" s="1">
        <v>6987</v>
      </c>
    </row>
    <row r="53" spans="2:3" ht="27" customHeight="1" x14ac:dyDescent="0.3">
      <c r="B53" s="8" t="s">
        <v>196</v>
      </c>
      <c r="C53" s="1">
        <v>6349.88</v>
      </c>
    </row>
    <row r="54" spans="2:3" ht="27" customHeight="1" x14ac:dyDescent="0.3">
      <c r="B54" s="8" t="s">
        <v>244</v>
      </c>
      <c r="C54" s="1">
        <v>6083</v>
      </c>
    </row>
    <row r="55" spans="2:3" ht="27" customHeight="1" x14ac:dyDescent="0.3">
      <c r="B55" s="8" t="s">
        <v>237</v>
      </c>
      <c r="C55" s="1">
        <v>2101</v>
      </c>
    </row>
    <row r="56" spans="2:3" ht="27" customHeight="1" x14ac:dyDescent="0.3">
      <c r="B56" s="8" t="s">
        <v>9</v>
      </c>
      <c r="C56" s="1">
        <v>873943.99999999988</v>
      </c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10CC2-D69A-4FCA-BA74-8F5DF32F63B3}">
  <dimension ref="B1:C56"/>
  <sheetViews>
    <sheetView zoomScaleNormal="100" workbookViewId="0">
      <selection activeCell="Q16" sqref="Q16"/>
    </sheetView>
  </sheetViews>
  <sheetFormatPr baseColWidth="10" defaultRowHeight="27" customHeight="1" x14ac:dyDescent="0.3"/>
  <cols>
    <col min="1" max="1" width="3.33203125" customWidth="1"/>
    <col min="2" max="2" width="35" bestFit="1" customWidth="1"/>
    <col min="3" max="3" width="18" bestFit="1" customWidth="1"/>
    <col min="4" max="4" width="4.44140625" customWidth="1"/>
  </cols>
  <sheetData>
    <row r="1" spans="2:3" ht="27" customHeight="1" x14ac:dyDescent="0.3">
      <c r="B1" s="2" t="s">
        <v>39</v>
      </c>
      <c r="C1" t="s">
        <v>41</v>
      </c>
    </row>
    <row r="3" spans="2:3" ht="27" customHeight="1" x14ac:dyDescent="0.3">
      <c r="B3" s="2" t="s">
        <v>8</v>
      </c>
      <c r="C3" t="s">
        <v>12</v>
      </c>
    </row>
    <row r="4" spans="2:3" ht="27" customHeight="1" x14ac:dyDescent="0.3">
      <c r="B4" s="8" t="s">
        <v>150</v>
      </c>
      <c r="C4" s="3">
        <v>177.27</v>
      </c>
    </row>
    <row r="5" spans="2:3" ht="27" customHeight="1" x14ac:dyDescent="0.3">
      <c r="B5" s="8" t="s">
        <v>152</v>
      </c>
      <c r="C5" s="3">
        <v>184.8</v>
      </c>
    </row>
    <row r="6" spans="2:3" ht="27" customHeight="1" x14ac:dyDescent="0.3">
      <c r="B6" s="8" t="s">
        <v>148</v>
      </c>
      <c r="C6" s="3">
        <v>226.44</v>
      </c>
    </row>
    <row r="7" spans="2:3" ht="27" customHeight="1" x14ac:dyDescent="0.3">
      <c r="B7" s="8" t="s">
        <v>227</v>
      </c>
      <c r="C7" s="3">
        <v>260.36</v>
      </c>
    </row>
    <row r="8" spans="2:3" ht="27" customHeight="1" x14ac:dyDescent="0.3">
      <c r="B8" s="8" t="s">
        <v>63</v>
      </c>
      <c r="C8" s="3">
        <v>262.60000000000002</v>
      </c>
    </row>
    <row r="9" spans="2:3" ht="27" customHeight="1" x14ac:dyDescent="0.3">
      <c r="B9" s="8" t="s">
        <v>193</v>
      </c>
      <c r="C9" s="3">
        <v>287.18</v>
      </c>
    </row>
    <row r="10" spans="2:3" ht="27" customHeight="1" x14ac:dyDescent="0.3">
      <c r="B10" s="8" t="s">
        <v>128</v>
      </c>
      <c r="C10" s="3">
        <v>336.42</v>
      </c>
    </row>
    <row r="11" spans="2:3" ht="27" customHeight="1" x14ac:dyDescent="0.3">
      <c r="B11" s="8" t="s">
        <v>133</v>
      </c>
      <c r="C11" s="3">
        <v>384.59</v>
      </c>
    </row>
    <row r="12" spans="2:3" ht="27" customHeight="1" x14ac:dyDescent="0.3">
      <c r="B12" s="8" t="s">
        <v>155</v>
      </c>
      <c r="C12" s="3">
        <v>388.05</v>
      </c>
    </row>
    <row r="13" spans="2:3" ht="27" customHeight="1" x14ac:dyDescent="0.3">
      <c r="B13" s="8" t="s">
        <v>149</v>
      </c>
      <c r="C13" s="3">
        <v>447.21</v>
      </c>
    </row>
    <row r="14" spans="2:3" ht="27" customHeight="1" x14ac:dyDescent="0.3">
      <c r="B14" s="8" t="s">
        <v>151</v>
      </c>
      <c r="C14" s="3">
        <v>451.85</v>
      </c>
    </row>
    <row r="15" spans="2:3" ht="27" customHeight="1" x14ac:dyDescent="0.3">
      <c r="B15" s="8" t="s">
        <v>194</v>
      </c>
      <c r="C15" s="3">
        <v>512.39</v>
      </c>
    </row>
    <row r="16" spans="2:3" ht="27" customHeight="1" x14ac:dyDescent="0.3">
      <c r="B16" s="8" t="s">
        <v>129</v>
      </c>
      <c r="C16" s="3">
        <v>560.07000000000005</v>
      </c>
    </row>
    <row r="17" spans="2:3" ht="27" customHeight="1" x14ac:dyDescent="0.3">
      <c r="B17" s="8" t="s">
        <v>175</v>
      </c>
      <c r="C17" s="3">
        <v>590.89</v>
      </c>
    </row>
    <row r="18" spans="2:3" ht="27" customHeight="1" x14ac:dyDescent="0.3">
      <c r="B18" s="8" t="s">
        <v>65</v>
      </c>
      <c r="C18" s="3">
        <v>656.66</v>
      </c>
    </row>
    <row r="19" spans="2:3" ht="27" customHeight="1" x14ac:dyDescent="0.3">
      <c r="B19" s="8" t="s">
        <v>130</v>
      </c>
      <c r="C19" s="3">
        <v>739.31</v>
      </c>
    </row>
    <row r="20" spans="2:3" ht="27" customHeight="1" x14ac:dyDescent="0.3">
      <c r="B20" s="8" t="s">
        <v>137</v>
      </c>
      <c r="C20" s="3">
        <v>768.82</v>
      </c>
    </row>
    <row r="21" spans="2:3" ht="27" customHeight="1" x14ac:dyDescent="0.3">
      <c r="B21" s="8" t="s">
        <v>212</v>
      </c>
      <c r="C21" s="3">
        <v>771.77</v>
      </c>
    </row>
    <row r="22" spans="2:3" ht="27" customHeight="1" x14ac:dyDescent="0.3">
      <c r="B22" s="8" t="s">
        <v>154</v>
      </c>
      <c r="C22" s="3">
        <v>838.17</v>
      </c>
    </row>
    <row r="23" spans="2:3" ht="27" customHeight="1" x14ac:dyDescent="0.3">
      <c r="B23" s="8" t="s">
        <v>66</v>
      </c>
      <c r="C23" s="3">
        <v>885.22</v>
      </c>
    </row>
    <row r="24" spans="2:3" ht="27" customHeight="1" x14ac:dyDescent="0.3">
      <c r="B24" s="8" t="s">
        <v>131</v>
      </c>
      <c r="C24" s="3">
        <v>925.56</v>
      </c>
    </row>
    <row r="25" spans="2:3" ht="27" customHeight="1" x14ac:dyDescent="0.3">
      <c r="B25" s="8" t="s">
        <v>195</v>
      </c>
      <c r="C25" s="3">
        <v>1136.33</v>
      </c>
    </row>
    <row r="26" spans="2:3" ht="27" customHeight="1" x14ac:dyDescent="0.3">
      <c r="B26" s="8" t="s">
        <v>180</v>
      </c>
      <c r="C26" s="3">
        <v>1216.69</v>
      </c>
    </row>
    <row r="27" spans="2:3" ht="27" customHeight="1" x14ac:dyDescent="0.3">
      <c r="B27" s="8" t="s">
        <v>64</v>
      </c>
      <c r="C27" s="3">
        <v>1386.39</v>
      </c>
    </row>
    <row r="28" spans="2:3" ht="27" customHeight="1" x14ac:dyDescent="0.3">
      <c r="B28" s="8" t="s">
        <v>199</v>
      </c>
      <c r="C28" s="3">
        <v>1480.21</v>
      </c>
    </row>
    <row r="29" spans="2:3" ht="27" customHeight="1" x14ac:dyDescent="0.3">
      <c r="B29" s="8" t="s">
        <v>173</v>
      </c>
      <c r="C29" s="3">
        <v>1502.87</v>
      </c>
    </row>
    <row r="30" spans="2:3" ht="27" customHeight="1" x14ac:dyDescent="0.3">
      <c r="B30" s="8" t="s">
        <v>196</v>
      </c>
      <c r="C30" s="3">
        <v>1513.55</v>
      </c>
    </row>
    <row r="31" spans="2:3" ht="27" customHeight="1" x14ac:dyDescent="0.3">
      <c r="B31" s="8" t="s">
        <v>200</v>
      </c>
      <c r="C31" s="3">
        <v>1535</v>
      </c>
    </row>
    <row r="32" spans="2:3" ht="27" customHeight="1" x14ac:dyDescent="0.3">
      <c r="B32" s="8" t="s">
        <v>68</v>
      </c>
      <c r="C32" s="3">
        <v>1818.77</v>
      </c>
    </row>
    <row r="33" spans="2:3" ht="27" customHeight="1" x14ac:dyDescent="0.3">
      <c r="B33" s="8" t="s">
        <v>157</v>
      </c>
      <c r="C33" s="3">
        <v>1878.68</v>
      </c>
    </row>
    <row r="34" spans="2:3" ht="27" customHeight="1" x14ac:dyDescent="0.3">
      <c r="B34" s="8" t="s">
        <v>207</v>
      </c>
      <c r="C34" s="3">
        <v>1887.59</v>
      </c>
    </row>
    <row r="35" spans="2:3" ht="27" customHeight="1" x14ac:dyDescent="0.3">
      <c r="B35" s="8" t="s">
        <v>181</v>
      </c>
      <c r="C35" s="3">
        <v>2061.89</v>
      </c>
    </row>
    <row r="36" spans="2:3" ht="27" customHeight="1" x14ac:dyDescent="0.3">
      <c r="B36" s="8" t="s">
        <v>179</v>
      </c>
      <c r="C36" s="3">
        <v>2098.9899999999998</v>
      </c>
    </row>
    <row r="37" spans="2:3" ht="27" customHeight="1" x14ac:dyDescent="0.3">
      <c r="B37" s="8" t="s">
        <v>243</v>
      </c>
      <c r="C37" s="3">
        <v>2225.96</v>
      </c>
    </row>
    <row r="38" spans="2:3" ht="27" customHeight="1" x14ac:dyDescent="0.3">
      <c r="B38" s="8" t="s">
        <v>174</v>
      </c>
      <c r="C38" s="3">
        <v>2341.54</v>
      </c>
    </row>
    <row r="39" spans="2:3" ht="27" customHeight="1" x14ac:dyDescent="0.3">
      <c r="B39" s="8" t="s">
        <v>153</v>
      </c>
      <c r="C39" s="3">
        <v>2569.91</v>
      </c>
    </row>
    <row r="40" spans="2:3" ht="27" customHeight="1" x14ac:dyDescent="0.3">
      <c r="B40" s="8" t="s">
        <v>69</v>
      </c>
      <c r="C40" s="3">
        <v>2637.56</v>
      </c>
    </row>
    <row r="41" spans="2:3" ht="27" customHeight="1" x14ac:dyDescent="0.3">
      <c r="B41" s="8" t="s">
        <v>156</v>
      </c>
      <c r="C41" s="3">
        <v>2656.06</v>
      </c>
    </row>
    <row r="42" spans="2:3" ht="27" customHeight="1" x14ac:dyDescent="0.3">
      <c r="B42" s="8" t="s">
        <v>242</v>
      </c>
      <c r="C42" s="3">
        <v>2779.74</v>
      </c>
    </row>
    <row r="43" spans="2:3" ht="27" customHeight="1" x14ac:dyDescent="0.3">
      <c r="B43" s="8" t="s">
        <v>281</v>
      </c>
      <c r="C43" s="3">
        <v>3113.06</v>
      </c>
    </row>
    <row r="44" spans="2:3" ht="27" customHeight="1" x14ac:dyDescent="0.3">
      <c r="B44" s="8" t="s">
        <v>197</v>
      </c>
      <c r="C44" s="3">
        <v>3492.77</v>
      </c>
    </row>
    <row r="45" spans="2:3" ht="27" customHeight="1" x14ac:dyDescent="0.3">
      <c r="B45" s="8" t="s">
        <v>67</v>
      </c>
      <c r="C45" s="3">
        <v>3599.63</v>
      </c>
    </row>
    <row r="46" spans="2:3" ht="27" customHeight="1" x14ac:dyDescent="0.3">
      <c r="B46" s="8" t="s">
        <v>87</v>
      </c>
      <c r="C46" s="3">
        <v>3936.18</v>
      </c>
    </row>
    <row r="47" spans="2:3" ht="27" customHeight="1" x14ac:dyDescent="0.3">
      <c r="B47" s="8" t="s">
        <v>282</v>
      </c>
      <c r="C47" s="3">
        <v>4012.09</v>
      </c>
    </row>
    <row r="48" spans="2:3" ht="27" customHeight="1" x14ac:dyDescent="0.3">
      <c r="B48" s="8" t="s">
        <v>224</v>
      </c>
      <c r="C48" s="3">
        <v>4236.1000000000004</v>
      </c>
    </row>
    <row r="49" spans="2:3" ht="27" customHeight="1" x14ac:dyDescent="0.3">
      <c r="B49" s="8" t="s">
        <v>284</v>
      </c>
      <c r="C49" s="3">
        <v>4818.3599999999997</v>
      </c>
    </row>
    <row r="50" spans="2:3" ht="27" customHeight="1" x14ac:dyDescent="0.3">
      <c r="B50" s="8" t="s">
        <v>283</v>
      </c>
      <c r="C50" s="3">
        <v>5094.38</v>
      </c>
    </row>
    <row r="51" spans="2:3" ht="27" customHeight="1" x14ac:dyDescent="0.3">
      <c r="B51" s="8" t="s">
        <v>237</v>
      </c>
      <c r="C51" s="3">
        <v>5380.0754286575102</v>
      </c>
    </row>
    <row r="52" spans="2:3" ht="27" customHeight="1" x14ac:dyDescent="0.3">
      <c r="B52" s="8" t="s">
        <v>280</v>
      </c>
      <c r="C52" s="3">
        <v>5553.64</v>
      </c>
    </row>
    <row r="53" spans="2:3" ht="27" customHeight="1" x14ac:dyDescent="0.3">
      <c r="B53" s="8" t="s">
        <v>244</v>
      </c>
      <c r="C53" s="3">
        <v>5753.1937416758474</v>
      </c>
    </row>
    <row r="54" spans="2:3" ht="27" customHeight="1" x14ac:dyDescent="0.3">
      <c r="B54" s="8" t="s">
        <v>285</v>
      </c>
      <c r="C54" s="3">
        <v>6440.17</v>
      </c>
    </row>
    <row r="55" spans="2:3" ht="27" customHeight="1" x14ac:dyDescent="0.3">
      <c r="B55" s="8" t="s">
        <v>132</v>
      </c>
      <c r="C55" s="3">
        <v>6668.05</v>
      </c>
    </row>
    <row r="56" spans="2:3" ht="27" customHeight="1" x14ac:dyDescent="0.3">
      <c r="B56" s="8" t="s">
        <v>9</v>
      </c>
      <c r="C56" s="3">
        <v>107481.05917033336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E4BCF-0D99-422A-A715-C65F85CECA2F}">
  <dimension ref="B1:C56"/>
  <sheetViews>
    <sheetView topLeftCell="C28" workbookViewId="0">
      <selection activeCell="K42" sqref="K42"/>
    </sheetView>
  </sheetViews>
  <sheetFormatPr baseColWidth="10" defaultRowHeight="27" customHeight="1" x14ac:dyDescent="0.3"/>
  <cols>
    <col min="1" max="1" width="3.33203125" customWidth="1"/>
    <col min="2" max="2" width="35" bestFit="1" customWidth="1"/>
    <col min="3" max="3" width="19.5546875" bestFit="1" customWidth="1"/>
    <col min="4" max="4" width="4.44140625" customWidth="1"/>
  </cols>
  <sheetData>
    <row r="1" spans="2:3" ht="27" customHeight="1" x14ac:dyDescent="0.3">
      <c r="B1" s="2" t="s">
        <v>39</v>
      </c>
      <c r="C1" t="s">
        <v>41</v>
      </c>
    </row>
    <row r="3" spans="2:3" ht="27" customHeight="1" x14ac:dyDescent="0.3">
      <c r="B3" s="2" t="s">
        <v>8</v>
      </c>
      <c r="C3" t="s">
        <v>38</v>
      </c>
    </row>
    <row r="4" spans="2:3" ht="27" customHeight="1" x14ac:dyDescent="0.3">
      <c r="B4" s="8" t="s">
        <v>148</v>
      </c>
      <c r="C4" s="1">
        <v>17714</v>
      </c>
    </row>
    <row r="5" spans="2:3" ht="27" customHeight="1" x14ac:dyDescent="0.3">
      <c r="B5" s="8" t="s">
        <v>227</v>
      </c>
      <c r="C5" s="1">
        <v>16486</v>
      </c>
    </row>
    <row r="6" spans="2:3" ht="27" customHeight="1" x14ac:dyDescent="0.3">
      <c r="B6" s="8" t="s">
        <v>212</v>
      </c>
      <c r="C6" s="1">
        <v>14692.8</v>
      </c>
    </row>
    <row r="7" spans="2:3" ht="27" customHeight="1" x14ac:dyDescent="0.3">
      <c r="B7" s="8" t="s">
        <v>63</v>
      </c>
      <c r="C7" s="1">
        <v>13138</v>
      </c>
    </row>
    <row r="8" spans="2:3" ht="27" customHeight="1" x14ac:dyDescent="0.3">
      <c r="B8" s="8" t="s">
        <v>130</v>
      </c>
      <c r="C8" s="1">
        <v>12266</v>
      </c>
    </row>
    <row r="9" spans="2:3" ht="27" customHeight="1" x14ac:dyDescent="0.3">
      <c r="B9" s="8" t="s">
        <v>131</v>
      </c>
      <c r="C9" s="1">
        <v>12017</v>
      </c>
    </row>
    <row r="10" spans="2:3" ht="27" customHeight="1" x14ac:dyDescent="0.3">
      <c r="B10" s="8" t="s">
        <v>137</v>
      </c>
      <c r="C10" s="1">
        <v>11691</v>
      </c>
    </row>
    <row r="11" spans="2:3" ht="27" customHeight="1" x14ac:dyDescent="0.3">
      <c r="B11" s="8" t="s">
        <v>149</v>
      </c>
      <c r="C11" s="1">
        <v>11189.89</v>
      </c>
    </row>
    <row r="12" spans="2:3" ht="27" customHeight="1" x14ac:dyDescent="0.3">
      <c r="B12" s="8" t="s">
        <v>150</v>
      </c>
      <c r="C12" s="1">
        <v>10172</v>
      </c>
    </row>
    <row r="13" spans="2:3" ht="27" customHeight="1" x14ac:dyDescent="0.3">
      <c r="B13" s="8" t="s">
        <v>128</v>
      </c>
      <c r="C13" s="1">
        <v>10055</v>
      </c>
    </row>
    <row r="14" spans="2:3" ht="27" customHeight="1" x14ac:dyDescent="0.3">
      <c r="B14" s="8" t="s">
        <v>129</v>
      </c>
      <c r="C14" s="1">
        <v>9308</v>
      </c>
    </row>
    <row r="15" spans="2:3" ht="27" customHeight="1" x14ac:dyDescent="0.3">
      <c r="B15" s="8" t="s">
        <v>152</v>
      </c>
      <c r="C15" s="1">
        <v>9015.32</v>
      </c>
    </row>
    <row r="16" spans="2:3" ht="27" customHeight="1" x14ac:dyDescent="0.3">
      <c r="B16" s="8" t="s">
        <v>151</v>
      </c>
      <c r="C16" s="1">
        <v>8980.59</v>
      </c>
    </row>
    <row r="17" spans="2:3" ht="27" customHeight="1" x14ac:dyDescent="0.3">
      <c r="B17" s="8" t="s">
        <v>207</v>
      </c>
      <c r="C17" s="1">
        <v>8241.4330000000009</v>
      </c>
    </row>
    <row r="18" spans="2:3" ht="27" customHeight="1" x14ac:dyDescent="0.3">
      <c r="B18" s="8" t="s">
        <v>173</v>
      </c>
      <c r="C18" s="1">
        <v>7620</v>
      </c>
    </row>
    <row r="19" spans="2:3" ht="27" customHeight="1" x14ac:dyDescent="0.3">
      <c r="B19" s="8" t="s">
        <v>64</v>
      </c>
      <c r="C19" s="1">
        <v>7223</v>
      </c>
    </row>
    <row r="20" spans="2:3" ht="27" customHeight="1" x14ac:dyDescent="0.3">
      <c r="B20" s="8" t="s">
        <v>282</v>
      </c>
      <c r="C20" s="1">
        <v>7095</v>
      </c>
    </row>
    <row r="21" spans="2:3" ht="27" customHeight="1" x14ac:dyDescent="0.3">
      <c r="B21" s="8" t="s">
        <v>174</v>
      </c>
      <c r="C21" s="1">
        <v>6777</v>
      </c>
    </row>
    <row r="22" spans="2:3" ht="27" customHeight="1" x14ac:dyDescent="0.3">
      <c r="B22" s="8" t="s">
        <v>199</v>
      </c>
      <c r="C22" s="1">
        <v>6750</v>
      </c>
    </row>
    <row r="23" spans="2:3" ht="27" customHeight="1" x14ac:dyDescent="0.3">
      <c r="B23" s="8" t="s">
        <v>281</v>
      </c>
      <c r="C23" s="1">
        <v>6234</v>
      </c>
    </row>
    <row r="24" spans="2:3" ht="27" customHeight="1" x14ac:dyDescent="0.3">
      <c r="B24" s="8" t="s">
        <v>179</v>
      </c>
      <c r="C24" s="1">
        <v>5870.3512499999997</v>
      </c>
    </row>
    <row r="25" spans="2:3" ht="27" customHeight="1" x14ac:dyDescent="0.3">
      <c r="B25" s="8" t="s">
        <v>68</v>
      </c>
      <c r="C25" s="1">
        <v>5785</v>
      </c>
    </row>
    <row r="26" spans="2:3" ht="27" customHeight="1" x14ac:dyDescent="0.3">
      <c r="B26" s="8" t="s">
        <v>153</v>
      </c>
      <c r="C26" s="1">
        <v>5444</v>
      </c>
    </row>
    <row r="27" spans="2:3" ht="27" customHeight="1" x14ac:dyDescent="0.3">
      <c r="B27" s="8" t="s">
        <v>243</v>
      </c>
      <c r="C27" s="1">
        <v>5441</v>
      </c>
    </row>
    <row r="28" spans="2:3" ht="27" customHeight="1" x14ac:dyDescent="0.3">
      <c r="B28" s="8" t="s">
        <v>200</v>
      </c>
      <c r="C28" s="1">
        <v>5428.6440000000002</v>
      </c>
    </row>
    <row r="29" spans="2:3" ht="27" customHeight="1" x14ac:dyDescent="0.3">
      <c r="B29" s="8" t="s">
        <v>224</v>
      </c>
      <c r="C29" s="1">
        <v>5274</v>
      </c>
    </row>
    <row r="30" spans="2:3" ht="27" customHeight="1" x14ac:dyDescent="0.3">
      <c r="B30" s="8" t="s">
        <v>69</v>
      </c>
      <c r="C30" s="1">
        <v>5262</v>
      </c>
    </row>
    <row r="31" spans="2:3" ht="27" customHeight="1" x14ac:dyDescent="0.3">
      <c r="B31" s="8" t="s">
        <v>175</v>
      </c>
      <c r="C31" s="1">
        <v>5238</v>
      </c>
    </row>
    <row r="32" spans="2:3" ht="27" customHeight="1" x14ac:dyDescent="0.3">
      <c r="B32" s="8" t="s">
        <v>133</v>
      </c>
      <c r="C32" s="1">
        <v>5226</v>
      </c>
    </row>
    <row r="33" spans="2:3" ht="27" customHeight="1" x14ac:dyDescent="0.3">
      <c r="B33" s="8" t="s">
        <v>195</v>
      </c>
      <c r="C33" s="1">
        <v>5208</v>
      </c>
    </row>
    <row r="34" spans="2:3" ht="27" customHeight="1" x14ac:dyDescent="0.3">
      <c r="B34" s="8" t="s">
        <v>154</v>
      </c>
      <c r="C34" s="1">
        <v>5030</v>
      </c>
    </row>
    <row r="35" spans="2:3" ht="27" customHeight="1" x14ac:dyDescent="0.3">
      <c r="B35" s="8" t="s">
        <v>155</v>
      </c>
      <c r="C35" s="1">
        <v>4965</v>
      </c>
    </row>
    <row r="36" spans="2:3" ht="27" customHeight="1" x14ac:dyDescent="0.3">
      <c r="B36" s="8" t="s">
        <v>242</v>
      </c>
      <c r="C36" s="1">
        <v>4800.7988888888895</v>
      </c>
    </row>
    <row r="37" spans="2:3" ht="27" customHeight="1" x14ac:dyDescent="0.3">
      <c r="B37" s="8" t="s">
        <v>65</v>
      </c>
      <c r="C37" s="1">
        <v>4575</v>
      </c>
    </row>
    <row r="38" spans="2:3" ht="27" customHeight="1" x14ac:dyDescent="0.3">
      <c r="B38" s="8" t="s">
        <v>193</v>
      </c>
      <c r="C38" s="1">
        <v>4550</v>
      </c>
    </row>
    <row r="39" spans="2:3" ht="27" customHeight="1" x14ac:dyDescent="0.3">
      <c r="B39" s="8" t="s">
        <v>280</v>
      </c>
      <c r="C39" s="1">
        <v>4469</v>
      </c>
    </row>
    <row r="40" spans="2:3" ht="27" customHeight="1" x14ac:dyDescent="0.3">
      <c r="B40" s="8" t="s">
        <v>132</v>
      </c>
      <c r="C40" s="1">
        <v>4149</v>
      </c>
    </row>
    <row r="41" spans="2:3" ht="27" customHeight="1" x14ac:dyDescent="0.3">
      <c r="B41" s="8" t="s">
        <v>196</v>
      </c>
      <c r="C41" s="1">
        <v>4075.1950000000002</v>
      </c>
    </row>
    <row r="42" spans="2:3" ht="27" customHeight="1" x14ac:dyDescent="0.3">
      <c r="B42" s="8" t="s">
        <v>66</v>
      </c>
      <c r="C42" s="1">
        <v>3912</v>
      </c>
    </row>
    <row r="43" spans="2:3" ht="27" customHeight="1" x14ac:dyDescent="0.3">
      <c r="B43" s="8" t="s">
        <v>157</v>
      </c>
      <c r="C43" s="1">
        <v>3886</v>
      </c>
    </row>
    <row r="44" spans="2:3" ht="27" customHeight="1" x14ac:dyDescent="0.3">
      <c r="B44" s="8" t="s">
        <v>197</v>
      </c>
      <c r="C44" s="1">
        <v>3775</v>
      </c>
    </row>
    <row r="45" spans="2:3" ht="27" customHeight="1" x14ac:dyDescent="0.3">
      <c r="B45" s="8" t="s">
        <v>194</v>
      </c>
      <c r="C45" s="1">
        <v>3703.3049999999998</v>
      </c>
    </row>
    <row r="46" spans="2:3" ht="27" customHeight="1" x14ac:dyDescent="0.3">
      <c r="B46" s="8" t="s">
        <v>283</v>
      </c>
      <c r="C46" s="1">
        <v>3471</v>
      </c>
    </row>
    <row r="47" spans="2:3" ht="27" customHeight="1" x14ac:dyDescent="0.3">
      <c r="B47" s="8" t="s">
        <v>87</v>
      </c>
      <c r="C47" s="1">
        <v>3010</v>
      </c>
    </row>
    <row r="48" spans="2:3" ht="27" customHeight="1" x14ac:dyDescent="0.3">
      <c r="B48" s="8" t="s">
        <v>181</v>
      </c>
      <c r="C48" s="1">
        <v>2723.7275</v>
      </c>
    </row>
    <row r="49" spans="2:3" ht="27" customHeight="1" x14ac:dyDescent="0.3">
      <c r="B49" s="8" t="s">
        <v>284</v>
      </c>
      <c r="C49" s="1">
        <v>2681.15</v>
      </c>
    </row>
    <row r="50" spans="2:3" ht="27" customHeight="1" x14ac:dyDescent="0.3">
      <c r="B50" s="8" t="s">
        <v>180</v>
      </c>
      <c r="C50" s="1">
        <v>2588</v>
      </c>
    </row>
    <row r="51" spans="2:3" ht="27" customHeight="1" x14ac:dyDescent="0.3">
      <c r="B51" s="8" t="s">
        <v>244</v>
      </c>
      <c r="C51" s="1">
        <v>2431</v>
      </c>
    </row>
    <row r="52" spans="2:3" ht="27" customHeight="1" x14ac:dyDescent="0.3">
      <c r="B52" s="8" t="s">
        <v>156</v>
      </c>
      <c r="C52" s="1">
        <v>2410</v>
      </c>
    </row>
    <row r="53" spans="2:3" ht="27" customHeight="1" x14ac:dyDescent="0.3">
      <c r="B53" s="8" t="s">
        <v>67</v>
      </c>
      <c r="C53" s="1">
        <v>2029</v>
      </c>
    </row>
    <row r="54" spans="2:3" ht="27" customHeight="1" x14ac:dyDescent="0.3">
      <c r="B54" s="8" t="s">
        <v>237</v>
      </c>
      <c r="C54" s="1">
        <v>1669.5</v>
      </c>
    </row>
    <row r="55" spans="2:3" ht="27" customHeight="1" x14ac:dyDescent="0.3">
      <c r="B55" s="8" t="s">
        <v>285</v>
      </c>
      <c r="C55" s="1">
        <v>1507.5250000000001</v>
      </c>
    </row>
    <row r="56" spans="2:3" ht="27" customHeight="1" x14ac:dyDescent="0.3">
      <c r="B56" s="8" t="s">
        <v>9</v>
      </c>
      <c r="C56" s="1">
        <v>337254.22963888897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893EB-1C3B-4AC4-A954-F4CE9F9B9C4A}">
  <dimension ref="B5:Q200"/>
  <sheetViews>
    <sheetView topLeftCell="F24" zoomScaleNormal="100" workbookViewId="0">
      <selection activeCell="S28" sqref="S28"/>
    </sheetView>
  </sheetViews>
  <sheetFormatPr baseColWidth="10" defaultRowHeight="14.4" x14ac:dyDescent="0.3"/>
  <cols>
    <col min="1" max="1" width="3" customWidth="1"/>
    <col min="2" max="2" width="6.5546875" bestFit="1" customWidth="1"/>
    <col min="3" max="3" width="35" bestFit="1" customWidth="1"/>
    <col min="4" max="4" width="13.5546875" bestFit="1" customWidth="1"/>
  </cols>
  <sheetData>
    <row r="5" spans="2:17" x14ac:dyDescent="0.3">
      <c r="B5" s="28" t="s">
        <v>159</v>
      </c>
      <c r="C5" s="20" t="s">
        <v>7</v>
      </c>
      <c r="D5" s="20" t="s">
        <v>213</v>
      </c>
      <c r="E5" s="20" t="s">
        <v>31</v>
      </c>
      <c r="F5" s="20" t="s">
        <v>32</v>
      </c>
      <c r="G5" s="28" t="s">
        <v>256</v>
      </c>
      <c r="H5" s="28" t="s">
        <v>257</v>
      </c>
      <c r="I5" s="28" t="s">
        <v>258</v>
      </c>
      <c r="J5" s="28" t="s">
        <v>259</v>
      </c>
      <c r="K5" s="28" t="s">
        <v>260</v>
      </c>
      <c r="L5" s="28" t="s">
        <v>248</v>
      </c>
      <c r="M5" s="28" t="s">
        <v>261</v>
      </c>
      <c r="N5" s="28" t="s">
        <v>262</v>
      </c>
      <c r="O5" s="28" t="s">
        <v>263</v>
      </c>
      <c r="P5" s="28" t="s">
        <v>264</v>
      </c>
      <c r="Q5" s="28" t="s">
        <v>265</v>
      </c>
    </row>
    <row r="6" spans="2:17" x14ac:dyDescent="0.3">
      <c r="B6">
        <f>IFERROR(GeneralTable[[#This Row],[Ref.]],NA())</f>
        <v>1</v>
      </c>
      <c r="C6" s="15" t="str">
        <f>IFERROR(IF(GeneralTable[[#This Row],[Exclude From Chart]]="X",NA(),GeneralTable[[#This Row],[GraphLabel]]),NA())</f>
        <v>R7 4700U (Renoir) [1]</v>
      </c>
      <c r="D6" s="26"/>
      <c r="E6" s="12">
        <f>IFERROR(IF(OR(GeneralTable[[#This Row],[Exclude From Chart]]="X",PerfPowerST[[#This Row],[ExcludeHere]]="X"),NA(),GeneralTable[[#This Row],[Cons. ST]]),NA())</f>
        <v>10432</v>
      </c>
      <c r="F6" s="19">
        <f>IFERROR(IF(OR(GeneralTable[[#This Row],[Exclude From Chart]]="X",PerfPowerST[[#This Row],[ExcludeHere]]="X"),NA(),GeneralTable[[#This Row],[Dur. ST]]),NA())</f>
        <v>669.57</v>
      </c>
      <c r="G6" s="40">
        <f>1000000000/50/PerfPowerST[[#This Row],[Cons. ST]]</f>
        <v>1917.1779141104294</v>
      </c>
      <c r="H6" s="40">
        <f>1000000000/100/PerfPowerST[[#This Row],[Cons. ST]]</f>
        <v>958.58895705521468</v>
      </c>
      <c r="I6" s="40">
        <f>1000000000/200/PerfPowerST[[#This Row],[Cons. ST]]</f>
        <v>479.29447852760734</v>
      </c>
      <c r="J6" s="40">
        <f>1000000000/300/PerfPowerST[[#This Row],[Cons. ST]]</f>
        <v>319.52965235173826</v>
      </c>
      <c r="K6" s="40">
        <f>1000000000/400/PerfPowerST[[#This Row],[Cons. ST]]</f>
        <v>239.64723926380367</v>
      </c>
      <c r="L6" s="40">
        <f>1000000000/500/PerfPowerST[[#This Row],[Cons. ST]]</f>
        <v>191.71779141104295</v>
      </c>
      <c r="M6" s="40">
        <f>1000000000/600/PerfPowerST[[#This Row],[Cons. ST]]</f>
        <v>159.76482617586913</v>
      </c>
      <c r="N6" s="40">
        <f>1000000000/700/PerfPowerST[[#This Row],[Cons. ST]]</f>
        <v>136.94127957931639</v>
      </c>
      <c r="O6" s="40">
        <f>1000000000/800/PerfPowerST[[#This Row],[Cons. ST]]</f>
        <v>119.82361963190183</v>
      </c>
      <c r="P6" s="40">
        <f>1000000000/900/PerfPowerST[[#This Row],[Cons. ST]]</f>
        <v>106.50988411724607</v>
      </c>
      <c r="Q6" s="40">
        <f>1000000000/1000/PerfPowerST[[#This Row],[Cons. ST]]</f>
        <v>95.858895705521476</v>
      </c>
    </row>
    <row r="7" spans="2:17" x14ac:dyDescent="0.3">
      <c r="B7">
        <f>IFERROR(GeneralTable[[#This Row],[Ref.]],NA())</f>
        <v>2</v>
      </c>
      <c r="C7" s="15" t="str">
        <f>IFERROR(IF(GeneralTable[[#This Row],[Exclude From Chart]]="X",NA(),GeneralTable[[#This Row],[GraphLabel]]),NA())</f>
        <v>R5 3600 (Matisse) v0.3.1 [2]</v>
      </c>
      <c r="D7" s="26"/>
      <c r="E7" s="12">
        <f>IFERROR(IF(OR(GeneralTable[[#This Row],[Exclude From Chart]]="X",PerfPowerST[[#This Row],[ExcludeHere]]="X"),NA(),GeneralTable[[#This Row],[Cons. ST]]),NA())</f>
        <v>32112</v>
      </c>
      <c r="F7" s="19">
        <f>IFERROR(IF(OR(GeneralTable[[#This Row],[Exclude From Chart]]="X",PerfPowerST[[#This Row],[ExcludeHere]]="X"),NA(),GeneralTable[[#This Row],[Dur. ST]]),NA())</f>
        <v>680.5</v>
      </c>
      <c r="G7" s="40">
        <f>1000000000/50/PerfPowerST[[#This Row],[Cons. ST]]</f>
        <v>622.82012954658694</v>
      </c>
      <c r="H7" s="40">
        <f>1000000000/100/PerfPowerST[[#This Row],[Cons. ST]]</f>
        <v>311.41006477329347</v>
      </c>
      <c r="I7" s="40">
        <f>1000000000/200/PerfPowerST[[#This Row],[Cons. ST]]</f>
        <v>155.70503238664674</v>
      </c>
      <c r="J7" s="40">
        <f>1000000000/300/PerfPowerST[[#This Row],[Cons. ST]]</f>
        <v>103.80335492443116</v>
      </c>
      <c r="K7" s="40">
        <f>1000000000/400/PerfPowerST[[#This Row],[Cons. ST]]</f>
        <v>77.852516193323368</v>
      </c>
      <c r="L7" s="40">
        <f>1000000000/500/PerfPowerST[[#This Row],[Cons. ST]]</f>
        <v>62.282012954658697</v>
      </c>
      <c r="M7" s="40">
        <f>1000000000/600/PerfPowerST[[#This Row],[Cons. ST]]</f>
        <v>51.901677462215581</v>
      </c>
      <c r="N7" s="40">
        <f>1000000000/700/PerfPowerST[[#This Row],[Cons. ST]]</f>
        <v>44.487152110470497</v>
      </c>
      <c r="O7" s="40">
        <f>1000000000/800/PerfPowerST[[#This Row],[Cons. ST]]</f>
        <v>38.926258096661684</v>
      </c>
      <c r="P7" s="40">
        <f>1000000000/900/PerfPowerST[[#This Row],[Cons. ST]]</f>
        <v>34.601118308143718</v>
      </c>
      <c r="Q7" s="40">
        <f>1000000000/1000/PerfPowerST[[#This Row],[Cons. ST]]</f>
        <v>31.141006477329348</v>
      </c>
    </row>
    <row r="8" spans="2:17" x14ac:dyDescent="0.3">
      <c r="B8">
        <f>IFERROR(GeneralTable[[#This Row],[Ref.]],NA())</f>
        <v>3</v>
      </c>
      <c r="C8" s="15" t="str">
        <f>IFERROR(IF(GeneralTable[[#This Row],[Exclude From Chart]]="X",NA(),GeneralTable[[#This Row],[GraphLabel]]),NA())</f>
        <v>i7 1065G (IceLake) v0.3.1 [3]</v>
      </c>
      <c r="D8" s="26"/>
      <c r="E8" s="12">
        <f>IFERROR(IF(OR(GeneralTable[[#This Row],[Exclude From Chart]]="X",PerfPowerST[[#This Row],[ExcludeHere]]="X"),NA(),GeneralTable[[#This Row],[Cons. ST]]),NA())</f>
        <v>9839</v>
      </c>
      <c r="F8" s="19">
        <f>IFERROR(IF(OR(GeneralTable[[#This Row],[Exclude From Chart]]="X",PerfPowerST[[#This Row],[ExcludeHere]]="X"),NA(),GeneralTable[[#This Row],[Dur. ST]]),NA())</f>
        <v>795.5</v>
      </c>
      <c r="G8" s="40">
        <f>1000000000/50/PerfPowerST[[#This Row],[Cons. ST]]</f>
        <v>2032.7269031405631</v>
      </c>
      <c r="H8" s="40">
        <f>1000000000/100/PerfPowerST[[#This Row],[Cons. ST]]</f>
        <v>1016.3634515702815</v>
      </c>
      <c r="I8" s="40">
        <f>1000000000/200/PerfPowerST[[#This Row],[Cons. ST]]</f>
        <v>508.18172578514077</v>
      </c>
      <c r="J8" s="40">
        <f>1000000000/300/PerfPowerST[[#This Row],[Cons. ST]]</f>
        <v>338.78781719009385</v>
      </c>
      <c r="K8" s="40">
        <f>1000000000/400/PerfPowerST[[#This Row],[Cons. ST]]</f>
        <v>254.09086289257039</v>
      </c>
      <c r="L8" s="40">
        <f>1000000000/500/PerfPowerST[[#This Row],[Cons. ST]]</f>
        <v>203.27269031405632</v>
      </c>
      <c r="M8" s="40">
        <f>1000000000/600/PerfPowerST[[#This Row],[Cons. ST]]</f>
        <v>169.39390859504692</v>
      </c>
      <c r="N8" s="40">
        <f>1000000000/700/PerfPowerST[[#This Row],[Cons. ST]]</f>
        <v>145.1947787957545</v>
      </c>
      <c r="O8" s="40">
        <f>1000000000/800/PerfPowerST[[#This Row],[Cons. ST]]</f>
        <v>127.04543144628519</v>
      </c>
      <c r="P8" s="40">
        <f>1000000000/900/PerfPowerST[[#This Row],[Cons. ST]]</f>
        <v>112.92927239669794</v>
      </c>
      <c r="Q8" s="40">
        <f>1000000000/1000/PerfPowerST[[#This Row],[Cons. ST]]</f>
        <v>101.63634515702816</v>
      </c>
    </row>
    <row r="9" spans="2:17" x14ac:dyDescent="0.3">
      <c r="B9">
        <f>IFERROR(GeneralTable[[#This Row],[Ref.]],NA())</f>
        <v>4</v>
      </c>
      <c r="C9" s="15" t="e">
        <f>IFERROR(IF(GeneralTable[[#This Row],[Exclude From Chart]]="X",NA(),GeneralTable[[#This Row],[GraphLabel]]),NA())</f>
        <v>#N/A</v>
      </c>
      <c r="D9" s="26"/>
      <c r="E9" s="12" t="e">
        <f>IFERROR(IF(OR(GeneralTable[[#This Row],[Exclude From Chart]]="X",PerfPowerST[[#This Row],[ExcludeHere]]="X"),NA(),GeneralTable[[#This Row],[Cons. ST]]),NA())</f>
        <v>#N/A</v>
      </c>
      <c r="F9" s="19" t="e">
        <f>IFERROR(IF(OR(GeneralTable[[#This Row],[Exclude From Chart]]="X",PerfPowerST[[#This Row],[ExcludeHere]]="X"),NA(),GeneralTable[[#This Row],[Dur. ST]]),NA())</f>
        <v>#N/A</v>
      </c>
      <c r="G9" s="40" t="e">
        <f>1000000000/50/PerfPowerST[[#This Row],[Cons. ST]]</f>
        <v>#N/A</v>
      </c>
      <c r="H9" s="40" t="e">
        <f>1000000000/100/PerfPowerST[[#This Row],[Cons. ST]]</f>
        <v>#N/A</v>
      </c>
      <c r="I9" s="40" t="e">
        <f>1000000000/200/PerfPowerST[[#This Row],[Cons. ST]]</f>
        <v>#N/A</v>
      </c>
      <c r="J9" s="40" t="e">
        <f>1000000000/300/PerfPowerST[[#This Row],[Cons. ST]]</f>
        <v>#N/A</v>
      </c>
      <c r="K9" s="40" t="e">
        <f>1000000000/400/PerfPowerST[[#This Row],[Cons. ST]]</f>
        <v>#N/A</v>
      </c>
      <c r="L9" s="40" t="e">
        <f>1000000000/500/PerfPowerST[[#This Row],[Cons. ST]]</f>
        <v>#N/A</v>
      </c>
      <c r="M9" s="40" t="e">
        <f>1000000000/600/PerfPowerST[[#This Row],[Cons. ST]]</f>
        <v>#N/A</v>
      </c>
      <c r="N9" s="40" t="e">
        <f>1000000000/700/PerfPowerST[[#This Row],[Cons. ST]]</f>
        <v>#N/A</v>
      </c>
      <c r="O9" s="40" t="e">
        <f>1000000000/800/PerfPowerST[[#This Row],[Cons. ST]]</f>
        <v>#N/A</v>
      </c>
      <c r="P9" s="40" t="e">
        <f>1000000000/900/PerfPowerST[[#This Row],[Cons. ST]]</f>
        <v>#N/A</v>
      </c>
      <c r="Q9" s="40" t="e">
        <f>1000000000/1000/PerfPowerST[[#This Row],[Cons. ST]]</f>
        <v>#N/A</v>
      </c>
    </row>
    <row r="10" spans="2:17" x14ac:dyDescent="0.3">
      <c r="B10">
        <f>IFERROR(GeneralTable[[#This Row],[Ref.]],NA())</f>
        <v>5</v>
      </c>
      <c r="C10" s="15" t="str">
        <f>IFERROR(IF(GeneralTable[[#This Row],[Exclude From Chart]]="X",NA(),GeneralTable[[#This Row],[GraphLabel]]),NA())</f>
        <v>R7 4750G (Renoir) v0.3.1 [5]</v>
      </c>
      <c r="D10" s="26"/>
      <c r="E10" s="12">
        <f>IFERROR(IF(OR(GeneralTable[[#This Row],[Exclude From Chart]]="X",PerfPowerST[[#This Row],[ExcludeHere]]="X"),NA(),GeneralTable[[#This Row],[Cons. ST]]),NA())</f>
        <v>10352</v>
      </c>
      <c r="F10" s="19">
        <f>IFERROR(IF(OR(GeneralTable[[#This Row],[Exclude From Chart]]="X",PerfPowerST[[#This Row],[ExcludeHere]]="X"),NA(),GeneralTable[[#This Row],[Dur. ST]]),NA())</f>
        <v>627.79999999999995</v>
      </c>
      <c r="G10" s="40">
        <f>1000000000/50/PerfPowerST[[#This Row],[Cons. ST]]</f>
        <v>1931.9938176197836</v>
      </c>
      <c r="H10" s="40">
        <f>1000000000/100/PerfPowerST[[#This Row],[Cons. ST]]</f>
        <v>965.99690880989181</v>
      </c>
      <c r="I10" s="40">
        <f>1000000000/200/PerfPowerST[[#This Row],[Cons. ST]]</f>
        <v>482.9984544049459</v>
      </c>
      <c r="J10" s="40">
        <f>1000000000/300/PerfPowerST[[#This Row],[Cons. ST]]</f>
        <v>321.99896960329727</v>
      </c>
      <c r="K10" s="40">
        <f>1000000000/400/PerfPowerST[[#This Row],[Cons. ST]]</f>
        <v>241.49922720247295</v>
      </c>
      <c r="L10" s="40">
        <f>1000000000/500/PerfPowerST[[#This Row],[Cons. ST]]</f>
        <v>193.19938176197837</v>
      </c>
      <c r="M10" s="40">
        <f>1000000000/600/PerfPowerST[[#This Row],[Cons. ST]]</f>
        <v>160.99948480164863</v>
      </c>
      <c r="N10" s="40">
        <f>1000000000/700/PerfPowerST[[#This Row],[Cons. ST]]</f>
        <v>137.99955840141311</v>
      </c>
      <c r="O10" s="40">
        <f>1000000000/800/PerfPowerST[[#This Row],[Cons. ST]]</f>
        <v>120.74961360123648</v>
      </c>
      <c r="P10" s="40">
        <f>1000000000/900/PerfPowerST[[#This Row],[Cons. ST]]</f>
        <v>107.33298986776575</v>
      </c>
      <c r="Q10" s="40">
        <f>1000000000/1000/PerfPowerST[[#This Row],[Cons. ST]]</f>
        <v>96.599690880989186</v>
      </c>
    </row>
    <row r="11" spans="2:17" x14ac:dyDescent="0.3">
      <c r="B11">
        <f>IFERROR(GeneralTable[[#This Row],[Ref.]],NA())</f>
        <v>6</v>
      </c>
      <c r="C11" s="15" t="e">
        <f>IFERROR(IF(GeneralTable[[#This Row],[Exclude From Chart]]="X",NA(),GeneralTable[[#This Row],[GraphLabel]]),NA())</f>
        <v>#N/A</v>
      </c>
      <c r="D11" s="26"/>
      <c r="E11" s="12" t="e">
        <f>IFERROR(IF(OR(GeneralTable[[#This Row],[Exclude From Chart]]="X",PerfPowerST[[#This Row],[ExcludeHere]]="X"),NA(),GeneralTable[[#This Row],[Cons. ST]]),NA())</f>
        <v>#N/A</v>
      </c>
      <c r="F11" s="19" t="e">
        <f>IFERROR(IF(OR(GeneralTable[[#This Row],[Exclude From Chart]]="X",PerfPowerST[[#This Row],[ExcludeHere]]="X"),NA(),GeneralTable[[#This Row],[Dur. ST]]),NA())</f>
        <v>#N/A</v>
      </c>
      <c r="G11" s="40" t="e">
        <f>1000000000/50/PerfPowerST[[#This Row],[Cons. ST]]</f>
        <v>#N/A</v>
      </c>
      <c r="H11" s="40" t="e">
        <f>1000000000/100/PerfPowerST[[#This Row],[Cons. ST]]</f>
        <v>#N/A</v>
      </c>
      <c r="I11" s="40" t="e">
        <f>1000000000/200/PerfPowerST[[#This Row],[Cons. ST]]</f>
        <v>#N/A</v>
      </c>
      <c r="J11" s="40" t="e">
        <f>1000000000/300/PerfPowerST[[#This Row],[Cons. ST]]</f>
        <v>#N/A</v>
      </c>
      <c r="K11" s="40" t="e">
        <f>1000000000/400/PerfPowerST[[#This Row],[Cons. ST]]</f>
        <v>#N/A</v>
      </c>
      <c r="L11" s="40" t="e">
        <f>1000000000/500/PerfPowerST[[#This Row],[Cons. ST]]</f>
        <v>#N/A</v>
      </c>
      <c r="M11" s="40" t="e">
        <f>1000000000/600/PerfPowerST[[#This Row],[Cons. ST]]</f>
        <v>#N/A</v>
      </c>
      <c r="N11" s="40" t="e">
        <f>1000000000/700/PerfPowerST[[#This Row],[Cons. ST]]</f>
        <v>#N/A</v>
      </c>
      <c r="O11" s="40" t="e">
        <f>1000000000/800/PerfPowerST[[#This Row],[Cons. ST]]</f>
        <v>#N/A</v>
      </c>
      <c r="P11" s="40" t="e">
        <f>1000000000/900/PerfPowerST[[#This Row],[Cons. ST]]</f>
        <v>#N/A</v>
      </c>
      <c r="Q11" s="40" t="e">
        <f>1000000000/1000/PerfPowerST[[#This Row],[Cons. ST]]</f>
        <v>#N/A</v>
      </c>
    </row>
    <row r="12" spans="2:17" x14ac:dyDescent="0.3">
      <c r="B12">
        <f>IFERROR(GeneralTable[[#This Row],[Ref.]],NA())</f>
        <v>7</v>
      </c>
      <c r="C12" s="15" t="str">
        <f>IFERROR(IF(GeneralTable[[#This Row],[Exclude From Chart]]="X",NA(),GeneralTable[[#This Row],[GraphLabel]]),NA())</f>
        <v>R7 4750U (Renoir) v0.3.1 [7]</v>
      </c>
      <c r="D12" s="26"/>
      <c r="E12" s="12">
        <f>IFERROR(IF(OR(GeneralTable[[#This Row],[Exclude From Chart]]="X",PerfPowerST[[#This Row],[ExcludeHere]]="X"),NA(),GeneralTable[[#This Row],[Cons. ST]]),NA())</f>
        <v>10396</v>
      </c>
      <c r="F12" s="19">
        <f>IFERROR(IF(OR(GeneralTable[[#This Row],[Exclude From Chart]]="X",PerfPowerST[[#This Row],[ExcludeHere]]="X"),NA(),GeneralTable[[#This Row],[Dur. ST]]),NA())</f>
        <v>697.6</v>
      </c>
      <c r="G12" s="40">
        <f>1000000000/50/PerfPowerST[[#This Row],[Cons. ST]]</f>
        <v>1923.8168526356292</v>
      </c>
      <c r="H12" s="40">
        <f>1000000000/100/PerfPowerST[[#This Row],[Cons. ST]]</f>
        <v>961.90842631781459</v>
      </c>
      <c r="I12" s="40">
        <f>1000000000/200/PerfPowerST[[#This Row],[Cons. ST]]</f>
        <v>480.95421315890729</v>
      </c>
      <c r="J12" s="40">
        <f>1000000000/300/PerfPowerST[[#This Row],[Cons. ST]]</f>
        <v>320.63614210593818</v>
      </c>
      <c r="K12" s="40">
        <f>1000000000/400/PerfPowerST[[#This Row],[Cons. ST]]</f>
        <v>240.47710657945365</v>
      </c>
      <c r="L12" s="40">
        <f>1000000000/500/PerfPowerST[[#This Row],[Cons. ST]]</f>
        <v>192.3816852635629</v>
      </c>
      <c r="M12" s="40">
        <f>1000000000/600/PerfPowerST[[#This Row],[Cons. ST]]</f>
        <v>160.31807105296909</v>
      </c>
      <c r="N12" s="40">
        <f>1000000000/700/PerfPowerST[[#This Row],[Cons. ST]]</f>
        <v>137.41548947397351</v>
      </c>
      <c r="O12" s="40">
        <f>1000000000/800/PerfPowerST[[#This Row],[Cons. ST]]</f>
        <v>120.23855328972682</v>
      </c>
      <c r="P12" s="40">
        <f>1000000000/900/PerfPowerST[[#This Row],[Cons. ST]]</f>
        <v>106.87871403531271</v>
      </c>
      <c r="Q12" s="40">
        <f>1000000000/1000/PerfPowerST[[#This Row],[Cons. ST]]</f>
        <v>96.19084263178145</v>
      </c>
    </row>
    <row r="13" spans="2:17" x14ac:dyDescent="0.3">
      <c r="B13">
        <f>IFERROR(GeneralTable[[#This Row],[Ref.]],NA())</f>
        <v>8</v>
      </c>
      <c r="C13" s="15" t="e">
        <f>IFERROR(IF(GeneralTable[[#This Row],[Exclude From Chart]]="X",NA(),GeneralTable[[#This Row],[GraphLabel]]),NA())</f>
        <v>#N/A</v>
      </c>
      <c r="D13" s="26"/>
      <c r="E13" s="12" t="e">
        <f>IFERROR(IF(OR(GeneralTable[[#This Row],[Exclude From Chart]]="X",PerfPowerST[[#This Row],[ExcludeHere]]="X"),NA(),GeneralTable[[#This Row],[Cons. ST]]),NA())</f>
        <v>#N/A</v>
      </c>
      <c r="F13" s="19" t="e">
        <f>IFERROR(IF(OR(GeneralTable[[#This Row],[Exclude From Chart]]="X",PerfPowerST[[#This Row],[ExcludeHere]]="X"),NA(),GeneralTable[[#This Row],[Dur. ST]]),NA())</f>
        <v>#N/A</v>
      </c>
      <c r="G13" s="40" t="e">
        <f>1000000000/50/PerfPowerST[[#This Row],[Cons. ST]]</f>
        <v>#N/A</v>
      </c>
      <c r="H13" s="40" t="e">
        <f>1000000000/100/PerfPowerST[[#This Row],[Cons. ST]]</f>
        <v>#N/A</v>
      </c>
      <c r="I13" s="40" t="e">
        <f>1000000000/200/PerfPowerST[[#This Row],[Cons. ST]]</f>
        <v>#N/A</v>
      </c>
      <c r="J13" s="40" t="e">
        <f>1000000000/300/PerfPowerST[[#This Row],[Cons. ST]]</f>
        <v>#N/A</v>
      </c>
      <c r="K13" s="40" t="e">
        <f>1000000000/400/PerfPowerST[[#This Row],[Cons. ST]]</f>
        <v>#N/A</v>
      </c>
      <c r="L13" s="40" t="e">
        <f>1000000000/500/PerfPowerST[[#This Row],[Cons. ST]]</f>
        <v>#N/A</v>
      </c>
      <c r="M13" s="40" t="e">
        <f>1000000000/600/PerfPowerST[[#This Row],[Cons. ST]]</f>
        <v>#N/A</v>
      </c>
      <c r="N13" s="40" t="e">
        <f>1000000000/700/PerfPowerST[[#This Row],[Cons. ST]]</f>
        <v>#N/A</v>
      </c>
      <c r="O13" s="40" t="e">
        <f>1000000000/800/PerfPowerST[[#This Row],[Cons. ST]]</f>
        <v>#N/A</v>
      </c>
      <c r="P13" s="40" t="e">
        <f>1000000000/900/PerfPowerST[[#This Row],[Cons. ST]]</f>
        <v>#N/A</v>
      </c>
      <c r="Q13" s="40" t="e">
        <f>1000000000/1000/PerfPowerST[[#This Row],[Cons. ST]]</f>
        <v>#N/A</v>
      </c>
    </row>
    <row r="14" spans="2:17" x14ac:dyDescent="0.3">
      <c r="B14">
        <f>IFERROR(GeneralTable[[#This Row],[Ref.]],NA())</f>
        <v>9</v>
      </c>
      <c r="C14" s="15" t="e">
        <f>IFERROR(IF(GeneralTable[[#This Row],[Exclude From Chart]]="X",NA(),GeneralTable[[#This Row],[GraphLabel]]),NA())</f>
        <v>#N/A</v>
      </c>
      <c r="D14" s="26"/>
      <c r="E14" s="12" t="e">
        <f>IFERROR(IF(OR(GeneralTable[[#This Row],[Exclude From Chart]]="X",PerfPowerST[[#This Row],[ExcludeHere]]="X"),NA(),GeneralTable[[#This Row],[Cons. ST]]),NA())</f>
        <v>#N/A</v>
      </c>
      <c r="F14" s="19" t="e">
        <f>IFERROR(IF(OR(GeneralTable[[#This Row],[Exclude From Chart]]="X",PerfPowerST[[#This Row],[ExcludeHere]]="X"),NA(),GeneralTable[[#This Row],[Dur. ST]]),NA())</f>
        <v>#N/A</v>
      </c>
      <c r="G14" s="40" t="e">
        <f>1000000000/50/PerfPowerST[[#This Row],[Cons. ST]]</f>
        <v>#N/A</v>
      </c>
      <c r="H14" s="40" t="e">
        <f>1000000000/100/PerfPowerST[[#This Row],[Cons. ST]]</f>
        <v>#N/A</v>
      </c>
      <c r="I14" s="40" t="e">
        <f>1000000000/200/PerfPowerST[[#This Row],[Cons. ST]]</f>
        <v>#N/A</v>
      </c>
      <c r="J14" s="40" t="e">
        <f>1000000000/300/PerfPowerST[[#This Row],[Cons. ST]]</f>
        <v>#N/A</v>
      </c>
      <c r="K14" s="40" t="e">
        <f>1000000000/400/PerfPowerST[[#This Row],[Cons. ST]]</f>
        <v>#N/A</v>
      </c>
      <c r="L14" s="40" t="e">
        <f>1000000000/500/PerfPowerST[[#This Row],[Cons. ST]]</f>
        <v>#N/A</v>
      </c>
      <c r="M14" s="40" t="e">
        <f>1000000000/600/PerfPowerST[[#This Row],[Cons. ST]]</f>
        <v>#N/A</v>
      </c>
      <c r="N14" s="40" t="e">
        <f>1000000000/700/PerfPowerST[[#This Row],[Cons. ST]]</f>
        <v>#N/A</v>
      </c>
      <c r="O14" s="40" t="e">
        <f>1000000000/800/PerfPowerST[[#This Row],[Cons. ST]]</f>
        <v>#N/A</v>
      </c>
      <c r="P14" s="40" t="e">
        <f>1000000000/900/PerfPowerST[[#This Row],[Cons. ST]]</f>
        <v>#N/A</v>
      </c>
      <c r="Q14" s="40" t="e">
        <f>1000000000/1000/PerfPowerST[[#This Row],[Cons. ST]]</f>
        <v>#N/A</v>
      </c>
    </row>
    <row r="15" spans="2:17" x14ac:dyDescent="0.3">
      <c r="B15">
        <f>IFERROR(GeneralTable[[#This Row],[Ref.]],NA())</f>
        <v>10</v>
      </c>
      <c r="C15" s="15" t="e">
        <f>IFERROR(IF(GeneralTable[[#This Row],[Exclude From Chart]]="X",NA(),GeneralTable[[#This Row],[GraphLabel]]),NA())</f>
        <v>#N/A</v>
      </c>
      <c r="D15" s="26"/>
      <c r="E15" s="12" t="e">
        <f>IFERROR(IF(OR(GeneralTable[[#This Row],[Exclude From Chart]]="X",PerfPowerST[[#This Row],[ExcludeHere]]="X"),NA(),GeneralTable[[#This Row],[Cons. ST]]),NA())</f>
        <v>#N/A</v>
      </c>
      <c r="F15" s="19" t="e">
        <f>IFERROR(IF(OR(GeneralTable[[#This Row],[Exclude From Chart]]="X",PerfPowerST[[#This Row],[ExcludeHere]]="X"),NA(),GeneralTable[[#This Row],[Dur. ST]]),NA())</f>
        <v>#N/A</v>
      </c>
      <c r="G15" s="40" t="e">
        <f>1000000000/50/PerfPowerST[[#This Row],[Cons. ST]]</f>
        <v>#N/A</v>
      </c>
      <c r="H15" s="40" t="e">
        <f>1000000000/100/PerfPowerST[[#This Row],[Cons. ST]]</f>
        <v>#N/A</v>
      </c>
      <c r="I15" s="40" t="e">
        <f>1000000000/200/PerfPowerST[[#This Row],[Cons. ST]]</f>
        <v>#N/A</v>
      </c>
      <c r="J15" s="40" t="e">
        <f>1000000000/300/PerfPowerST[[#This Row],[Cons. ST]]</f>
        <v>#N/A</v>
      </c>
      <c r="K15" s="40" t="e">
        <f>1000000000/400/PerfPowerST[[#This Row],[Cons. ST]]</f>
        <v>#N/A</v>
      </c>
      <c r="L15" s="40" t="e">
        <f>1000000000/500/PerfPowerST[[#This Row],[Cons. ST]]</f>
        <v>#N/A</v>
      </c>
      <c r="M15" s="40" t="e">
        <f>1000000000/600/PerfPowerST[[#This Row],[Cons. ST]]</f>
        <v>#N/A</v>
      </c>
      <c r="N15" s="40" t="e">
        <f>1000000000/700/PerfPowerST[[#This Row],[Cons. ST]]</f>
        <v>#N/A</v>
      </c>
      <c r="O15" s="40" t="e">
        <f>1000000000/800/PerfPowerST[[#This Row],[Cons. ST]]</f>
        <v>#N/A</v>
      </c>
      <c r="P15" s="40" t="e">
        <f>1000000000/900/PerfPowerST[[#This Row],[Cons. ST]]</f>
        <v>#N/A</v>
      </c>
      <c r="Q15" s="40" t="e">
        <f>1000000000/1000/PerfPowerST[[#This Row],[Cons. ST]]</f>
        <v>#N/A</v>
      </c>
    </row>
    <row r="16" spans="2:17" x14ac:dyDescent="0.3">
      <c r="B16">
        <f>IFERROR(GeneralTable[[#This Row],[Ref.]],NA())</f>
        <v>11</v>
      </c>
      <c r="C16" s="15" t="str">
        <f>IFERROR(IF(GeneralTable[[#This Row],[Exclude From Chart]]="X",NA(),GeneralTable[[#This Row],[GraphLabel]]),NA())</f>
        <v>i5 8365U (WhiskeyLake) v0.3.1 [11]</v>
      </c>
      <c r="D16" s="26"/>
      <c r="E16" s="12">
        <f>IFERROR(IF(OR(GeneralTable[[#This Row],[Exclude From Chart]]="X",PerfPowerST[[#This Row],[ExcludeHere]]="X"),NA(),GeneralTable[[#This Row],[Cons. ST]]),NA())</f>
        <v>11657</v>
      </c>
      <c r="F16" s="19">
        <f>IFERROR(IF(OR(GeneralTable[[#This Row],[Exclude From Chart]]="X",PerfPowerST[[#This Row],[ExcludeHere]]="X"),NA(),GeneralTable[[#This Row],[Dur. ST]]),NA())</f>
        <v>972.15</v>
      </c>
      <c r="G16" s="40">
        <f>1000000000/50/PerfPowerST[[#This Row],[Cons. ST]]</f>
        <v>1715.7073003345629</v>
      </c>
      <c r="H16" s="40">
        <f>1000000000/100/PerfPowerST[[#This Row],[Cons. ST]]</f>
        <v>857.85365016728144</v>
      </c>
      <c r="I16" s="40">
        <f>1000000000/200/PerfPowerST[[#This Row],[Cons. ST]]</f>
        <v>428.92682508364072</v>
      </c>
      <c r="J16" s="40">
        <f>1000000000/300/PerfPowerST[[#This Row],[Cons. ST]]</f>
        <v>285.95121672242715</v>
      </c>
      <c r="K16" s="40">
        <f>1000000000/400/PerfPowerST[[#This Row],[Cons. ST]]</f>
        <v>214.46341254182036</v>
      </c>
      <c r="L16" s="40">
        <f>1000000000/500/PerfPowerST[[#This Row],[Cons. ST]]</f>
        <v>171.5707300334563</v>
      </c>
      <c r="M16" s="40">
        <f>1000000000/600/PerfPowerST[[#This Row],[Cons. ST]]</f>
        <v>142.97560836121357</v>
      </c>
      <c r="N16" s="40">
        <f>1000000000/700/PerfPowerST[[#This Row],[Cons. ST]]</f>
        <v>122.55052145246879</v>
      </c>
      <c r="O16" s="40">
        <f>1000000000/800/PerfPowerST[[#This Row],[Cons. ST]]</f>
        <v>107.23170627091018</v>
      </c>
      <c r="P16" s="40">
        <f>1000000000/900/PerfPowerST[[#This Row],[Cons. ST]]</f>
        <v>95.31707224080904</v>
      </c>
      <c r="Q16" s="40">
        <f>1000000000/1000/PerfPowerST[[#This Row],[Cons. ST]]</f>
        <v>85.78536501672815</v>
      </c>
    </row>
    <row r="17" spans="2:17" x14ac:dyDescent="0.3">
      <c r="B17">
        <f>IFERROR(GeneralTable[[#This Row],[Ref.]],NA())</f>
        <v>12</v>
      </c>
      <c r="C17" s="15" t="str">
        <f>IFERROR(IF(GeneralTable[[#This Row],[Exclude From Chart]]="X",NA(),GeneralTable[[#This Row],[GraphLabel]]),NA())</f>
        <v>R5 PRO 4650G (Renoir) v0.3.1 [12]</v>
      </c>
      <c r="D17" s="26"/>
      <c r="E17" s="12">
        <f>IFERROR(IF(OR(GeneralTable[[#This Row],[Exclude From Chart]]="X",PerfPowerST[[#This Row],[ExcludeHere]]="X"),NA(),GeneralTable[[#This Row],[Cons. ST]]),NA())</f>
        <v>10450</v>
      </c>
      <c r="F17" s="19">
        <f>IFERROR(IF(OR(GeneralTable[[#This Row],[Exclude From Chart]]="X",PerfPowerST[[#This Row],[ExcludeHere]]="X"),NA(),GeneralTable[[#This Row],[Dur. ST]]),NA())</f>
        <v>653.125</v>
      </c>
      <c r="G17" s="40">
        <f>1000000000/50/PerfPowerST[[#This Row],[Cons. ST]]</f>
        <v>1913.8755980861245</v>
      </c>
      <c r="H17" s="40">
        <f>1000000000/100/PerfPowerST[[#This Row],[Cons. ST]]</f>
        <v>956.93779904306223</v>
      </c>
      <c r="I17" s="40">
        <f>1000000000/200/PerfPowerST[[#This Row],[Cons. ST]]</f>
        <v>478.46889952153111</v>
      </c>
      <c r="J17" s="40">
        <f>1000000000/300/PerfPowerST[[#This Row],[Cons. ST]]</f>
        <v>318.97926634768743</v>
      </c>
      <c r="K17" s="40">
        <f>1000000000/400/PerfPowerST[[#This Row],[Cons. ST]]</f>
        <v>239.23444976076556</v>
      </c>
      <c r="L17" s="40">
        <f>1000000000/500/PerfPowerST[[#This Row],[Cons. ST]]</f>
        <v>191.38755980861245</v>
      </c>
      <c r="M17" s="40">
        <f>1000000000/600/PerfPowerST[[#This Row],[Cons. ST]]</f>
        <v>159.48963317384371</v>
      </c>
      <c r="N17" s="40">
        <f>1000000000/700/PerfPowerST[[#This Row],[Cons. ST]]</f>
        <v>136.70539986329462</v>
      </c>
      <c r="O17" s="40">
        <f>1000000000/800/PerfPowerST[[#This Row],[Cons. ST]]</f>
        <v>119.61722488038278</v>
      </c>
      <c r="P17" s="40">
        <f>1000000000/900/PerfPowerST[[#This Row],[Cons. ST]]</f>
        <v>106.3264221158958</v>
      </c>
      <c r="Q17" s="40">
        <f>1000000000/1000/PerfPowerST[[#This Row],[Cons. ST]]</f>
        <v>95.693779904306226</v>
      </c>
    </row>
    <row r="18" spans="2:17" x14ac:dyDescent="0.3">
      <c r="B18">
        <f>IFERROR(GeneralTable[[#This Row],[Ref.]],NA())</f>
        <v>13</v>
      </c>
      <c r="C18" s="15" t="e">
        <f>IFERROR(IF(GeneralTable[[#This Row],[Exclude From Chart]]="X",NA(),GeneralTable[[#This Row],[GraphLabel]]),NA())</f>
        <v>#N/A</v>
      </c>
      <c r="D18" s="26"/>
      <c r="E18" s="12" t="e">
        <f>IFERROR(IF(OR(GeneralTable[[#This Row],[Exclude From Chart]]="X",PerfPowerST[[#This Row],[ExcludeHere]]="X"),NA(),GeneralTable[[#This Row],[Cons. ST]]),NA())</f>
        <v>#N/A</v>
      </c>
      <c r="F18" s="19" t="e">
        <f>IFERROR(IF(OR(GeneralTable[[#This Row],[Exclude From Chart]]="X",PerfPowerST[[#This Row],[ExcludeHere]]="X"),NA(),GeneralTable[[#This Row],[Dur. ST]]),NA())</f>
        <v>#N/A</v>
      </c>
      <c r="G18" s="40" t="e">
        <f>1000000000/50/PerfPowerST[[#This Row],[Cons. ST]]</f>
        <v>#N/A</v>
      </c>
      <c r="H18" s="40" t="e">
        <f>1000000000/100/PerfPowerST[[#This Row],[Cons. ST]]</f>
        <v>#N/A</v>
      </c>
      <c r="I18" s="40" t="e">
        <f>1000000000/200/PerfPowerST[[#This Row],[Cons. ST]]</f>
        <v>#N/A</v>
      </c>
      <c r="J18" s="40" t="e">
        <f>1000000000/300/PerfPowerST[[#This Row],[Cons. ST]]</f>
        <v>#N/A</v>
      </c>
      <c r="K18" s="40" t="e">
        <f>1000000000/400/PerfPowerST[[#This Row],[Cons. ST]]</f>
        <v>#N/A</v>
      </c>
      <c r="L18" s="40" t="e">
        <f>1000000000/500/PerfPowerST[[#This Row],[Cons. ST]]</f>
        <v>#N/A</v>
      </c>
      <c r="M18" s="40" t="e">
        <f>1000000000/600/PerfPowerST[[#This Row],[Cons. ST]]</f>
        <v>#N/A</v>
      </c>
      <c r="N18" s="40" t="e">
        <f>1000000000/700/PerfPowerST[[#This Row],[Cons. ST]]</f>
        <v>#N/A</v>
      </c>
      <c r="O18" s="40" t="e">
        <f>1000000000/800/PerfPowerST[[#This Row],[Cons. ST]]</f>
        <v>#N/A</v>
      </c>
      <c r="P18" s="40" t="e">
        <f>1000000000/900/PerfPowerST[[#This Row],[Cons. ST]]</f>
        <v>#N/A</v>
      </c>
      <c r="Q18" s="40" t="e">
        <f>1000000000/1000/PerfPowerST[[#This Row],[Cons. ST]]</f>
        <v>#N/A</v>
      </c>
    </row>
    <row r="19" spans="2:17" x14ac:dyDescent="0.3">
      <c r="B19">
        <f>IFERROR(GeneralTable[[#This Row],[Ref.]],NA())</f>
        <v>14</v>
      </c>
      <c r="C19" s="15" t="e">
        <f>IFERROR(IF(GeneralTable[[#This Row],[Exclude From Chart]]="X",NA(),GeneralTable[[#This Row],[GraphLabel]]),NA())</f>
        <v>#N/A</v>
      </c>
      <c r="D19" s="26"/>
      <c r="E19" s="12" t="e">
        <f>IFERROR(IF(OR(GeneralTable[[#This Row],[Exclude From Chart]]="X",PerfPowerST[[#This Row],[ExcludeHere]]="X"),NA(),GeneralTable[[#This Row],[Cons. ST]]),NA())</f>
        <v>#N/A</v>
      </c>
      <c r="F19" s="19" t="e">
        <f>IFERROR(IF(OR(GeneralTable[[#This Row],[Exclude From Chart]]="X",PerfPowerST[[#This Row],[ExcludeHere]]="X"),NA(),GeneralTable[[#This Row],[Dur. ST]]),NA())</f>
        <v>#N/A</v>
      </c>
      <c r="G19" s="40" t="e">
        <f>1000000000/50/PerfPowerST[[#This Row],[Cons. ST]]</f>
        <v>#N/A</v>
      </c>
      <c r="H19" s="40" t="e">
        <f>1000000000/100/PerfPowerST[[#This Row],[Cons. ST]]</f>
        <v>#N/A</v>
      </c>
      <c r="I19" s="40" t="e">
        <f>1000000000/200/PerfPowerST[[#This Row],[Cons. ST]]</f>
        <v>#N/A</v>
      </c>
      <c r="J19" s="40" t="e">
        <f>1000000000/300/PerfPowerST[[#This Row],[Cons. ST]]</f>
        <v>#N/A</v>
      </c>
      <c r="K19" s="40" t="e">
        <f>1000000000/400/PerfPowerST[[#This Row],[Cons. ST]]</f>
        <v>#N/A</v>
      </c>
      <c r="L19" s="40" t="e">
        <f>1000000000/500/PerfPowerST[[#This Row],[Cons. ST]]</f>
        <v>#N/A</v>
      </c>
      <c r="M19" s="40" t="e">
        <f>1000000000/600/PerfPowerST[[#This Row],[Cons. ST]]</f>
        <v>#N/A</v>
      </c>
      <c r="N19" s="40" t="e">
        <f>1000000000/700/PerfPowerST[[#This Row],[Cons. ST]]</f>
        <v>#N/A</v>
      </c>
      <c r="O19" s="40" t="e">
        <f>1000000000/800/PerfPowerST[[#This Row],[Cons. ST]]</f>
        <v>#N/A</v>
      </c>
      <c r="P19" s="40" t="e">
        <f>1000000000/900/PerfPowerST[[#This Row],[Cons. ST]]</f>
        <v>#N/A</v>
      </c>
      <c r="Q19" s="40" t="e">
        <f>1000000000/1000/PerfPowerST[[#This Row],[Cons. ST]]</f>
        <v>#N/A</v>
      </c>
    </row>
    <row r="20" spans="2:17" x14ac:dyDescent="0.3">
      <c r="B20">
        <f>IFERROR(GeneralTable[[#This Row],[Ref.]],NA())</f>
        <v>15</v>
      </c>
      <c r="C20" s="15" t="e">
        <f>IFERROR(IF(GeneralTable[[#This Row],[Exclude From Chart]]="X",NA(),GeneralTable[[#This Row],[GraphLabel]]),NA())</f>
        <v>#N/A</v>
      </c>
      <c r="D20" s="26"/>
      <c r="E20" s="12" t="e">
        <f>IFERROR(IF(OR(GeneralTable[[#This Row],[Exclude From Chart]]="X",PerfPowerST[[#This Row],[ExcludeHere]]="X"),NA(),GeneralTable[[#This Row],[Cons. ST]]),NA())</f>
        <v>#N/A</v>
      </c>
      <c r="F20" s="19" t="e">
        <f>IFERROR(IF(OR(GeneralTable[[#This Row],[Exclude From Chart]]="X",PerfPowerST[[#This Row],[ExcludeHere]]="X"),NA(),GeneralTable[[#This Row],[Dur. ST]]),NA())</f>
        <v>#N/A</v>
      </c>
      <c r="G20" s="40" t="e">
        <f>1000000000/50/PerfPowerST[[#This Row],[Cons. ST]]</f>
        <v>#N/A</v>
      </c>
      <c r="H20" s="40" t="e">
        <f>1000000000/100/PerfPowerST[[#This Row],[Cons. ST]]</f>
        <v>#N/A</v>
      </c>
      <c r="I20" s="40" t="e">
        <f>1000000000/200/PerfPowerST[[#This Row],[Cons. ST]]</f>
        <v>#N/A</v>
      </c>
      <c r="J20" s="40" t="e">
        <f>1000000000/300/PerfPowerST[[#This Row],[Cons. ST]]</f>
        <v>#N/A</v>
      </c>
      <c r="K20" s="40" t="e">
        <f>1000000000/400/PerfPowerST[[#This Row],[Cons. ST]]</f>
        <v>#N/A</v>
      </c>
      <c r="L20" s="40" t="e">
        <f>1000000000/500/PerfPowerST[[#This Row],[Cons. ST]]</f>
        <v>#N/A</v>
      </c>
      <c r="M20" s="40" t="e">
        <f>1000000000/600/PerfPowerST[[#This Row],[Cons. ST]]</f>
        <v>#N/A</v>
      </c>
      <c r="N20" s="40" t="e">
        <f>1000000000/700/PerfPowerST[[#This Row],[Cons. ST]]</f>
        <v>#N/A</v>
      </c>
      <c r="O20" s="40" t="e">
        <f>1000000000/800/PerfPowerST[[#This Row],[Cons. ST]]</f>
        <v>#N/A</v>
      </c>
      <c r="P20" s="40" t="e">
        <f>1000000000/900/PerfPowerST[[#This Row],[Cons. ST]]</f>
        <v>#N/A</v>
      </c>
      <c r="Q20" s="40" t="e">
        <f>1000000000/1000/PerfPowerST[[#This Row],[Cons. ST]]</f>
        <v>#N/A</v>
      </c>
    </row>
    <row r="21" spans="2:17" x14ac:dyDescent="0.3">
      <c r="B21">
        <f>IFERROR(GeneralTable[[#This Row],[Ref.]],NA())</f>
        <v>16</v>
      </c>
      <c r="C21" s="15" t="e">
        <f>IFERROR(IF(GeneralTable[[#This Row],[Exclude From Chart]]="X",NA(),GeneralTable[[#This Row],[GraphLabel]]),NA())</f>
        <v>#N/A</v>
      </c>
      <c r="D21" s="26"/>
      <c r="E21" s="12" t="e">
        <f>IFERROR(IF(OR(GeneralTable[[#This Row],[Exclude From Chart]]="X",PerfPowerST[[#This Row],[ExcludeHere]]="X"),NA(),GeneralTable[[#This Row],[Cons. ST]]),NA())</f>
        <v>#N/A</v>
      </c>
      <c r="F21" s="19" t="e">
        <f>IFERROR(IF(OR(GeneralTable[[#This Row],[Exclude From Chart]]="X",PerfPowerST[[#This Row],[ExcludeHere]]="X"),NA(),GeneralTable[[#This Row],[Dur. ST]]),NA())</f>
        <v>#N/A</v>
      </c>
      <c r="G21" s="40" t="e">
        <f>1000000000/50/PerfPowerST[[#This Row],[Cons. ST]]</f>
        <v>#N/A</v>
      </c>
      <c r="H21" s="40" t="e">
        <f>1000000000/100/PerfPowerST[[#This Row],[Cons. ST]]</f>
        <v>#N/A</v>
      </c>
      <c r="I21" s="40" t="e">
        <f>1000000000/200/PerfPowerST[[#This Row],[Cons. ST]]</f>
        <v>#N/A</v>
      </c>
      <c r="J21" s="40" t="e">
        <f>1000000000/300/PerfPowerST[[#This Row],[Cons. ST]]</f>
        <v>#N/A</v>
      </c>
      <c r="K21" s="40" t="e">
        <f>1000000000/400/PerfPowerST[[#This Row],[Cons. ST]]</f>
        <v>#N/A</v>
      </c>
      <c r="L21" s="40" t="e">
        <f>1000000000/500/PerfPowerST[[#This Row],[Cons. ST]]</f>
        <v>#N/A</v>
      </c>
      <c r="M21" s="40" t="e">
        <f>1000000000/600/PerfPowerST[[#This Row],[Cons. ST]]</f>
        <v>#N/A</v>
      </c>
      <c r="N21" s="40" t="e">
        <f>1000000000/700/PerfPowerST[[#This Row],[Cons. ST]]</f>
        <v>#N/A</v>
      </c>
      <c r="O21" s="40" t="e">
        <f>1000000000/800/PerfPowerST[[#This Row],[Cons. ST]]</f>
        <v>#N/A</v>
      </c>
      <c r="P21" s="40" t="e">
        <f>1000000000/900/PerfPowerST[[#This Row],[Cons. ST]]</f>
        <v>#N/A</v>
      </c>
      <c r="Q21" s="40" t="e">
        <f>1000000000/1000/PerfPowerST[[#This Row],[Cons. ST]]</f>
        <v>#N/A</v>
      </c>
    </row>
    <row r="22" spans="2:17" x14ac:dyDescent="0.3">
      <c r="B22">
        <f>IFERROR(GeneralTable[[#This Row],[Ref.]],NA())</f>
        <v>17</v>
      </c>
      <c r="C22" s="15" t="str">
        <f>IFERROR(IF(GeneralTable[[#This Row],[Exclude From Chart]]="X",NA(),GeneralTable[[#This Row],[GraphLabel]]),NA())</f>
        <v>R3 1200 (Summit Ridge) v0.3.1 [17]</v>
      </c>
      <c r="D22" s="26"/>
      <c r="E22" s="12">
        <f>IFERROR(IF(OR(GeneralTable[[#This Row],[Exclude From Chart]]="X",PerfPowerST[[#This Row],[ExcludeHere]]="X"),NA(),GeneralTable[[#This Row],[Cons. ST]]),NA())</f>
        <v>32204</v>
      </c>
      <c r="F22" s="19">
        <f>IFERROR(IF(OR(GeneralTable[[#This Row],[Exclude From Chart]]="X",PerfPowerST[[#This Row],[ExcludeHere]]="X"),NA(),GeneralTable[[#This Row],[Dur. ST]]),NA())</f>
        <v>998.38</v>
      </c>
      <c r="G22" s="40">
        <f>1000000000/50/PerfPowerST[[#This Row],[Cons. ST]]</f>
        <v>621.04086448888336</v>
      </c>
      <c r="H22" s="40">
        <f>1000000000/100/PerfPowerST[[#This Row],[Cons. ST]]</f>
        <v>310.52043224444168</v>
      </c>
      <c r="I22" s="40">
        <f>1000000000/200/PerfPowerST[[#This Row],[Cons. ST]]</f>
        <v>155.26021612222084</v>
      </c>
      <c r="J22" s="40">
        <f>1000000000/300/PerfPowerST[[#This Row],[Cons. ST]]</f>
        <v>103.50681074814723</v>
      </c>
      <c r="K22" s="40">
        <f>1000000000/400/PerfPowerST[[#This Row],[Cons. ST]]</f>
        <v>77.63010806111042</v>
      </c>
      <c r="L22" s="40">
        <f>1000000000/500/PerfPowerST[[#This Row],[Cons. ST]]</f>
        <v>62.104086448888339</v>
      </c>
      <c r="M22" s="40">
        <f>1000000000/600/PerfPowerST[[#This Row],[Cons. ST]]</f>
        <v>51.753405374073616</v>
      </c>
      <c r="N22" s="40">
        <f>1000000000/700/PerfPowerST[[#This Row],[Cons. ST]]</f>
        <v>44.360061749205954</v>
      </c>
      <c r="O22" s="40">
        <f>1000000000/800/PerfPowerST[[#This Row],[Cons. ST]]</f>
        <v>38.81505403055521</v>
      </c>
      <c r="P22" s="40">
        <f>1000000000/900/PerfPowerST[[#This Row],[Cons. ST]]</f>
        <v>34.502270249382406</v>
      </c>
      <c r="Q22" s="40">
        <f>1000000000/1000/PerfPowerST[[#This Row],[Cons. ST]]</f>
        <v>31.052043224444169</v>
      </c>
    </row>
    <row r="23" spans="2:17" x14ac:dyDescent="0.3">
      <c r="B23">
        <f>IFERROR(GeneralTable[[#This Row],[Ref.]],NA())</f>
        <v>18</v>
      </c>
      <c r="C23" s="15" t="e">
        <f>IFERROR(IF(GeneralTable[[#This Row],[Exclude From Chart]]="X",NA(),GeneralTable[[#This Row],[GraphLabel]]),NA())</f>
        <v>#N/A</v>
      </c>
      <c r="D23" s="26"/>
      <c r="E23" s="12" t="e">
        <f>IFERROR(IF(OR(GeneralTable[[#This Row],[Exclude From Chart]]="X",PerfPowerST[[#This Row],[ExcludeHere]]="X"),NA(),GeneralTable[[#This Row],[Cons. ST]]),NA())</f>
        <v>#N/A</v>
      </c>
      <c r="F23" s="19" t="e">
        <f>IFERROR(IF(OR(GeneralTable[[#This Row],[Exclude From Chart]]="X",PerfPowerST[[#This Row],[ExcludeHere]]="X"),NA(),GeneralTable[[#This Row],[Dur. ST]]),NA())</f>
        <v>#N/A</v>
      </c>
      <c r="G23" s="40" t="e">
        <f>1000000000/50/PerfPowerST[[#This Row],[Cons. ST]]</f>
        <v>#N/A</v>
      </c>
      <c r="H23" s="40" t="e">
        <f>1000000000/100/PerfPowerST[[#This Row],[Cons. ST]]</f>
        <v>#N/A</v>
      </c>
      <c r="I23" s="40" t="e">
        <f>1000000000/200/PerfPowerST[[#This Row],[Cons. ST]]</f>
        <v>#N/A</v>
      </c>
      <c r="J23" s="40" t="e">
        <f>1000000000/300/PerfPowerST[[#This Row],[Cons. ST]]</f>
        <v>#N/A</v>
      </c>
      <c r="K23" s="40" t="e">
        <f>1000000000/400/PerfPowerST[[#This Row],[Cons. ST]]</f>
        <v>#N/A</v>
      </c>
      <c r="L23" s="40" t="e">
        <f>1000000000/500/PerfPowerST[[#This Row],[Cons. ST]]</f>
        <v>#N/A</v>
      </c>
      <c r="M23" s="40" t="e">
        <f>1000000000/600/PerfPowerST[[#This Row],[Cons. ST]]</f>
        <v>#N/A</v>
      </c>
      <c r="N23" s="40" t="e">
        <f>1000000000/700/PerfPowerST[[#This Row],[Cons. ST]]</f>
        <v>#N/A</v>
      </c>
      <c r="O23" s="40" t="e">
        <f>1000000000/800/PerfPowerST[[#This Row],[Cons. ST]]</f>
        <v>#N/A</v>
      </c>
      <c r="P23" s="40" t="e">
        <f>1000000000/900/PerfPowerST[[#This Row],[Cons. ST]]</f>
        <v>#N/A</v>
      </c>
      <c r="Q23" s="40" t="e">
        <f>1000000000/1000/PerfPowerST[[#This Row],[Cons. ST]]</f>
        <v>#N/A</v>
      </c>
    </row>
    <row r="24" spans="2:17" x14ac:dyDescent="0.3">
      <c r="B24">
        <f>IFERROR(GeneralTable[[#This Row],[Ref.]],NA())</f>
        <v>19</v>
      </c>
      <c r="C24" s="15" t="e">
        <f>IFERROR(IF(GeneralTable[[#This Row],[Exclude From Chart]]="X",NA(),GeneralTable[[#This Row],[GraphLabel]]),NA())</f>
        <v>#N/A</v>
      </c>
      <c r="D24" s="26"/>
      <c r="E24" s="12" t="e">
        <f>IFERROR(IF(OR(GeneralTable[[#This Row],[Exclude From Chart]]="X",PerfPowerST[[#This Row],[ExcludeHere]]="X"),NA(),GeneralTable[[#This Row],[Cons. ST]]),NA())</f>
        <v>#N/A</v>
      </c>
      <c r="F24" s="19" t="e">
        <f>IFERROR(IF(OR(GeneralTable[[#This Row],[Exclude From Chart]]="X",PerfPowerST[[#This Row],[ExcludeHere]]="X"),NA(),GeneralTable[[#This Row],[Dur. ST]]),NA())</f>
        <v>#N/A</v>
      </c>
      <c r="G24" s="40" t="e">
        <f>1000000000/50/PerfPowerST[[#This Row],[Cons. ST]]</f>
        <v>#N/A</v>
      </c>
      <c r="H24" s="40" t="e">
        <f>1000000000/100/PerfPowerST[[#This Row],[Cons. ST]]</f>
        <v>#N/A</v>
      </c>
      <c r="I24" s="40" t="e">
        <f>1000000000/200/PerfPowerST[[#This Row],[Cons. ST]]</f>
        <v>#N/A</v>
      </c>
      <c r="J24" s="40" t="e">
        <f>1000000000/300/PerfPowerST[[#This Row],[Cons. ST]]</f>
        <v>#N/A</v>
      </c>
      <c r="K24" s="40" t="e">
        <f>1000000000/400/PerfPowerST[[#This Row],[Cons. ST]]</f>
        <v>#N/A</v>
      </c>
      <c r="L24" s="40" t="e">
        <f>1000000000/500/PerfPowerST[[#This Row],[Cons. ST]]</f>
        <v>#N/A</v>
      </c>
      <c r="M24" s="40" t="e">
        <f>1000000000/600/PerfPowerST[[#This Row],[Cons. ST]]</f>
        <v>#N/A</v>
      </c>
      <c r="N24" s="40" t="e">
        <f>1000000000/700/PerfPowerST[[#This Row],[Cons. ST]]</f>
        <v>#N/A</v>
      </c>
      <c r="O24" s="40" t="e">
        <f>1000000000/800/PerfPowerST[[#This Row],[Cons. ST]]</f>
        <v>#N/A</v>
      </c>
      <c r="P24" s="40" t="e">
        <f>1000000000/900/PerfPowerST[[#This Row],[Cons. ST]]</f>
        <v>#N/A</v>
      </c>
      <c r="Q24" s="40" t="e">
        <f>1000000000/1000/PerfPowerST[[#This Row],[Cons. ST]]</f>
        <v>#N/A</v>
      </c>
    </row>
    <row r="25" spans="2:17" x14ac:dyDescent="0.3">
      <c r="B25">
        <f>IFERROR(GeneralTable[[#This Row],[Ref.]],NA())</f>
        <v>20</v>
      </c>
      <c r="C25" s="15" t="e">
        <f>IFERROR(IF(GeneralTable[[#This Row],[Exclude From Chart]]="X",NA(),GeneralTable[[#This Row],[GraphLabel]]),NA())</f>
        <v>#N/A</v>
      </c>
      <c r="D25" s="26"/>
      <c r="E25" s="12" t="e">
        <f>IFERROR(IF(OR(GeneralTable[[#This Row],[Exclude From Chart]]="X",PerfPowerST[[#This Row],[ExcludeHere]]="X"),NA(),GeneralTable[[#This Row],[Cons. ST]]),NA())</f>
        <v>#N/A</v>
      </c>
      <c r="F25" s="19" t="e">
        <f>IFERROR(IF(OR(GeneralTable[[#This Row],[Exclude From Chart]]="X",PerfPowerST[[#This Row],[ExcludeHere]]="X"),NA(),GeneralTable[[#This Row],[Dur. ST]]),NA())</f>
        <v>#N/A</v>
      </c>
      <c r="G25" s="40" t="e">
        <f>1000000000/50/PerfPowerST[[#This Row],[Cons. ST]]</f>
        <v>#N/A</v>
      </c>
      <c r="H25" s="40" t="e">
        <f>1000000000/100/PerfPowerST[[#This Row],[Cons. ST]]</f>
        <v>#N/A</v>
      </c>
      <c r="I25" s="40" t="e">
        <f>1000000000/200/PerfPowerST[[#This Row],[Cons. ST]]</f>
        <v>#N/A</v>
      </c>
      <c r="J25" s="40" t="e">
        <f>1000000000/300/PerfPowerST[[#This Row],[Cons. ST]]</f>
        <v>#N/A</v>
      </c>
      <c r="K25" s="40" t="e">
        <f>1000000000/400/PerfPowerST[[#This Row],[Cons. ST]]</f>
        <v>#N/A</v>
      </c>
      <c r="L25" s="40" t="e">
        <f>1000000000/500/PerfPowerST[[#This Row],[Cons. ST]]</f>
        <v>#N/A</v>
      </c>
      <c r="M25" s="40" t="e">
        <f>1000000000/600/PerfPowerST[[#This Row],[Cons. ST]]</f>
        <v>#N/A</v>
      </c>
      <c r="N25" s="40" t="e">
        <f>1000000000/700/PerfPowerST[[#This Row],[Cons. ST]]</f>
        <v>#N/A</v>
      </c>
      <c r="O25" s="40" t="e">
        <f>1000000000/800/PerfPowerST[[#This Row],[Cons. ST]]</f>
        <v>#N/A</v>
      </c>
      <c r="P25" s="40" t="e">
        <f>1000000000/900/PerfPowerST[[#This Row],[Cons. ST]]</f>
        <v>#N/A</v>
      </c>
      <c r="Q25" s="40" t="e">
        <f>1000000000/1000/PerfPowerST[[#This Row],[Cons. ST]]</f>
        <v>#N/A</v>
      </c>
    </row>
    <row r="26" spans="2:17" x14ac:dyDescent="0.3">
      <c r="B26">
        <f>IFERROR(GeneralTable[[#This Row],[Ref.]],NA())</f>
        <v>21</v>
      </c>
      <c r="C26" s="15" t="e">
        <f>IFERROR(IF(GeneralTable[[#This Row],[Exclude From Chart]]="X",NA(),GeneralTable[[#This Row],[GraphLabel]]),NA())</f>
        <v>#N/A</v>
      </c>
      <c r="D26" s="26"/>
      <c r="E26" s="12" t="e">
        <f>IFERROR(IF(OR(GeneralTable[[#This Row],[Exclude From Chart]]="X",PerfPowerST[[#This Row],[ExcludeHere]]="X"),NA(),GeneralTable[[#This Row],[Cons. ST]]),NA())</f>
        <v>#N/A</v>
      </c>
      <c r="F26" s="19" t="e">
        <f>IFERROR(IF(OR(GeneralTable[[#This Row],[Exclude From Chart]]="X",PerfPowerST[[#This Row],[ExcludeHere]]="X"),NA(),GeneralTable[[#This Row],[Dur. ST]]),NA())</f>
        <v>#N/A</v>
      </c>
      <c r="G26" s="40" t="e">
        <f>1000000000/50/PerfPowerST[[#This Row],[Cons. ST]]</f>
        <v>#N/A</v>
      </c>
      <c r="H26" s="40" t="e">
        <f>1000000000/100/PerfPowerST[[#This Row],[Cons. ST]]</f>
        <v>#N/A</v>
      </c>
      <c r="I26" s="40" t="e">
        <f>1000000000/200/PerfPowerST[[#This Row],[Cons. ST]]</f>
        <v>#N/A</v>
      </c>
      <c r="J26" s="40" t="e">
        <f>1000000000/300/PerfPowerST[[#This Row],[Cons. ST]]</f>
        <v>#N/A</v>
      </c>
      <c r="K26" s="40" t="e">
        <f>1000000000/400/PerfPowerST[[#This Row],[Cons. ST]]</f>
        <v>#N/A</v>
      </c>
      <c r="L26" s="40" t="e">
        <f>1000000000/500/PerfPowerST[[#This Row],[Cons. ST]]</f>
        <v>#N/A</v>
      </c>
      <c r="M26" s="40" t="e">
        <f>1000000000/600/PerfPowerST[[#This Row],[Cons. ST]]</f>
        <v>#N/A</v>
      </c>
      <c r="N26" s="40" t="e">
        <f>1000000000/700/PerfPowerST[[#This Row],[Cons. ST]]</f>
        <v>#N/A</v>
      </c>
      <c r="O26" s="40" t="e">
        <f>1000000000/800/PerfPowerST[[#This Row],[Cons. ST]]</f>
        <v>#N/A</v>
      </c>
      <c r="P26" s="40" t="e">
        <f>1000000000/900/PerfPowerST[[#This Row],[Cons. ST]]</f>
        <v>#N/A</v>
      </c>
      <c r="Q26" s="40" t="e">
        <f>1000000000/1000/PerfPowerST[[#This Row],[Cons. ST]]</f>
        <v>#N/A</v>
      </c>
    </row>
    <row r="27" spans="2:17" x14ac:dyDescent="0.3">
      <c r="B27">
        <f>IFERROR(GeneralTable[[#This Row],[Ref.]],NA())</f>
        <v>22</v>
      </c>
      <c r="C27" s="15" t="e">
        <f>IFERROR(IF(GeneralTable[[#This Row],[Exclude From Chart]]="X",NA(),GeneralTable[[#This Row],[GraphLabel]]),NA())</f>
        <v>#N/A</v>
      </c>
      <c r="D27" s="26"/>
      <c r="E27" s="12" t="e">
        <f>IFERROR(IF(OR(GeneralTable[[#This Row],[Exclude From Chart]]="X",PerfPowerST[[#This Row],[ExcludeHere]]="X"),NA(),GeneralTable[[#This Row],[Cons. ST]]),NA())</f>
        <v>#N/A</v>
      </c>
      <c r="F27" s="19" t="e">
        <f>IFERROR(IF(OR(GeneralTable[[#This Row],[Exclude From Chart]]="X",PerfPowerST[[#This Row],[ExcludeHere]]="X"),NA(),GeneralTable[[#This Row],[Dur. ST]]),NA())</f>
        <v>#N/A</v>
      </c>
      <c r="G27" s="40" t="e">
        <f>1000000000/50/PerfPowerST[[#This Row],[Cons. ST]]</f>
        <v>#N/A</v>
      </c>
      <c r="H27" s="40" t="e">
        <f>1000000000/100/PerfPowerST[[#This Row],[Cons. ST]]</f>
        <v>#N/A</v>
      </c>
      <c r="I27" s="40" t="e">
        <f>1000000000/200/PerfPowerST[[#This Row],[Cons. ST]]</f>
        <v>#N/A</v>
      </c>
      <c r="J27" s="40" t="e">
        <f>1000000000/300/PerfPowerST[[#This Row],[Cons. ST]]</f>
        <v>#N/A</v>
      </c>
      <c r="K27" s="40" t="e">
        <f>1000000000/400/PerfPowerST[[#This Row],[Cons. ST]]</f>
        <v>#N/A</v>
      </c>
      <c r="L27" s="40" t="e">
        <f>1000000000/500/PerfPowerST[[#This Row],[Cons. ST]]</f>
        <v>#N/A</v>
      </c>
      <c r="M27" s="40" t="e">
        <f>1000000000/600/PerfPowerST[[#This Row],[Cons. ST]]</f>
        <v>#N/A</v>
      </c>
      <c r="N27" s="40" t="e">
        <f>1000000000/700/PerfPowerST[[#This Row],[Cons. ST]]</f>
        <v>#N/A</v>
      </c>
      <c r="O27" s="40" t="e">
        <f>1000000000/800/PerfPowerST[[#This Row],[Cons. ST]]</f>
        <v>#N/A</v>
      </c>
      <c r="P27" s="40" t="e">
        <f>1000000000/900/PerfPowerST[[#This Row],[Cons. ST]]</f>
        <v>#N/A</v>
      </c>
      <c r="Q27" s="40" t="e">
        <f>1000000000/1000/PerfPowerST[[#This Row],[Cons. ST]]</f>
        <v>#N/A</v>
      </c>
    </row>
    <row r="28" spans="2:17" x14ac:dyDescent="0.3">
      <c r="B28">
        <f>IFERROR(GeneralTable[[#This Row],[Ref.]],NA())</f>
        <v>23</v>
      </c>
      <c r="C28" s="15" t="e">
        <f>IFERROR(IF(GeneralTable[[#This Row],[Exclude From Chart]]="X",NA(),GeneralTable[[#This Row],[GraphLabel]]),NA())</f>
        <v>#N/A</v>
      </c>
      <c r="D28" s="26"/>
      <c r="E28" s="12" t="e">
        <f>IFERROR(IF(OR(GeneralTable[[#This Row],[Exclude From Chart]]="X",PerfPowerST[[#This Row],[ExcludeHere]]="X"),NA(),GeneralTable[[#This Row],[Cons. ST]]),NA())</f>
        <v>#N/A</v>
      </c>
      <c r="F28" s="19" t="e">
        <f>IFERROR(IF(OR(GeneralTable[[#This Row],[Exclude From Chart]]="X",PerfPowerST[[#This Row],[ExcludeHere]]="X"),NA(),GeneralTable[[#This Row],[Dur. ST]]),NA())</f>
        <v>#N/A</v>
      </c>
      <c r="G28" s="40" t="e">
        <f>1000000000/50/PerfPowerST[[#This Row],[Cons. ST]]</f>
        <v>#N/A</v>
      </c>
      <c r="H28" s="40" t="e">
        <f>1000000000/100/PerfPowerST[[#This Row],[Cons. ST]]</f>
        <v>#N/A</v>
      </c>
      <c r="I28" s="40" t="e">
        <f>1000000000/200/PerfPowerST[[#This Row],[Cons. ST]]</f>
        <v>#N/A</v>
      </c>
      <c r="J28" s="40" t="e">
        <f>1000000000/300/PerfPowerST[[#This Row],[Cons. ST]]</f>
        <v>#N/A</v>
      </c>
      <c r="K28" s="40" t="e">
        <f>1000000000/400/PerfPowerST[[#This Row],[Cons. ST]]</f>
        <v>#N/A</v>
      </c>
      <c r="L28" s="40" t="e">
        <f>1000000000/500/PerfPowerST[[#This Row],[Cons. ST]]</f>
        <v>#N/A</v>
      </c>
      <c r="M28" s="40" t="e">
        <f>1000000000/600/PerfPowerST[[#This Row],[Cons. ST]]</f>
        <v>#N/A</v>
      </c>
      <c r="N28" s="40" t="e">
        <f>1000000000/700/PerfPowerST[[#This Row],[Cons. ST]]</f>
        <v>#N/A</v>
      </c>
      <c r="O28" s="40" t="e">
        <f>1000000000/800/PerfPowerST[[#This Row],[Cons. ST]]</f>
        <v>#N/A</v>
      </c>
      <c r="P28" s="40" t="e">
        <f>1000000000/900/PerfPowerST[[#This Row],[Cons. ST]]</f>
        <v>#N/A</v>
      </c>
      <c r="Q28" s="40" t="e">
        <f>1000000000/1000/PerfPowerST[[#This Row],[Cons. ST]]</f>
        <v>#N/A</v>
      </c>
    </row>
    <row r="29" spans="2:17" x14ac:dyDescent="0.3">
      <c r="B29">
        <f>IFERROR(GeneralTable[[#This Row],[Ref.]],NA())</f>
        <v>24</v>
      </c>
      <c r="C29" s="15" t="e">
        <f>IFERROR(IF(GeneralTable[[#This Row],[Exclude From Chart]]="X",NA(),GeneralTable[[#This Row],[GraphLabel]]),NA())</f>
        <v>#N/A</v>
      </c>
      <c r="D29" s="26"/>
      <c r="E29" s="12" t="e">
        <f>IFERROR(IF(OR(GeneralTable[[#This Row],[Exclude From Chart]]="X",PerfPowerST[[#This Row],[ExcludeHere]]="X"),NA(),GeneralTable[[#This Row],[Cons. ST]]),NA())</f>
        <v>#N/A</v>
      </c>
      <c r="F29" s="19" t="e">
        <f>IFERROR(IF(OR(GeneralTable[[#This Row],[Exclude From Chart]]="X",PerfPowerST[[#This Row],[ExcludeHere]]="X"),NA(),GeneralTable[[#This Row],[Dur. ST]]),NA())</f>
        <v>#N/A</v>
      </c>
      <c r="G29" s="40" t="e">
        <f>1000000000/50/PerfPowerST[[#This Row],[Cons. ST]]</f>
        <v>#N/A</v>
      </c>
      <c r="H29" s="40" t="e">
        <f>1000000000/100/PerfPowerST[[#This Row],[Cons. ST]]</f>
        <v>#N/A</v>
      </c>
      <c r="I29" s="40" t="e">
        <f>1000000000/200/PerfPowerST[[#This Row],[Cons. ST]]</f>
        <v>#N/A</v>
      </c>
      <c r="J29" s="40" t="e">
        <f>1000000000/300/PerfPowerST[[#This Row],[Cons. ST]]</f>
        <v>#N/A</v>
      </c>
      <c r="K29" s="40" t="e">
        <f>1000000000/400/PerfPowerST[[#This Row],[Cons. ST]]</f>
        <v>#N/A</v>
      </c>
      <c r="L29" s="40" t="e">
        <f>1000000000/500/PerfPowerST[[#This Row],[Cons. ST]]</f>
        <v>#N/A</v>
      </c>
      <c r="M29" s="40" t="e">
        <f>1000000000/600/PerfPowerST[[#This Row],[Cons. ST]]</f>
        <v>#N/A</v>
      </c>
      <c r="N29" s="40" t="e">
        <f>1000000000/700/PerfPowerST[[#This Row],[Cons. ST]]</f>
        <v>#N/A</v>
      </c>
      <c r="O29" s="40" t="e">
        <f>1000000000/800/PerfPowerST[[#This Row],[Cons. ST]]</f>
        <v>#N/A</v>
      </c>
      <c r="P29" s="40" t="e">
        <f>1000000000/900/PerfPowerST[[#This Row],[Cons. ST]]</f>
        <v>#N/A</v>
      </c>
      <c r="Q29" s="40" t="e">
        <f>1000000000/1000/PerfPowerST[[#This Row],[Cons. ST]]</f>
        <v>#N/A</v>
      </c>
    </row>
    <row r="30" spans="2:17" x14ac:dyDescent="0.3">
      <c r="B30">
        <f>IFERROR(GeneralTable[[#This Row],[Ref.]],NA())</f>
        <v>25</v>
      </c>
      <c r="C30" s="16" t="e">
        <f>IFERROR(IF(GeneralTable[[#This Row],[Exclude From Chart]]="X",NA(),GeneralTable[[#This Row],[GraphLabel]]),NA())</f>
        <v>#N/A</v>
      </c>
      <c r="D30" s="27"/>
      <c r="E30" s="12" t="e">
        <f>IFERROR(IF(OR(GeneralTable[[#This Row],[Exclude From Chart]]="X",PerfPowerST[[#This Row],[ExcludeHere]]="X"),NA(),GeneralTable[[#This Row],[Cons. ST]]),NA())</f>
        <v>#N/A</v>
      </c>
      <c r="F30" s="19" t="e">
        <f>IFERROR(IF(OR(GeneralTable[[#This Row],[Exclude From Chart]]="X",PerfPowerST[[#This Row],[ExcludeHere]]="X"),NA(),GeneralTable[[#This Row],[Dur. ST]]),NA())</f>
        <v>#N/A</v>
      </c>
      <c r="G30" s="40" t="e">
        <f>1000000000/50/PerfPowerST[[#This Row],[Cons. ST]]</f>
        <v>#N/A</v>
      </c>
      <c r="H30" s="40" t="e">
        <f>1000000000/100/PerfPowerST[[#This Row],[Cons. ST]]</f>
        <v>#N/A</v>
      </c>
      <c r="I30" s="40" t="e">
        <f>1000000000/200/PerfPowerST[[#This Row],[Cons. ST]]</f>
        <v>#N/A</v>
      </c>
      <c r="J30" s="40" t="e">
        <f>1000000000/300/PerfPowerST[[#This Row],[Cons. ST]]</f>
        <v>#N/A</v>
      </c>
      <c r="K30" s="40" t="e">
        <f>1000000000/400/PerfPowerST[[#This Row],[Cons. ST]]</f>
        <v>#N/A</v>
      </c>
      <c r="L30" s="40" t="e">
        <f>1000000000/500/PerfPowerST[[#This Row],[Cons. ST]]</f>
        <v>#N/A</v>
      </c>
      <c r="M30" s="40" t="e">
        <f>1000000000/600/PerfPowerST[[#This Row],[Cons. ST]]</f>
        <v>#N/A</v>
      </c>
      <c r="N30" s="40" t="e">
        <f>1000000000/700/PerfPowerST[[#This Row],[Cons. ST]]</f>
        <v>#N/A</v>
      </c>
      <c r="O30" s="40" t="e">
        <f>1000000000/800/PerfPowerST[[#This Row],[Cons. ST]]</f>
        <v>#N/A</v>
      </c>
      <c r="P30" s="40" t="e">
        <f>1000000000/900/PerfPowerST[[#This Row],[Cons. ST]]</f>
        <v>#N/A</v>
      </c>
      <c r="Q30" s="40" t="e">
        <f>1000000000/1000/PerfPowerST[[#This Row],[Cons. ST]]</f>
        <v>#N/A</v>
      </c>
    </row>
    <row r="31" spans="2:17" x14ac:dyDescent="0.3">
      <c r="B31">
        <f>IFERROR(GeneralTable[[#This Row],[Ref.]],NA())</f>
        <v>26</v>
      </c>
      <c r="C31" s="16" t="e">
        <f>IFERROR(IF(GeneralTable[[#This Row],[Exclude From Chart]]="X",NA(),GeneralTable[[#This Row],[GraphLabel]]),NA())</f>
        <v>#N/A</v>
      </c>
      <c r="D31" s="27"/>
      <c r="E31" s="12" t="e">
        <f>IFERROR(IF(OR(GeneralTable[[#This Row],[Exclude From Chart]]="X",PerfPowerST[[#This Row],[ExcludeHere]]="X"),NA(),GeneralTable[[#This Row],[Cons. ST]]),NA())</f>
        <v>#N/A</v>
      </c>
      <c r="F31" s="19" t="e">
        <f>IFERROR(IF(OR(GeneralTable[[#This Row],[Exclude From Chart]]="X",PerfPowerST[[#This Row],[ExcludeHere]]="X"),NA(),GeneralTable[[#This Row],[Dur. ST]]),NA())</f>
        <v>#N/A</v>
      </c>
      <c r="G31" s="40" t="e">
        <f>1000000000/50/PerfPowerST[[#This Row],[Cons. ST]]</f>
        <v>#N/A</v>
      </c>
      <c r="H31" s="40" t="e">
        <f>1000000000/100/PerfPowerST[[#This Row],[Cons. ST]]</f>
        <v>#N/A</v>
      </c>
      <c r="I31" s="40" t="e">
        <f>1000000000/200/PerfPowerST[[#This Row],[Cons. ST]]</f>
        <v>#N/A</v>
      </c>
      <c r="J31" s="40" t="e">
        <f>1000000000/300/PerfPowerST[[#This Row],[Cons. ST]]</f>
        <v>#N/A</v>
      </c>
      <c r="K31" s="40" t="e">
        <f>1000000000/400/PerfPowerST[[#This Row],[Cons. ST]]</f>
        <v>#N/A</v>
      </c>
      <c r="L31" s="40" t="e">
        <f>1000000000/500/PerfPowerST[[#This Row],[Cons. ST]]</f>
        <v>#N/A</v>
      </c>
      <c r="M31" s="40" t="e">
        <f>1000000000/600/PerfPowerST[[#This Row],[Cons. ST]]</f>
        <v>#N/A</v>
      </c>
      <c r="N31" s="40" t="e">
        <f>1000000000/700/PerfPowerST[[#This Row],[Cons. ST]]</f>
        <v>#N/A</v>
      </c>
      <c r="O31" s="40" t="e">
        <f>1000000000/800/PerfPowerST[[#This Row],[Cons. ST]]</f>
        <v>#N/A</v>
      </c>
      <c r="P31" s="40" t="e">
        <f>1000000000/900/PerfPowerST[[#This Row],[Cons. ST]]</f>
        <v>#N/A</v>
      </c>
      <c r="Q31" s="40" t="e">
        <f>1000000000/1000/PerfPowerST[[#This Row],[Cons. ST]]</f>
        <v>#N/A</v>
      </c>
    </row>
    <row r="32" spans="2:17" x14ac:dyDescent="0.3">
      <c r="B32">
        <f>IFERROR(GeneralTable[[#This Row],[Ref.]],NA())</f>
        <v>27</v>
      </c>
      <c r="C32" s="16" t="e">
        <f>IFERROR(IF(GeneralTable[[#This Row],[Exclude From Chart]]="X",NA(),GeneralTable[[#This Row],[GraphLabel]]),NA())</f>
        <v>#N/A</v>
      </c>
      <c r="D32" s="27"/>
      <c r="E32" s="12" t="e">
        <f>IFERROR(IF(OR(GeneralTable[[#This Row],[Exclude From Chart]]="X",PerfPowerST[[#This Row],[ExcludeHere]]="X"),NA(),GeneralTable[[#This Row],[Cons. ST]]),NA())</f>
        <v>#N/A</v>
      </c>
      <c r="F32" s="19" t="e">
        <f>IFERROR(IF(OR(GeneralTable[[#This Row],[Exclude From Chart]]="X",PerfPowerST[[#This Row],[ExcludeHere]]="X"),NA(),GeneralTable[[#This Row],[Dur. ST]]),NA())</f>
        <v>#N/A</v>
      </c>
      <c r="G32" s="40" t="e">
        <f>1000000000/50/PerfPowerST[[#This Row],[Cons. ST]]</f>
        <v>#N/A</v>
      </c>
      <c r="H32" s="40" t="e">
        <f>1000000000/100/PerfPowerST[[#This Row],[Cons. ST]]</f>
        <v>#N/A</v>
      </c>
      <c r="I32" s="40" t="e">
        <f>1000000000/200/PerfPowerST[[#This Row],[Cons. ST]]</f>
        <v>#N/A</v>
      </c>
      <c r="J32" s="40" t="e">
        <f>1000000000/300/PerfPowerST[[#This Row],[Cons. ST]]</f>
        <v>#N/A</v>
      </c>
      <c r="K32" s="40" t="e">
        <f>1000000000/400/PerfPowerST[[#This Row],[Cons. ST]]</f>
        <v>#N/A</v>
      </c>
      <c r="L32" s="40" t="e">
        <f>1000000000/500/PerfPowerST[[#This Row],[Cons. ST]]</f>
        <v>#N/A</v>
      </c>
      <c r="M32" s="40" t="e">
        <f>1000000000/600/PerfPowerST[[#This Row],[Cons. ST]]</f>
        <v>#N/A</v>
      </c>
      <c r="N32" s="40" t="e">
        <f>1000000000/700/PerfPowerST[[#This Row],[Cons. ST]]</f>
        <v>#N/A</v>
      </c>
      <c r="O32" s="40" t="e">
        <f>1000000000/800/PerfPowerST[[#This Row],[Cons. ST]]</f>
        <v>#N/A</v>
      </c>
      <c r="P32" s="40" t="e">
        <f>1000000000/900/PerfPowerST[[#This Row],[Cons. ST]]</f>
        <v>#N/A</v>
      </c>
      <c r="Q32" s="40" t="e">
        <f>1000000000/1000/PerfPowerST[[#This Row],[Cons. ST]]</f>
        <v>#N/A</v>
      </c>
    </row>
    <row r="33" spans="2:17" x14ac:dyDescent="0.3">
      <c r="B33">
        <f>IFERROR(GeneralTable[[#This Row],[Ref.]],NA())</f>
        <v>28</v>
      </c>
      <c r="C33" s="16" t="str">
        <f>IFERROR(IF(GeneralTable[[#This Row],[Exclude From Chart]]="X",NA(),GeneralTable[[#This Row],[GraphLabel]]),NA())</f>
        <v>i7 5775C (Broadwell) v0.5.1 [28]</v>
      </c>
      <c r="D33" s="27"/>
      <c r="E33" s="12">
        <f>IFERROR(IF(OR(GeneralTable[[#This Row],[Exclude From Chart]]="X",PerfPowerST[[#This Row],[ExcludeHere]]="X"),NA(),GeneralTable[[#This Row],[Cons. ST]]),NA())</f>
        <v>20078</v>
      </c>
      <c r="F33" s="19">
        <f>IFERROR(IF(OR(GeneralTable[[#This Row],[Exclude From Chart]]="X",PerfPowerST[[#This Row],[ExcludeHere]]="X"),NA(),GeneralTable[[#This Row],[Dur. ST]]),NA())</f>
        <v>904.59</v>
      </c>
      <c r="G33" s="40">
        <f>1000000000/50/PerfPowerST[[#This Row],[Cons. ST]]</f>
        <v>996.11515091144531</v>
      </c>
      <c r="H33" s="40">
        <f>1000000000/100/PerfPowerST[[#This Row],[Cons. ST]]</f>
        <v>498.05757545572266</v>
      </c>
      <c r="I33" s="40">
        <f>1000000000/200/PerfPowerST[[#This Row],[Cons. ST]]</f>
        <v>249.02878772786133</v>
      </c>
      <c r="J33" s="40">
        <f>1000000000/300/PerfPowerST[[#This Row],[Cons. ST]]</f>
        <v>166.01919181857423</v>
      </c>
      <c r="K33" s="40">
        <f>1000000000/400/PerfPowerST[[#This Row],[Cons. ST]]</f>
        <v>124.51439386393066</v>
      </c>
      <c r="L33" s="40">
        <f>1000000000/500/PerfPowerST[[#This Row],[Cons. ST]]</f>
        <v>99.61151509114454</v>
      </c>
      <c r="M33" s="40">
        <f>1000000000/600/PerfPowerST[[#This Row],[Cons. ST]]</f>
        <v>83.009595909287114</v>
      </c>
      <c r="N33" s="40">
        <f>1000000000/700/PerfPowerST[[#This Row],[Cons. ST]]</f>
        <v>71.151082207960386</v>
      </c>
      <c r="O33" s="40">
        <f>1000000000/800/PerfPowerST[[#This Row],[Cons. ST]]</f>
        <v>62.257196931965332</v>
      </c>
      <c r="P33" s="40">
        <f>1000000000/900/PerfPowerST[[#This Row],[Cons. ST]]</f>
        <v>55.339730606191402</v>
      </c>
      <c r="Q33" s="40">
        <f>1000000000/1000/PerfPowerST[[#This Row],[Cons. ST]]</f>
        <v>49.80575754557227</v>
      </c>
    </row>
    <row r="34" spans="2:17" x14ac:dyDescent="0.3">
      <c r="B34">
        <f>IFERROR(GeneralTable[[#This Row],[Ref.]],NA())</f>
        <v>29</v>
      </c>
      <c r="C34" s="16" t="e">
        <f>IFERROR(IF(GeneralTable[[#This Row],[Exclude From Chart]]="X",NA(),GeneralTable[[#This Row],[GraphLabel]]),NA())</f>
        <v>#N/A</v>
      </c>
      <c r="D34" s="27"/>
      <c r="E34" s="12" t="e">
        <f>IFERROR(IF(OR(GeneralTable[[#This Row],[Exclude From Chart]]="X",PerfPowerST[[#This Row],[ExcludeHere]]="X"),NA(),GeneralTable[[#This Row],[Cons. ST]]),NA())</f>
        <v>#N/A</v>
      </c>
      <c r="F34" s="19" t="e">
        <f>IFERROR(IF(OR(GeneralTable[[#This Row],[Exclude From Chart]]="X",PerfPowerST[[#This Row],[ExcludeHere]]="X"),NA(),GeneralTable[[#This Row],[Dur. ST]]),NA())</f>
        <v>#N/A</v>
      </c>
      <c r="G34" s="40" t="e">
        <f>1000000000/50/PerfPowerST[[#This Row],[Cons. ST]]</f>
        <v>#N/A</v>
      </c>
      <c r="H34" s="40" t="e">
        <f>1000000000/100/PerfPowerST[[#This Row],[Cons. ST]]</f>
        <v>#N/A</v>
      </c>
      <c r="I34" s="40" t="e">
        <f>1000000000/200/PerfPowerST[[#This Row],[Cons. ST]]</f>
        <v>#N/A</v>
      </c>
      <c r="J34" s="40" t="e">
        <f>1000000000/300/PerfPowerST[[#This Row],[Cons. ST]]</f>
        <v>#N/A</v>
      </c>
      <c r="K34" s="40" t="e">
        <f>1000000000/400/PerfPowerST[[#This Row],[Cons. ST]]</f>
        <v>#N/A</v>
      </c>
      <c r="L34" s="40" t="e">
        <f>1000000000/500/PerfPowerST[[#This Row],[Cons. ST]]</f>
        <v>#N/A</v>
      </c>
      <c r="M34" s="40" t="e">
        <f>1000000000/600/PerfPowerST[[#This Row],[Cons. ST]]</f>
        <v>#N/A</v>
      </c>
      <c r="N34" s="40" t="e">
        <f>1000000000/700/PerfPowerST[[#This Row],[Cons. ST]]</f>
        <v>#N/A</v>
      </c>
      <c r="O34" s="40" t="e">
        <f>1000000000/800/PerfPowerST[[#This Row],[Cons. ST]]</f>
        <v>#N/A</v>
      </c>
      <c r="P34" s="40" t="e">
        <f>1000000000/900/PerfPowerST[[#This Row],[Cons. ST]]</f>
        <v>#N/A</v>
      </c>
      <c r="Q34" s="40" t="e">
        <f>1000000000/1000/PerfPowerST[[#This Row],[Cons. ST]]</f>
        <v>#N/A</v>
      </c>
    </row>
    <row r="35" spans="2:17" x14ac:dyDescent="0.3">
      <c r="B35">
        <f>IFERROR(GeneralTable[[#This Row],[Ref.]],NA())</f>
        <v>30</v>
      </c>
      <c r="C35" s="16" t="str">
        <f>IFERROR(IF(GeneralTable[[#This Row],[Exclude From Chart]]="X",NA(),GeneralTable[[#This Row],[GraphLabel]]),NA())</f>
        <v>R9 5900HS (Cezanne) v0.5.0 [30]</v>
      </c>
      <c r="D35" s="27"/>
      <c r="E35" s="12">
        <f>IFERROR(IF(OR(GeneralTable[[#This Row],[Exclude From Chart]]="X",PerfPowerST[[#This Row],[ExcludeHere]]="X"),NA(),GeneralTable[[#This Row],[Cons. ST]]),NA())</f>
        <v>7445</v>
      </c>
      <c r="F35" s="19">
        <f>IFERROR(IF(OR(GeneralTable[[#This Row],[Exclude From Chart]]="X",PerfPowerST[[#This Row],[ExcludeHere]]="X"),NA(),GeneralTable[[#This Row],[Dur. ST]]),NA())</f>
        <v>621.65</v>
      </c>
      <c r="G35" s="40">
        <f>1000000000/50/PerfPowerST[[#This Row],[Cons. ST]]</f>
        <v>2686.3666890530558</v>
      </c>
      <c r="H35" s="40">
        <f>1000000000/100/PerfPowerST[[#This Row],[Cons. ST]]</f>
        <v>1343.1833445265279</v>
      </c>
      <c r="I35" s="40">
        <f>1000000000/200/PerfPowerST[[#This Row],[Cons. ST]]</f>
        <v>671.59167226326394</v>
      </c>
      <c r="J35" s="40">
        <f>1000000000/300/PerfPowerST[[#This Row],[Cons. ST]]</f>
        <v>447.72778150884267</v>
      </c>
      <c r="K35" s="40">
        <f>1000000000/400/PerfPowerST[[#This Row],[Cons. ST]]</f>
        <v>335.79583613163197</v>
      </c>
      <c r="L35" s="40">
        <f>1000000000/500/PerfPowerST[[#This Row],[Cons. ST]]</f>
        <v>268.63666890530556</v>
      </c>
      <c r="M35" s="40">
        <f>1000000000/600/PerfPowerST[[#This Row],[Cons. ST]]</f>
        <v>223.86389075442133</v>
      </c>
      <c r="N35" s="40">
        <f>1000000000/700/PerfPowerST[[#This Row],[Cons. ST]]</f>
        <v>191.88333493236112</v>
      </c>
      <c r="O35" s="40">
        <f>1000000000/800/PerfPowerST[[#This Row],[Cons. ST]]</f>
        <v>167.89791806581599</v>
      </c>
      <c r="P35" s="40">
        <f>1000000000/900/PerfPowerST[[#This Row],[Cons. ST]]</f>
        <v>149.24259383628086</v>
      </c>
      <c r="Q35" s="40">
        <f>1000000000/1000/PerfPowerST[[#This Row],[Cons. ST]]</f>
        <v>134.31833445265278</v>
      </c>
    </row>
    <row r="36" spans="2:17" x14ac:dyDescent="0.3">
      <c r="B36">
        <f>IFERROR(GeneralTable[[#This Row],[Ref.]],NA())</f>
        <v>31</v>
      </c>
      <c r="C36" s="16" t="e">
        <f>IFERROR(IF(GeneralTable[[#This Row],[Exclude From Chart]]="X",NA(),GeneralTable[[#This Row],[GraphLabel]]),NA())</f>
        <v>#N/A</v>
      </c>
      <c r="D36" s="27"/>
      <c r="E36" s="12" t="e">
        <f>IFERROR(IF(OR(GeneralTable[[#This Row],[Exclude From Chart]]="X",PerfPowerST[[#This Row],[ExcludeHere]]="X"),NA(),GeneralTable[[#This Row],[Cons. ST]]),NA())</f>
        <v>#N/A</v>
      </c>
      <c r="F36" s="19" t="e">
        <f>IFERROR(IF(OR(GeneralTable[[#This Row],[Exclude From Chart]]="X",PerfPowerST[[#This Row],[ExcludeHere]]="X"),NA(),GeneralTable[[#This Row],[Dur. ST]]),NA())</f>
        <v>#N/A</v>
      </c>
      <c r="G36" s="40" t="e">
        <f>1000000000/50/PerfPowerST[[#This Row],[Cons. ST]]</f>
        <v>#N/A</v>
      </c>
      <c r="H36" s="40" t="e">
        <f>1000000000/100/PerfPowerST[[#This Row],[Cons. ST]]</f>
        <v>#N/A</v>
      </c>
      <c r="I36" s="40" t="e">
        <f>1000000000/200/PerfPowerST[[#This Row],[Cons. ST]]</f>
        <v>#N/A</v>
      </c>
      <c r="J36" s="40" t="e">
        <f>1000000000/300/PerfPowerST[[#This Row],[Cons. ST]]</f>
        <v>#N/A</v>
      </c>
      <c r="K36" s="40" t="e">
        <f>1000000000/400/PerfPowerST[[#This Row],[Cons. ST]]</f>
        <v>#N/A</v>
      </c>
      <c r="L36" s="40" t="e">
        <f>1000000000/500/PerfPowerST[[#This Row],[Cons. ST]]</f>
        <v>#N/A</v>
      </c>
      <c r="M36" s="40" t="e">
        <f>1000000000/600/PerfPowerST[[#This Row],[Cons. ST]]</f>
        <v>#N/A</v>
      </c>
      <c r="N36" s="40" t="e">
        <f>1000000000/700/PerfPowerST[[#This Row],[Cons. ST]]</f>
        <v>#N/A</v>
      </c>
      <c r="O36" s="40" t="e">
        <f>1000000000/800/PerfPowerST[[#This Row],[Cons. ST]]</f>
        <v>#N/A</v>
      </c>
      <c r="P36" s="40" t="e">
        <f>1000000000/900/PerfPowerST[[#This Row],[Cons. ST]]</f>
        <v>#N/A</v>
      </c>
      <c r="Q36" s="40" t="e">
        <f>1000000000/1000/PerfPowerST[[#This Row],[Cons. ST]]</f>
        <v>#N/A</v>
      </c>
    </row>
    <row r="37" spans="2:17" x14ac:dyDescent="0.3">
      <c r="B37">
        <f>IFERROR(GeneralTable[[#This Row],[Ref.]],NA())</f>
        <v>32</v>
      </c>
      <c r="C37" s="16" t="e">
        <f>IFERROR(IF(GeneralTable[[#This Row],[Exclude From Chart]]="X",NA(),GeneralTable[[#This Row],[GraphLabel]]),NA())</f>
        <v>#N/A</v>
      </c>
      <c r="D37" s="27"/>
      <c r="E37" s="12" t="e">
        <f>IFERROR(IF(OR(GeneralTable[[#This Row],[Exclude From Chart]]="X",PerfPowerST[[#This Row],[ExcludeHere]]="X"),NA(),GeneralTable[[#This Row],[Cons. ST]]),NA())</f>
        <v>#N/A</v>
      </c>
      <c r="F37" s="19" t="e">
        <f>IFERROR(IF(OR(GeneralTable[[#This Row],[Exclude From Chart]]="X",PerfPowerST[[#This Row],[ExcludeHere]]="X"),NA(),GeneralTable[[#This Row],[Dur. ST]]),NA())</f>
        <v>#N/A</v>
      </c>
      <c r="G37" s="40" t="e">
        <f>1000000000/50/PerfPowerST[[#This Row],[Cons. ST]]</f>
        <v>#N/A</v>
      </c>
      <c r="H37" s="40" t="e">
        <f>1000000000/100/PerfPowerST[[#This Row],[Cons. ST]]</f>
        <v>#N/A</v>
      </c>
      <c r="I37" s="40" t="e">
        <f>1000000000/200/PerfPowerST[[#This Row],[Cons. ST]]</f>
        <v>#N/A</v>
      </c>
      <c r="J37" s="40" t="e">
        <f>1000000000/300/PerfPowerST[[#This Row],[Cons. ST]]</f>
        <v>#N/A</v>
      </c>
      <c r="K37" s="40" t="e">
        <f>1000000000/400/PerfPowerST[[#This Row],[Cons. ST]]</f>
        <v>#N/A</v>
      </c>
      <c r="L37" s="40" t="e">
        <f>1000000000/500/PerfPowerST[[#This Row],[Cons. ST]]</f>
        <v>#N/A</v>
      </c>
      <c r="M37" s="40" t="e">
        <f>1000000000/600/PerfPowerST[[#This Row],[Cons. ST]]</f>
        <v>#N/A</v>
      </c>
      <c r="N37" s="40" t="e">
        <f>1000000000/700/PerfPowerST[[#This Row],[Cons. ST]]</f>
        <v>#N/A</v>
      </c>
      <c r="O37" s="40" t="e">
        <f>1000000000/800/PerfPowerST[[#This Row],[Cons. ST]]</f>
        <v>#N/A</v>
      </c>
      <c r="P37" s="40" t="e">
        <f>1000000000/900/PerfPowerST[[#This Row],[Cons. ST]]</f>
        <v>#N/A</v>
      </c>
      <c r="Q37" s="40" t="e">
        <f>1000000000/1000/PerfPowerST[[#This Row],[Cons. ST]]</f>
        <v>#N/A</v>
      </c>
    </row>
    <row r="38" spans="2:17" x14ac:dyDescent="0.3">
      <c r="B38">
        <f>IFERROR(GeneralTable[[#This Row],[Ref.]],NA())</f>
        <v>33</v>
      </c>
      <c r="C38" s="17" t="e">
        <f>IFERROR(IF(GeneralTable[[#This Row],[Exclude From Chart]]="X",NA(),GeneralTable[[#This Row],[GraphLabel]]),NA())</f>
        <v>#N/A</v>
      </c>
      <c r="D38" s="21"/>
      <c r="E38" s="12" t="e">
        <f>IFERROR(IF(OR(GeneralTable[[#This Row],[Exclude From Chart]]="X",PerfPowerST[[#This Row],[ExcludeHere]]="X"),NA(),GeneralTable[[#This Row],[Cons. ST]]),NA())</f>
        <v>#N/A</v>
      </c>
      <c r="F38" s="19" t="e">
        <f>IFERROR(IF(OR(GeneralTable[[#This Row],[Exclude From Chart]]="X",PerfPowerST[[#This Row],[ExcludeHere]]="X"),NA(),GeneralTable[[#This Row],[Dur. ST]]),NA())</f>
        <v>#N/A</v>
      </c>
      <c r="G38" s="40" t="e">
        <f>1000000000/50/PerfPowerST[[#This Row],[Cons. ST]]</f>
        <v>#N/A</v>
      </c>
      <c r="H38" s="40" t="e">
        <f>1000000000/100/PerfPowerST[[#This Row],[Cons. ST]]</f>
        <v>#N/A</v>
      </c>
      <c r="I38" s="40" t="e">
        <f>1000000000/200/PerfPowerST[[#This Row],[Cons. ST]]</f>
        <v>#N/A</v>
      </c>
      <c r="J38" s="40" t="e">
        <f>1000000000/300/PerfPowerST[[#This Row],[Cons. ST]]</f>
        <v>#N/A</v>
      </c>
      <c r="K38" s="40" t="e">
        <f>1000000000/400/PerfPowerST[[#This Row],[Cons. ST]]</f>
        <v>#N/A</v>
      </c>
      <c r="L38" s="40" t="e">
        <f>1000000000/500/PerfPowerST[[#This Row],[Cons. ST]]</f>
        <v>#N/A</v>
      </c>
      <c r="M38" s="40" t="e">
        <f>1000000000/600/PerfPowerST[[#This Row],[Cons. ST]]</f>
        <v>#N/A</v>
      </c>
      <c r="N38" s="40" t="e">
        <f>1000000000/700/PerfPowerST[[#This Row],[Cons. ST]]</f>
        <v>#N/A</v>
      </c>
      <c r="O38" s="40" t="e">
        <f>1000000000/800/PerfPowerST[[#This Row],[Cons. ST]]</f>
        <v>#N/A</v>
      </c>
      <c r="P38" s="40" t="e">
        <f>1000000000/900/PerfPowerST[[#This Row],[Cons. ST]]</f>
        <v>#N/A</v>
      </c>
      <c r="Q38" s="40" t="e">
        <f>1000000000/1000/PerfPowerST[[#This Row],[Cons. ST]]</f>
        <v>#N/A</v>
      </c>
    </row>
    <row r="39" spans="2:17" x14ac:dyDescent="0.3">
      <c r="B39">
        <f>IFERROR(GeneralTable[[#This Row],[Ref.]],NA())</f>
        <v>34</v>
      </c>
      <c r="C39" s="17" t="e">
        <f>IFERROR(IF(GeneralTable[[#This Row],[Exclude From Chart]]="X",NA(),GeneralTable[[#This Row],[GraphLabel]]),NA())</f>
        <v>#N/A</v>
      </c>
      <c r="D39" s="21"/>
      <c r="E39" s="12" t="e">
        <f>IFERROR(IF(OR(GeneralTable[[#This Row],[Exclude From Chart]]="X",PerfPowerST[[#This Row],[ExcludeHere]]="X"),NA(),GeneralTable[[#This Row],[Cons. ST]]),NA())</f>
        <v>#N/A</v>
      </c>
      <c r="F39" s="19" t="e">
        <f>IFERROR(IF(OR(GeneralTable[[#This Row],[Exclude From Chart]]="X",PerfPowerST[[#This Row],[ExcludeHere]]="X"),NA(),GeneralTable[[#This Row],[Dur. ST]]),NA())</f>
        <v>#N/A</v>
      </c>
      <c r="G39" s="40" t="e">
        <f>1000000000/50/PerfPowerST[[#This Row],[Cons. ST]]</f>
        <v>#N/A</v>
      </c>
      <c r="H39" s="40" t="e">
        <f>1000000000/100/PerfPowerST[[#This Row],[Cons. ST]]</f>
        <v>#N/A</v>
      </c>
      <c r="I39" s="40" t="e">
        <f>1000000000/200/PerfPowerST[[#This Row],[Cons. ST]]</f>
        <v>#N/A</v>
      </c>
      <c r="J39" s="40" t="e">
        <f>1000000000/300/PerfPowerST[[#This Row],[Cons. ST]]</f>
        <v>#N/A</v>
      </c>
      <c r="K39" s="40" t="e">
        <f>1000000000/400/PerfPowerST[[#This Row],[Cons. ST]]</f>
        <v>#N/A</v>
      </c>
      <c r="L39" s="40" t="e">
        <f>1000000000/500/PerfPowerST[[#This Row],[Cons. ST]]</f>
        <v>#N/A</v>
      </c>
      <c r="M39" s="40" t="e">
        <f>1000000000/600/PerfPowerST[[#This Row],[Cons. ST]]</f>
        <v>#N/A</v>
      </c>
      <c r="N39" s="40" t="e">
        <f>1000000000/700/PerfPowerST[[#This Row],[Cons. ST]]</f>
        <v>#N/A</v>
      </c>
      <c r="O39" s="40" t="e">
        <f>1000000000/800/PerfPowerST[[#This Row],[Cons. ST]]</f>
        <v>#N/A</v>
      </c>
      <c r="P39" s="40" t="e">
        <f>1000000000/900/PerfPowerST[[#This Row],[Cons. ST]]</f>
        <v>#N/A</v>
      </c>
      <c r="Q39" s="40" t="e">
        <f>1000000000/1000/PerfPowerST[[#This Row],[Cons. ST]]</f>
        <v>#N/A</v>
      </c>
    </row>
    <row r="40" spans="2:17" x14ac:dyDescent="0.3">
      <c r="B40">
        <f>IFERROR(GeneralTable[[#This Row],[Ref.]],NA())</f>
        <v>35</v>
      </c>
      <c r="C40" s="17" t="e">
        <f>IFERROR(IF(GeneralTable[[#This Row],[Exclude From Chart]]="X",NA(),GeneralTable[[#This Row],[GraphLabel]]),NA())</f>
        <v>#N/A</v>
      </c>
      <c r="D40" s="21"/>
      <c r="E40" s="12" t="e">
        <f>IFERROR(IF(OR(GeneralTable[[#This Row],[Exclude From Chart]]="X",PerfPowerST[[#This Row],[ExcludeHere]]="X"),NA(),GeneralTable[[#This Row],[Cons. ST]]),NA())</f>
        <v>#N/A</v>
      </c>
      <c r="F40" s="19" t="e">
        <f>IFERROR(IF(OR(GeneralTable[[#This Row],[Exclude From Chart]]="X",PerfPowerST[[#This Row],[ExcludeHere]]="X"),NA(),GeneralTable[[#This Row],[Dur. ST]]),NA())</f>
        <v>#N/A</v>
      </c>
      <c r="G40" s="40" t="e">
        <f>1000000000/50/PerfPowerST[[#This Row],[Cons. ST]]</f>
        <v>#N/A</v>
      </c>
      <c r="H40" s="40" t="e">
        <f>1000000000/100/PerfPowerST[[#This Row],[Cons. ST]]</f>
        <v>#N/A</v>
      </c>
      <c r="I40" s="40" t="e">
        <f>1000000000/200/PerfPowerST[[#This Row],[Cons. ST]]</f>
        <v>#N/A</v>
      </c>
      <c r="J40" s="40" t="e">
        <f>1000000000/300/PerfPowerST[[#This Row],[Cons. ST]]</f>
        <v>#N/A</v>
      </c>
      <c r="K40" s="40" t="e">
        <f>1000000000/400/PerfPowerST[[#This Row],[Cons. ST]]</f>
        <v>#N/A</v>
      </c>
      <c r="L40" s="40" t="e">
        <f>1000000000/500/PerfPowerST[[#This Row],[Cons. ST]]</f>
        <v>#N/A</v>
      </c>
      <c r="M40" s="40" t="e">
        <f>1000000000/600/PerfPowerST[[#This Row],[Cons. ST]]</f>
        <v>#N/A</v>
      </c>
      <c r="N40" s="40" t="e">
        <f>1000000000/700/PerfPowerST[[#This Row],[Cons. ST]]</f>
        <v>#N/A</v>
      </c>
      <c r="O40" s="40" t="e">
        <f>1000000000/800/PerfPowerST[[#This Row],[Cons. ST]]</f>
        <v>#N/A</v>
      </c>
      <c r="P40" s="40" t="e">
        <f>1000000000/900/PerfPowerST[[#This Row],[Cons. ST]]</f>
        <v>#N/A</v>
      </c>
      <c r="Q40" s="40" t="e">
        <f>1000000000/1000/PerfPowerST[[#This Row],[Cons. ST]]</f>
        <v>#N/A</v>
      </c>
    </row>
    <row r="41" spans="2:17" x14ac:dyDescent="0.3">
      <c r="B41">
        <f>IFERROR(GeneralTable[[#This Row],[Ref.]],NA())</f>
        <v>36</v>
      </c>
      <c r="C41" s="17" t="str">
        <f>IFERROR(IF(GeneralTable[[#This Row],[Exclude From Chart]]="X",NA(),GeneralTable[[#This Row],[GraphLabel]]),NA())</f>
        <v>i7 7500U (Kaby Lake) 2C/4T v0.5.1 [36]</v>
      </c>
      <c r="D41" s="21"/>
      <c r="E41" s="12">
        <f>IFERROR(IF(OR(GeneralTable[[#This Row],[Exclude From Chart]]="X",PerfPowerST[[#This Row],[ExcludeHere]]="X"),NA(),GeneralTable[[#This Row],[Cons. ST]]),NA())</f>
        <v>11096</v>
      </c>
      <c r="F41" s="19">
        <f>IFERROR(IF(OR(GeneralTable[[#This Row],[Exclude From Chart]]="X",PerfPowerST[[#This Row],[ExcludeHere]]="X"),NA(),GeneralTable[[#This Row],[Dur. ST]]),NA())</f>
        <v>1079.3699999999999</v>
      </c>
      <c r="G41" s="40">
        <f>1000000000/50/PerfPowerST[[#This Row],[Cons. ST]]</f>
        <v>1802.451333813987</v>
      </c>
      <c r="H41" s="40">
        <f>1000000000/100/PerfPowerST[[#This Row],[Cons. ST]]</f>
        <v>901.22566690699352</v>
      </c>
      <c r="I41" s="40">
        <f>1000000000/200/PerfPowerST[[#This Row],[Cons. ST]]</f>
        <v>450.61283345349676</v>
      </c>
      <c r="J41" s="40">
        <f>1000000000/300/PerfPowerST[[#This Row],[Cons. ST]]</f>
        <v>300.40855563566453</v>
      </c>
      <c r="K41" s="40">
        <f>1000000000/400/PerfPowerST[[#This Row],[Cons. ST]]</f>
        <v>225.30641672674838</v>
      </c>
      <c r="L41" s="40">
        <f>1000000000/500/PerfPowerST[[#This Row],[Cons. ST]]</f>
        <v>180.24513338139872</v>
      </c>
      <c r="M41" s="40">
        <f>1000000000/600/PerfPowerST[[#This Row],[Cons. ST]]</f>
        <v>150.20427781783226</v>
      </c>
      <c r="N41" s="40">
        <f>1000000000/700/PerfPowerST[[#This Row],[Cons. ST]]</f>
        <v>128.74652384385621</v>
      </c>
      <c r="O41" s="40">
        <f>1000000000/800/PerfPowerST[[#This Row],[Cons. ST]]</f>
        <v>112.65320836337419</v>
      </c>
      <c r="P41" s="40">
        <f>1000000000/900/PerfPowerST[[#This Row],[Cons. ST]]</f>
        <v>100.13618521188816</v>
      </c>
      <c r="Q41" s="40">
        <f>1000000000/1000/PerfPowerST[[#This Row],[Cons. ST]]</f>
        <v>90.122566690699358</v>
      </c>
    </row>
    <row r="42" spans="2:17" x14ac:dyDescent="0.3">
      <c r="B42">
        <f>IFERROR(GeneralTable[[#This Row],[Ref.]],NA())</f>
        <v>37</v>
      </c>
      <c r="C42" s="17" t="e">
        <f>IFERROR(IF(GeneralTable[[#This Row],[Exclude From Chart]]="X",NA(),GeneralTable[[#This Row],[GraphLabel]]),NA())</f>
        <v>#N/A</v>
      </c>
      <c r="D42" s="21"/>
      <c r="E42" s="12" t="e">
        <f>IFERROR(IF(OR(GeneralTable[[#This Row],[Exclude From Chart]]="X",PerfPowerST[[#This Row],[ExcludeHere]]="X"),NA(),GeneralTable[[#This Row],[Cons. ST]]),NA())</f>
        <v>#N/A</v>
      </c>
      <c r="F42" s="19" t="e">
        <f>IFERROR(IF(OR(GeneralTable[[#This Row],[Exclude From Chart]]="X",PerfPowerST[[#This Row],[ExcludeHere]]="X"),NA(),GeneralTable[[#This Row],[Dur. ST]]),NA())</f>
        <v>#N/A</v>
      </c>
      <c r="G42" s="40" t="e">
        <f>1000000000/50/PerfPowerST[[#This Row],[Cons. ST]]</f>
        <v>#N/A</v>
      </c>
      <c r="H42" s="40" t="e">
        <f>1000000000/100/PerfPowerST[[#This Row],[Cons. ST]]</f>
        <v>#N/A</v>
      </c>
      <c r="I42" s="40" t="e">
        <f>1000000000/200/PerfPowerST[[#This Row],[Cons. ST]]</f>
        <v>#N/A</v>
      </c>
      <c r="J42" s="40" t="e">
        <f>1000000000/300/PerfPowerST[[#This Row],[Cons. ST]]</f>
        <v>#N/A</v>
      </c>
      <c r="K42" s="40" t="e">
        <f>1000000000/400/PerfPowerST[[#This Row],[Cons. ST]]</f>
        <v>#N/A</v>
      </c>
      <c r="L42" s="40" t="e">
        <f>1000000000/500/PerfPowerST[[#This Row],[Cons. ST]]</f>
        <v>#N/A</v>
      </c>
      <c r="M42" s="40" t="e">
        <f>1000000000/600/PerfPowerST[[#This Row],[Cons. ST]]</f>
        <v>#N/A</v>
      </c>
      <c r="N42" s="40" t="e">
        <f>1000000000/700/PerfPowerST[[#This Row],[Cons. ST]]</f>
        <v>#N/A</v>
      </c>
      <c r="O42" s="40" t="e">
        <f>1000000000/800/PerfPowerST[[#This Row],[Cons. ST]]</f>
        <v>#N/A</v>
      </c>
      <c r="P42" s="40" t="e">
        <f>1000000000/900/PerfPowerST[[#This Row],[Cons. ST]]</f>
        <v>#N/A</v>
      </c>
      <c r="Q42" s="40" t="e">
        <f>1000000000/1000/PerfPowerST[[#This Row],[Cons. ST]]</f>
        <v>#N/A</v>
      </c>
    </row>
    <row r="43" spans="2:17" x14ac:dyDescent="0.3">
      <c r="B43">
        <f>IFERROR(GeneralTable[[#This Row],[Ref.]],NA())</f>
        <v>38</v>
      </c>
      <c r="C43" s="17" t="e">
        <f>IFERROR(IF(GeneralTable[[#This Row],[Exclude From Chart]]="X",NA(),GeneralTable[[#This Row],[GraphLabel]]),NA())</f>
        <v>#N/A</v>
      </c>
      <c r="D43" s="21"/>
      <c r="E43" s="12" t="e">
        <f>IFERROR(IF(OR(GeneralTable[[#This Row],[Exclude From Chart]]="X",PerfPowerST[[#This Row],[ExcludeHere]]="X"),NA(),GeneralTable[[#This Row],[Cons. ST]]),NA())</f>
        <v>#N/A</v>
      </c>
      <c r="F43" s="19" t="e">
        <f>IFERROR(IF(OR(GeneralTable[[#This Row],[Exclude From Chart]]="X",PerfPowerST[[#This Row],[ExcludeHere]]="X"),NA(),GeneralTable[[#This Row],[Dur. ST]]),NA())</f>
        <v>#N/A</v>
      </c>
      <c r="G43" s="40" t="e">
        <f>1000000000/50/PerfPowerST[[#This Row],[Cons. ST]]</f>
        <v>#N/A</v>
      </c>
      <c r="H43" s="40" t="e">
        <f>1000000000/100/PerfPowerST[[#This Row],[Cons. ST]]</f>
        <v>#N/A</v>
      </c>
      <c r="I43" s="40" t="e">
        <f>1000000000/200/PerfPowerST[[#This Row],[Cons. ST]]</f>
        <v>#N/A</v>
      </c>
      <c r="J43" s="40" t="e">
        <f>1000000000/300/PerfPowerST[[#This Row],[Cons. ST]]</f>
        <v>#N/A</v>
      </c>
      <c r="K43" s="40" t="e">
        <f>1000000000/400/PerfPowerST[[#This Row],[Cons. ST]]</f>
        <v>#N/A</v>
      </c>
      <c r="L43" s="40" t="e">
        <f>1000000000/500/PerfPowerST[[#This Row],[Cons. ST]]</f>
        <v>#N/A</v>
      </c>
      <c r="M43" s="40" t="e">
        <f>1000000000/600/PerfPowerST[[#This Row],[Cons. ST]]</f>
        <v>#N/A</v>
      </c>
      <c r="N43" s="40" t="e">
        <f>1000000000/700/PerfPowerST[[#This Row],[Cons. ST]]</f>
        <v>#N/A</v>
      </c>
      <c r="O43" s="40" t="e">
        <f>1000000000/800/PerfPowerST[[#This Row],[Cons. ST]]</f>
        <v>#N/A</v>
      </c>
      <c r="P43" s="40" t="e">
        <f>1000000000/900/PerfPowerST[[#This Row],[Cons. ST]]</f>
        <v>#N/A</v>
      </c>
      <c r="Q43" s="40" t="e">
        <f>1000000000/1000/PerfPowerST[[#This Row],[Cons. ST]]</f>
        <v>#N/A</v>
      </c>
    </row>
    <row r="44" spans="2:17" x14ac:dyDescent="0.3">
      <c r="B44">
        <f>IFERROR(GeneralTable[[#This Row],[Ref.]],NA())</f>
        <v>39</v>
      </c>
      <c r="C44" s="17" t="str">
        <f>IFERROR(IF(GeneralTable[[#This Row],[Exclude From Chart]]="X",NA(),GeneralTable[[#This Row],[GraphLabel]]),NA())</f>
        <v>i5 8600k (Coffee Lake) v0.5.1 [39]</v>
      </c>
      <c r="D44" s="21"/>
      <c r="E44" s="12">
        <f>IFERROR(IF(OR(GeneralTable[[#This Row],[Exclude From Chart]]="X",PerfPowerST[[#This Row],[ExcludeHere]]="X"),NA(),GeneralTable[[#This Row],[Cons. ST]]),NA())</f>
        <v>27864</v>
      </c>
      <c r="F44" s="19">
        <f>IFERROR(IF(OR(GeneralTable[[#This Row],[Exclude From Chart]]="X",PerfPowerST[[#This Row],[ExcludeHere]]="X"),NA(),GeneralTable[[#This Row],[Dur. ST]]),NA())</f>
        <v>616.08000000000004</v>
      </c>
      <c r="G44" s="40">
        <f>1000000000/50/PerfPowerST[[#This Row],[Cons. ST]]</f>
        <v>717.77203560149292</v>
      </c>
      <c r="H44" s="40">
        <f>1000000000/100/PerfPowerST[[#This Row],[Cons. ST]]</f>
        <v>358.88601780074646</v>
      </c>
      <c r="I44" s="40">
        <f>1000000000/200/PerfPowerST[[#This Row],[Cons. ST]]</f>
        <v>179.44300890037323</v>
      </c>
      <c r="J44" s="40">
        <f>1000000000/300/PerfPowerST[[#This Row],[Cons. ST]]</f>
        <v>119.62867260024883</v>
      </c>
      <c r="K44" s="40">
        <f>1000000000/400/PerfPowerST[[#This Row],[Cons. ST]]</f>
        <v>89.721504450186615</v>
      </c>
      <c r="L44" s="40">
        <f>1000000000/500/PerfPowerST[[#This Row],[Cons. ST]]</f>
        <v>71.777203560149303</v>
      </c>
      <c r="M44" s="40">
        <f>1000000000/600/PerfPowerST[[#This Row],[Cons. ST]]</f>
        <v>59.814336300124417</v>
      </c>
      <c r="N44" s="40">
        <f>1000000000/700/PerfPowerST[[#This Row],[Cons. ST]]</f>
        <v>51.269431114392354</v>
      </c>
      <c r="O44" s="40">
        <f>1000000000/800/PerfPowerST[[#This Row],[Cons. ST]]</f>
        <v>44.860752225093307</v>
      </c>
      <c r="P44" s="40">
        <f>1000000000/900/PerfPowerST[[#This Row],[Cons. ST]]</f>
        <v>39.876224200082937</v>
      </c>
      <c r="Q44" s="40">
        <f>1000000000/1000/PerfPowerST[[#This Row],[Cons. ST]]</f>
        <v>35.888601780074652</v>
      </c>
    </row>
    <row r="45" spans="2:17" x14ac:dyDescent="0.3">
      <c r="B45">
        <f>IFERROR(GeneralTable[[#This Row],[Ref.]],NA())</f>
        <v>40</v>
      </c>
      <c r="C45" s="17" t="str">
        <f>IFERROR(IF(GeneralTable[[#This Row],[Exclude From Chart]]="X",NA(),GeneralTable[[#This Row],[GraphLabel]]),NA())</f>
        <v>i5 7500 (Kaby Lake) 4C/4T v0.5.1 [40]</v>
      </c>
      <c r="D45" s="21"/>
      <c r="E45" s="12">
        <f>IFERROR(IF(OR(GeneralTable[[#This Row],[Exclude From Chart]]="X",PerfPowerST[[#This Row],[ExcludeHere]]="X"),NA(),GeneralTable[[#This Row],[Cons. ST]]),NA())</f>
        <v>20650</v>
      </c>
      <c r="F45" s="19">
        <f>IFERROR(IF(OR(GeneralTable[[#This Row],[Exclude From Chart]]="X",PerfPowerST[[#This Row],[ExcludeHere]]="X"),NA(),GeneralTable[[#This Row],[Dur. ST]]),NA())</f>
        <v>884.67</v>
      </c>
      <c r="G45" s="40">
        <f>1000000000/50/PerfPowerST[[#This Row],[Cons. ST]]</f>
        <v>968.52300242130752</v>
      </c>
      <c r="H45" s="40">
        <f>1000000000/100/PerfPowerST[[#This Row],[Cons. ST]]</f>
        <v>484.26150121065376</v>
      </c>
      <c r="I45" s="40">
        <f>1000000000/200/PerfPowerST[[#This Row],[Cons. ST]]</f>
        <v>242.13075060532688</v>
      </c>
      <c r="J45" s="40">
        <f>1000000000/300/PerfPowerST[[#This Row],[Cons. ST]]</f>
        <v>161.42050040355124</v>
      </c>
      <c r="K45" s="40">
        <f>1000000000/400/PerfPowerST[[#This Row],[Cons. ST]]</f>
        <v>121.06537530266344</v>
      </c>
      <c r="L45" s="40">
        <f>1000000000/500/PerfPowerST[[#This Row],[Cons. ST]]</f>
        <v>96.852300242130752</v>
      </c>
      <c r="M45" s="40">
        <f>1000000000/600/PerfPowerST[[#This Row],[Cons. ST]]</f>
        <v>80.710250201775622</v>
      </c>
      <c r="N45" s="40">
        <f>1000000000/700/PerfPowerST[[#This Row],[Cons. ST]]</f>
        <v>69.180214458664821</v>
      </c>
      <c r="O45" s="40">
        <f>1000000000/800/PerfPowerST[[#This Row],[Cons. ST]]</f>
        <v>60.53268765133172</v>
      </c>
      <c r="P45" s="40">
        <f>1000000000/900/PerfPowerST[[#This Row],[Cons. ST]]</f>
        <v>53.80683346785041</v>
      </c>
      <c r="Q45" s="40">
        <f>1000000000/1000/PerfPowerST[[#This Row],[Cons. ST]]</f>
        <v>48.426150121065376</v>
      </c>
    </row>
    <row r="46" spans="2:17" x14ac:dyDescent="0.3">
      <c r="B46">
        <f>IFERROR(GeneralTable[[#This Row],[Ref.]],NA())</f>
        <v>41</v>
      </c>
      <c r="C46" s="17" t="str">
        <f>IFERROR(IF(GeneralTable[[#This Row],[Exclude From Chart]]="X",NA(),GeneralTable[[#This Row],[GraphLabel]]),NA())</f>
        <v>i7 8700k (Coffee Lake) @5Ghz v0.5.1 [41]</v>
      </c>
      <c r="D46" s="21"/>
      <c r="E46" s="12">
        <f>IFERROR(IF(OR(GeneralTable[[#This Row],[Exclude From Chart]]="X",PerfPowerST[[#This Row],[ExcludeHere]]="X"),NA(),GeneralTable[[#This Row],[Cons. ST]]),NA())</f>
        <v>25887</v>
      </c>
      <c r="F46" s="19">
        <f>IFERROR(IF(OR(GeneralTable[[#This Row],[Exclude From Chart]]="X",PerfPowerST[[#This Row],[ExcludeHere]]="X"),NA(),GeneralTable[[#This Row],[Dur. ST]]),NA())</f>
        <v>627.62</v>
      </c>
      <c r="G46" s="40">
        <f>1000000000/50/PerfPowerST[[#This Row],[Cons. ST]]</f>
        <v>772.58855796345654</v>
      </c>
      <c r="H46" s="40">
        <f>1000000000/100/PerfPowerST[[#This Row],[Cons. ST]]</f>
        <v>386.29427898172827</v>
      </c>
      <c r="I46" s="40">
        <f>1000000000/200/PerfPowerST[[#This Row],[Cons. ST]]</f>
        <v>193.14713949086413</v>
      </c>
      <c r="J46" s="40">
        <f>1000000000/300/PerfPowerST[[#This Row],[Cons. ST]]</f>
        <v>128.76475966057609</v>
      </c>
      <c r="K46" s="40">
        <f>1000000000/400/PerfPowerST[[#This Row],[Cons. ST]]</f>
        <v>96.573569745432067</v>
      </c>
      <c r="L46" s="40">
        <f>1000000000/500/PerfPowerST[[#This Row],[Cons. ST]]</f>
        <v>77.258855796345657</v>
      </c>
      <c r="M46" s="40">
        <f>1000000000/600/PerfPowerST[[#This Row],[Cons. ST]]</f>
        <v>64.382379830288045</v>
      </c>
      <c r="N46" s="40">
        <f>1000000000/700/PerfPowerST[[#This Row],[Cons. ST]]</f>
        <v>55.184896997389757</v>
      </c>
      <c r="O46" s="40">
        <f>1000000000/800/PerfPowerST[[#This Row],[Cons. ST]]</f>
        <v>48.286784872716034</v>
      </c>
      <c r="P46" s="40">
        <f>1000000000/900/PerfPowerST[[#This Row],[Cons. ST]]</f>
        <v>42.921586553525358</v>
      </c>
      <c r="Q46" s="40">
        <f>1000000000/1000/PerfPowerST[[#This Row],[Cons. ST]]</f>
        <v>38.629427898172828</v>
      </c>
    </row>
    <row r="47" spans="2:17" x14ac:dyDescent="0.3">
      <c r="B47">
        <f>IFERROR(GeneralTable[[#This Row],[Ref.]],NA())</f>
        <v>42</v>
      </c>
      <c r="C47" s="17" t="e">
        <f>IFERROR(IF(GeneralTable[[#This Row],[Exclude From Chart]]="X",NA(),GeneralTable[[#This Row],[GraphLabel]]),NA())</f>
        <v>#N/A</v>
      </c>
      <c r="D47" s="21"/>
      <c r="E47" s="12" t="e">
        <f>IFERROR(IF(OR(GeneralTable[[#This Row],[Exclude From Chart]]="X",PerfPowerST[[#This Row],[ExcludeHere]]="X"),NA(),GeneralTable[[#This Row],[Cons. ST]]),NA())</f>
        <v>#N/A</v>
      </c>
      <c r="F47" s="19" t="e">
        <f>IFERROR(IF(OR(GeneralTable[[#This Row],[Exclude From Chart]]="X",PerfPowerST[[#This Row],[ExcludeHere]]="X"),NA(),GeneralTable[[#This Row],[Dur. ST]]),NA())</f>
        <v>#N/A</v>
      </c>
      <c r="G47" s="40" t="e">
        <f>1000000000/50/PerfPowerST[[#This Row],[Cons. ST]]</f>
        <v>#N/A</v>
      </c>
      <c r="H47" s="40" t="e">
        <f>1000000000/100/PerfPowerST[[#This Row],[Cons. ST]]</f>
        <v>#N/A</v>
      </c>
      <c r="I47" s="40" t="e">
        <f>1000000000/200/PerfPowerST[[#This Row],[Cons. ST]]</f>
        <v>#N/A</v>
      </c>
      <c r="J47" s="40" t="e">
        <f>1000000000/300/PerfPowerST[[#This Row],[Cons. ST]]</f>
        <v>#N/A</v>
      </c>
      <c r="K47" s="40" t="e">
        <f>1000000000/400/PerfPowerST[[#This Row],[Cons. ST]]</f>
        <v>#N/A</v>
      </c>
      <c r="L47" s="40" t="e">
        <f>1000000000/500/PerfPowerST[[#This Row],[Cons. ST]]</f>
        <v>#N/A</v>
      </c>
      <c r="M47" s="40" t="e">
        <f>1000000000/600/PerfPowerST[[#This Row],[Cons. ST]]</f>
        <v>#N/A</v>
      </c>
      <c r="N47" s="40" t="e">
        <f>1000000000/700/PerfPowerST[[#This Row],[Cons. ST]]</f>
        <v>#N/A</v>
      </c>
      <c r="O47" s="40" t="e">
        <f>1000000000/800/PerfPowerST[[#This Row],[Cons. ST]]</f>
        <v>#N/A</v>
      </c>
      <c r="P47" s="40" t="e">
        <f>1000000000/900/PerfPowerST[[#This Row],[Cons. ST]]</f>
        <v>#N/A</v>
      </c>
      <c r="Q47" s="40" t="e">
        <f>1000000000/1000/PerfPowerST[[#This Row],[Cons. ST]]</f>
        <v>#N/A</v>
      </c>
    </row>
    <row r="48" spans="2:17" x14ac:dyDescent="0.3">
      <c r="B48">
        <f>IFERROR(GeneralTable[[#This Row],[Ref.]],NA())</f>
        <v>43</v>
      </c>
      <c r="C48" s="17" t="str">
        <f>IFERROR(IF(GeneralTable[[#This Row],[Exclude From Chart]]="X",NA(),GeneralTable[[#This Row],[GraphLabel]]),NA())</f>
        <v>R9 5950X (Vermeer) v0.5.1 [43]</v>
      </c>
      <c r="D48" s="21"/>
      <c r="E48" s="12">
        <f>IFERROR(IF(OR(GeneralTable[[#This Row],[Exclude From Chart]]="X",PerfPowerST[[#This Row],[ExcludeHere]]="X"),NA(),GeneralTable[[#This Row],[Cons. ST]]),NA())</f>
        <v>26935</v>
      </c>
      <c r="F48" s="19">
        <f>IFERROR(IF(OR(GeneralTable[[#This Row],[Exclude From Chart]]="X",PerfPowerST[[#This Row],[ExcludeHere]]="X"),NA(),GeneralTable[[#This Row],[Dur. ST]]),NA())</f>
        <v>498.76</v>
      </c>
      <c r="G48" s="40">
        <f>1000000000/50/PerfPowerST[[#This Row],[Cons. ST]]</f>
        <v>742.52830889177653</v>
      </c>
      <c r="H48" s="40">
        <f>1000000000/100/PerfPowerST[[#This Row],[Cons. ST]]</f>
        <v>371.26415444588827</v>
      </c>
      <c r="I48" s="40">
        <f>1000000000/200/PerfPowerST[[#This Row],[Cons. ST]]</f>
        <v>185.63207722294413</v>
      </c>
      <c r="J48" s="40">
        <f>1000000000/300/PerfPowerST[[#This Row],[Cons. ST]]</f>
        <v>123.75471814862942</v>
      </c>
      <c r="K48" s="40">
        <f>1000000000/400/PerfPowerST[[#This Row],[Cons. ST]]</f>
        <v>92.816038611472067</v>
      </c>
      <c r="L48" s="40">
        <f>1000000000/500/PerfPowerST[[#This Row],[Cons. ST]]</f>
        <v>74.252830889177645</v>
      </c>
      <c r="M48" s="40">
        <f>1000000000/600/PerfPowerST[[#This Row],[Cons. ST]]</f>
        <v>61.877359074314711</v>
      </c>
      <c r="N48" s="40">
        <f>1000000000/700/PerfPowerST[[#This Row],[Cons. ST]]</f>
        <v>53.037736349412612</v>
      </c>
      <c r="O48" s="40">
        <f>1000000000/800/PerfPowerST[[#This Row],[Cons. ST]]</f>
        <v>46.408019305736033</v>
      </c>
      <c r="P48" s="40">
        <f>1000000000/900/PerfPowerST[[#This Row],[Cons. ST]]</f>
        <v>41.2515727162098</v>
      </c>
      <c r="Q48" s="40">
        <f>1000000000/1000/PerfPowerST[[#This Row],[Cons. ST]]</f>
        <v>37.126415444588822</v>
      </c>
    </row>
    <row r="49" spans="2:17" x14ac:dyDescent="0.3">
      <c r="B49">
        <f>IFERROR(GeneralTable[[#This Row],[Ref.]],NA())</f>
        <v>44</v>
      </c>
      <c r="C49" s="17" t="str">
        <f>IFERROR(IF(GeneralTable[[#This Row],[Exclude From Chart]]="X",NA(),GeneralTable[[#This Row],[GraphLabel]]),NA())</f>
        <v>R5 4600H (Renoir) Win11 v0.6.0 [44]</v>
      </c>
      <c r="D49" s="21"/>
      <c r="E49" s="12">
        <f>IFERROR(IF(OR(GeneralTable[[#This Row],[Exclude From Chart]]="X",PerfPowerST[[#This Row],[ExcludeHere]]="X"),NA(),GeneralTable[[#This Row],[Cons. ST]]),NA())</f>
        <v>8278</v>
      </c>
      <c r="F49" s="19">
        <f>IFERROR(IF(OR(GeneralTable[[#This Row],[Exclude From Chart]]="X",PerfPowerST[[#This Row],[ExcludeHere]]="X"),NA(),GeneralTable[[#This Row],[Dur. ST]]),NA())</f>
        <v>761.74</v>
      </c>
      <c r="G49" s="40">
        <f>1000000000/50/PerfPowerST[[#This Row],[Cons. ST]]</f>
        <v>2416.0425223483935</v>
      </c>
      <c r="H49" s="40">
        <f>1000000000/100/PerfPowerST[[#This Row],[Cons. ST]]</f>
        <v>1208.0212611741968</v>
      </c>
      <c r="I49" s="40">
        <f>1000000000/200/PerfPowerST[[#This Row],[Cons. ST]]</f>
        <v>604.01063058709838</v>
      </c>
      <c r="J49" s="40">
        <f>1000000000/300/PerfPowerST[[#This Row],[Cons. ST]]</f>
        <v>402.67375372473225</v>
      </c>
      <c r="K49" s="40">
        <f>1000000000/400/PerfPowerST[[#This Row],[Cons. ST]]</f>
        <v>302.00531529354919</v>
      </c>
      <c r="L49" s="40">
        <f>1000000000/500/PerfPowerST[[#This Row],[Cons. ST]]</f>
        <v>241.60425223483932</v>
      </c>
      <c r="M49" s="40">
        <f>1000000000/600/PerfPowerST[[#This Row],[Cons. ST]]</f>
        <v>201.33687686236613</v>
      </c>
      <c r="N49" s="40">
        <f>1000000000/700/PerfPowerST[[#This Row],[Cons. ST]]</f>
        <v>172.57446588202811</v>
      </c>
      <c r="O49" s="40">
        <f>1000000000/800/PerfPowerST[[#This Row],[Cons. ST]]</f>
        <v>151.00265764677459</v>
      </c>
      <c r="P49" s="40">
        <f>1000000000/900/PerfPowerST[[#This Row],[Cons. ST]]</f>
        <v>134.22458457491072</v>
      </c>
      <c r="Q49" s="40">
        <f>1000000000/1000/PerfPowerST[[#This Row],[Cons. ST]]</f>
        <v>120.80212611741966</v>
      </c>
    </row>
    <row r="50" spans="2:17" x14ac:dyDescent="0.3">
      <c r="B50">
        <f>IFERROR(GeneralTable[[#This Row],[Ref.]],NA())</f>
        <v>45</v>
      </c>
      <c r="C50" s="17" t="e">
        <f>IFERROR(IF(GeneralTable[[#This Row],[Exclude From Chart]]="X",NA(),GeneralTable[[#This Row],[GraphLabel]]),NA())</f>
        <v>#N/A</v>
      </c>
      <c r="D50" s="21"/>
      <c r="E50" s="12" t="e">
        <f>IFERROR(IF(OR(GeneralTable[[#This Row],[Exclude From Chart]]="X",PerfPowerST[[#This Row],[ExcludeHere]]="X"),NA(),GeneralTable[[#This Row],[Cons. ST]]),NA())</f>
        <v>#N/A</v>
      </c>
      <c r="F50" s="19" t="e">
        <f>IFERROR(IF(OR(GeneralTable[[#This Row],[Exclude From Chart]]="X",PerfPowerST[[#This Row],[ExcludeHere]]="X"),NA(),GeneralTable[[#This Row],[Dur. ST]]),NA())</f>
        <v>#N/A</v>
      </c>
      <c r="G50" s="40" t="e">
        <f>1000000000/50/PerfPowerST[[#This Row],[Cons. ST]]</f>
        <v>#N/A</v>
      </c>
      <c r="H50" s="40" t="e">
        <f>1000000000/100/PerfPowerST[[#This Row],[Cons. ST]]</f>
        <v>#N/A</v>
      </c>
      <c r="I50" s="40" t="e">
        <f>1000000000/200/PerfPowerST[[#This Row],[Cons. ST]]</f>
        <v>#N/A</v>
      </c>
      <c r="J50" s="40" t="e">
        <f>1000000000/300/PerfPowerST[[#This Row],[Cons. ST]]</f>
        <v>#N/A</v>
      </c>
      <c r="K50" s="40" t="e">
        <f>1000000000/400/PerfPowerST[[#This Row],[Cons. ST]]</f>
        <v>#N/A</v>
      </c>
      <c r="L50" s="40" t="e">
        <f>1000000000/500/PerfPowerST[[#This Row],[Cons. ST]]</f>
        <v>#N/A</v>
      </c>
      <c r="M50" s="40" t="e">
        <f>1000000000/600/PerfPowerST[[#This Row],[Cons. ST]]</f>
        <v>#N/A</v>
      </c>
      <c r="N50" s="40" t="e">
        <f>1000000000/700/PerfPowerST[[#This Row],[Cons. ST]]</f>
        <v>#N/A</v>
      </c>
      <c r="O50" s="40" t="e">
        <f>1000000000/800/PerfPowerST[[#This Row],[Cons. ST]]</f>
        <v>#N/A</v>
      </c>
      <c r="P50" s="40" t="e">
        <f>1000000000/900/PerfPowerST[[#This Row],[Cons. ST]]</f>
        <v>#N/A</v>
      </c>
      <c r="Q50" s="40" t="e">
        <f>1000000000/1000/PerfPowerST[[#This Row],[Cons. ST]]</f>
        <v>#N/A</v>
      </c>
    </row>
    <row r="51" spans="2:17" x14ac:dyDescent="0.3">
      <c r="B51">
        <f>IFERROR(GeneralTable[[#This Row],[Ref.]],NA())</f>
        <v>46</v>
      </c>
      <c r="C51" s="17" t="e">
        <f>IFERROR(IF(GeneralTable[[#This Row],[Exclude From Chart]]="X",NA(),GeneralTable[[#This Row],[GraphLabel]]),NA())</f>
        <v>#N/A</v>
      </c>
      <c r="D51" s="21"/>
      <c r="E51" s="12" t="e">
        <f>IFERROR(IF(OR(GeneralTable[[#This Row],[Exclude From Chart]]="X",PerfPowerST[[#This Row],[ExcludeHere]]="X"),NA(),GeneralTable[[#This Row],[Cons. ST]]),NA())</f>
        <v>#N/A</v>
      </c>
      <c r="F51" s="19" t="e">
        <f>IFERROR(IF(OR(GeneralTable[[#This Row],[Exclude From Chart]]="X",PerfPowerST[[#This Row],[ExcludeHere]]="X"),NA(),GeneralTable[[#This Row],[Dur. ST]]),NA())</f>
        <v>#N/A</v>
      </c>
      <c r="G51" s="40" t="e">
        <f>1000000000/50/PerfPowerST[[#This Row],[Cons. ST]]</f>
        <v>#N/A</v>
      </c>
      <c r="H51" s="40" t="e">
        <f>1000000000/100/PerfPowerST[[#This Row],[Cons. ST]]</f>
        <v>#N/A</v>
      </c>
      <c r="I51" s="40" t="e">
        <f>1000000000/200/PerfPowerST[[#This Row],[Cons. ST]]</f>
        <v>#N/A</v>
      </c>
      <c r="J51" s="40" t="e">
        <f>1000000000/300/PerfPowerST[[#This Row],[Cons. ST]]</f>
        <v>#N/A</v>
      </c>
      <c r="K51" s="40" t="e">
        <f>1000000000/400/PerfPowerST[[#This Row],[Cons. ST]]</f>
        <v>#N/A</v>
      </c>
      <c r="L51" s="40" t="e">
        <f>1000000000/500/PerfPowerST[[#This Row],[Cons. ST]]</f>
        <v>#N/A</v>
      </c>
      <c r="M51" s="40" t="e">
        <f>1000000000/600/PerfPowerST[[#This Row],[Cons. ST]]</f>
        <v>#N/A</v>
      </c>
      <c r="N51" s="40" t="e">
        <f>1000000000/700/PerfPowerST[[#This Row],[Cons. ST]]</f>
        <v>#N/A</v>
      </c>
      <c r="O51" s="40" t="e">
        <f>1000000000/800/PerfPowerST[[#This Row],[Cons. ST]]</f>
        <v>#N/A</v>
      </c>
      <c r="P51" s="40" t="e">
        <f>1000000000/900/PerfPowerST[[#This Row],[Cons. ST]]</f>
        <v>#N/A</v>
      </c>
      <c r="Q51" s="40" t="e">
        <f>1000000000/1000/PerfPowerST[[#This Row],[Cons. ST]]</f>
        <v>#N/A</v>
      </c>
    </row>
    <row r="52" spans="2:17" x14ac:dyDescent="0.3">
      <c r="B52">
        <f>IFERROR(GeneralTable[[#This Row],[Ref.]],NA())</f>
        <v>47</v>
      </c>
      <c r="C52" s="17" t="str">
        <f>IFERROR(IF(GeneralTable[[#This Row],[Exclude From Chart]]="X",NA(),GeneralTable[[#This Row],[GraphLabel]]),NA())</f>
        <v>R7 3700X (Matisse) v0.6.0 [47]</v>
      </c>
      <c r="D52" s="21"/>
      <c r="E52" s="12">
        <f>IFERROR(IF(OR(GeneralTable[[#This Row],[Exclude From Chart]]="X",PerfPowerST[[#This Row],[ExcludeHere]]="X"),NA(),GeneralTable[[#This Row],[Cons. ST]]),NA())</f>
        <v>15775</v>
      </c>
      <c r="F52" s="19">
        <f>IFERROR(IF(OR(GeneralTable[[#This Row],[Exclude From Chart]]="X",PerfPowerST[[#This Row],[ExcludeHere]]="X"),NA(),GeneralTable[[#This Row],[Dur. ST]]),NA())</f>
        <v>625.84</v>
      </c>
      <c r="G52" s="40">
        <f>1000000000/50/PerfPowerST[[#This Row],[Cons. ST]]</f>
        <v>1267.8288431061806</v>
      </c>
      <c r="H52" s="40">
        <f>1000000000/100/PerfPowerST[[#This Row],[Cons. ST]]</f>
        <v>633.91442155309028</v>
      </c>
      <c r="I52" s="40">
        <f>1000000000/200/PerfPowerST[[#This Row],[Cons. ST]]</f>
        <v>316.95721077654514</v>
      </c>
      <c r="J52" s="40">
        <f>1000000000/300/PerfPowerST[[#This Row],[Cons. ST]]</f>
        <v>211.30480718436345</v>
      </c>
      <c r="K52" s="40">
        <f>1000000000/400/PerfPowerST[[#This Row],[Cons. ST]]</f>
        <v>158.47860538827257</v>
      </c>
      <c r="L52" s="40">
        <f>1000000000/500/PerfPowerST[[#This Row],[Cons. ST]]</f>
        <v>126.78288431061807</v>
      </c>
      <c r="M52" s="40">
        <f>1000000000/600/PerfPowerST[[#This Row],[Cons. ST]]</f>
        <v>105.65240359218173</v>
      </c>
      <c r="N52" s="40">
        <f>1000000000/700/PerfPowerST[[#This Row],[Cons. ST]]</f>
        <v>90.559203079012903</v>
      </c>
      <c r="O52" s="40">
        <f>1000000000/800/PerfPowerST[[#This Row],[Cons. ST]]</f>
        <v>79.239302694136285</v>
      </c>
      <c r="P52" s="40">
        <f>1000000000/900/PerfPowerST[[#This Row],[Cons. ST]]</f>
        <v>70.434935728121147</v>
      </c>
      <c r="Q52" s="40">
        <f>1000000000/1000/PerfPowerST[[#This Row],[Cons. ST]]</f>
        <v>63.391442155309036</v>
      </c>
    </row>
    <row r="53" spans="2:17" x14ac:dyDescent="0.3">
      <c r="B53">
        <f>IFERROR(GeneralTable[[#This Row],[Ref.]],NA())</f>
        <v>48</v>
      </c>
      <c r="C53" s="17" t="e">
        <f>IFERROR(IF(GeneralTable[[#This Row],[Exclude From Chart]]="X",NA(),GeneralTable[[#This Row],[GraphLabel]]),NA())</f>
        <v>#N/A</v>
      </c>
      <c r="D53" s="21"/>
      <c r="E53" s="12" t="e">
        <f>IFERROR(IF(OR(GeneralTable[[#This Row],[Exclude From Chart]]="X",PerfPowerST[[#This Row],[ExcludeHere]]="X"),NA(),GeneralTable[[#This Row],[Cons. ST]]),NA())</f>
        <v>#N/A</v>
      </c>
      <c r="F53" s="19" t="e">
        <f>IFERROR(IF(OR(GeneralTable[[#This Row],[Exclude From Chart]]="X",PerfPowerST[[#This Row],[ExcludeHere]]="X"),NA(),GeneralTable[[#This Row],[Dur. ST]]),NA())</f>
        <v>#N/A</v>
      </c>
      <c r="G53" s="40" t="e">
        <f>1000000000/50/PerfPowerST[[#This Row],[Cons. ST]]</f>
        <v>#N/A</v>
      </c>
      <c r="H53" s="40" t="e">
        <f>1000000000/100/PerfPowerST[[#This Row],[Cons. ST]]</f>
        <v>#N/A</v>
      </c>
      <c r="I53" s="40" t="e">
        <f>1000000000/200/PerfPowerST[[#This Row],[Cons. ST]]</f>
        <v>#N/A</v>
      </c>
      <c r="J53" s="40" t="e">
        <f>1000000000/300/PerfPowerST[[#This Row],[Cons. ST]]</f>
        <v>#N/A</v>
      </c>
      <c r="K53" s="40" t="e">
        <f>1000000000/400/PerfPowerST[[#This Row],[Cons. ST]]</f>
        <v>#N/A</v>
      </c>
      <c r="L53" s="40" t="e">
        <f>1000000000/500/PerfPowerST[[#This Row],[Cons. ST]]</f>
        <v>#N/A</v>
      </c>
      <c r="M53" s="40" t="e">
        <f>1000000000/600/PerfPowerST[[#This Row],[Cons. ST]]</f>
        <v>#N/A</v>
      </c>
      <c r="N53" s="40" t="e">
        <f>1000000000/700/PerfPowerST[[#This Row],[Cons. ST]]</f>
        <v>#N/A</v>
      </c>
      <c r="O53" s="40" t="e">
        <f>1000000000/800/PerfPowerST[[#This Row],[Cons. ST]]</f>
        <v>#N/A</v>
      </c>
      <c r="P53" s="40" t="e">
        <f>1000000000/900/PerfPowerST[[#This Row],[Cons. ST]]</f>
        <v>#N/A</v>
      </c>
      <c r="Q53" s="40" t="e">
        <f>1000000000/1000/PerfPowerST[[#This Row],[Cons. ST]]</f>
        <v>#N/A</v>
      </c>
    </row>
    <row r="54" spans="2:17" x14ac:dyDescent="0.3">
      <c r="B54">
        <f>IFERROR(GeneralTable[[#This Row],[Ref.]],NA())</f>
        <v>49</v>
      </c>
      <c r="C54" s="17" t="e">
        <f>IFERROR(IF(GeneralTable[[#This Row],[Exclude From Chart]]="X",NA(),GeneralTable[[#This Row],[GraphLabel]]),NA())</f>
        <v>#N/A</v>
      </c>
      <c r="D54" s="21"/>
      <c r="E54" s="12" t="e">
        <f>IFERROR(IF(OR(GeneralTable[[#This Row],[Exclude From Chart]]="X",PerfPowerST[[#This Row],[ExcludeHere]]="X"),NA(),GeneralTable[[#This Row],[Cons. ST]]),NA())</f>
        <v>#N/A</v>
      </c>
      <c r="F54" s="19" t="e">
        <f>IFERROR(IF(OR(GeneralTable[[#This Row],[Exclude From Chart]]="X",PerfPowerST[[#This Row],[ExcludeHere]]="X"),NA(),GeneralTable[[#This Row],[Dur. ST]]),NA())</f>
        <v>#N/A</v>
      </c>
      <c r="G54" s="40" t="e">
        <f>1000000000/50/PerfPowerST[[#This Row],[Cons. ST]]</f>
        <v>#N/A</v>
      </c>
      <c r="H54" s="40" t="e">
        <f>1000000000/100/PerfPowerST[[#This Row],[Cons. ST]]</f>
        <v>#N/A</v>
      </c>
      <c r="I54" s="40" t="e">
        <f>1000000000/200/PerfPowerST[[#This Row],[Cons. ST]]</f>
        <v>#N/A</v>
      </c>
      <c r="J54" s="40" t="e">
        <f>1000000000/300/PerfPowerST[[#This Row],[Cons. ST]]</f>
        <v>#N/A</v>
      </c>
      <c r="K54" s="40" t="e">
        <f>1000000000/400/PerfPowerST[[#This Row],[Cons. ST]]</f>
        <v>#N/A</v>
      </c>
      <c r="L54" s="40" t="e">
        <f>1000000000/500/PerfPowerST[[#This Row],[Cons. ST]]</f>
        <v>#N/A</v>
      </c>
      <c r="M54" s="40" t="e">
        <f>1000000000/600/PerfPowerST[[#This Row],[Cons. ST]]</f>
        <v>#N/A</v>
      </c>
      <c r="N54" s="40" t="e">
        <f>1000000000/700/PerfPowerST[[#This Row],[Cons. ST]]</f>
        <v>#N/A</v>
      </c>
      <c r="O54" s="40" t="e">
        <f>1000000000/800/PerfPowerST[[#This Row],[Cons. ST]]</f>
        <v>#N/A</v>
      </c>
      <c r="P54" s="40" t="e">
        <f>1000000000/900/PerfPowerST[[#This Row],[Cons. ST]]</f>
        <v>#N/A</v>
      </c>
      <c r="Q54" s="40" t="e">
        <f>1000000000/1000/PerfPowerST[[#This Row],[Cons. ST]]</f>
        <v>#N/A</v>
      </c>
    </row>
    <row r="55" spans="2:17" x14ac:dyDescent="0.3">
      <c r="B55">
        <f>IFERROR(GeneralTable[[#This Row],[Ref.]],NA())</f>
        <v>50</v>
      </c>
      <c r="C55" s="17" t="e">
        <f>IFERROR(IF(GeneralTable[[#This Row],[Exclude From Chart]]="X",NA(),GeneralTable[[#This Row],[GraphLabel]]),NA())</f>
        <v>#N/A</v>
      </c>
      <c r="D55" s="21"/>
      <c r="E55" s="12" t="e">
        <f>IFERROR(IF(OR(GeneralTable[[#This Row],[Exclude From Chart]]="X",PerfPowerST[[#This Row],[ExcludeHere]]="X"),NA(),GeneralTable[[#This Row],[Cons. ST]]),NA())</f>
        <v>#N/A</v>
      </c>
      <c r="F55" s="19" t="e">
        <f>IFERROR(IF(OR(GeneralTable[[#This Row],[Exclude From Chart]]="X",PerfPowerST[[#This Row],[ExcludeHere]]="X"),NA(),GeneralTable[[#This Row],[Dur. ST]]),NA())</f>
        <v>#N/A</v>
      </c>
      <c r="G55" s="40" t="e">
        <f>1000000000/50/PerfPowerST[[#This Row],[Cons. ST]]</f>
        <v>#N/A</v>
      </c>
      <c r="H55" s="40" t="e">
        <f>1000000000/100/PerfPowerST[[#This Row],[Cons. ST]]</f>
        <v>#N/A</v>
      </c>
      <c r="I55" s="40" t="e">
        <f>1000000000/200/PerfPowerST[[#This Row],[Cons. ST]]</f>
        <v>#N/A</v>
      </c>
      <c r="J55" s="40" t="e">
        <f>1000000000/300/PerfPowerST[[#This Row],[Cons. ST]]</f>
        <v>#N/A</v>
      </c>
      <c r="K55" s="40" t="e">
        <f>1000000000/400/PerfPowerST[[#This Row],[Cons. ST]]</f>
        <v>#N/A</v>
      </c>
      <c r="L55" s="40" t="e">
        <f>1000000000/500/PerfPowerST[[#This Row],[Cons. ST]]</f>
        <v>#N/A</v>
      </c>
      <c r="M55" s="40" t="e">
        <f>1000000000/600/PerfPowerST[[#This Row],[Cons. ST]]</f>
        <v>#N/A</v>
      </c>
      <c r="N55" s="40" t="e">
        <f>1000000000/700/PerfPowerST[[#This Row],[Cons. ST]]</f>
        <v>#N/A</v>
      </c>
      <c r="O55" s="40" t="e">
        <f>1000000000/800/PerfPowerST[[#This Row],[Cons. ST]]</f>
        <v>#N/A</v>
      </c>
      <c r="P55" s="40" t="e">
        <f>1000000000/900/PerfPowerST[[#This Row],[Cons. ST]]</f>
        <v>#N/A</v>
      </c>
      <c r="Q55" s="40" t="e">
        <f>1000000000/1000/PerfPowerST[[#This Row],[Cons. ST]]</f>
        <v>#N/A</v>
      </c>
    </row>
    <row r="56" spans="2:17" x14ac:dyDescent="0.3">
      <c r="B56">
        <f>IFERROR(GeneralTable[[#This Row],[Ref.]],NA())</f>
        <v>51</v>
      </c>
      <c r="C56" s="17" t="str">
        <f>IFERROR(IF(GeneralTable[[#This Row],[Exclude From Chart]]="X",NA(),GeneralTable[[#This Row],[GraphLabel]]),NA())</f>
        <v>i5 8250U (WhiskeyLake) v0.6.0 [51]</v>
      </c>
      <c r="D56" s="21"/>
      <c r="E56" s="12">
        <f>IFERROR(IF(OR(GeneralTable[[#This Row],[Exclude From Chart]]="X",PerfPowerST[[#This Row],[ExcludeHere]]="X"),NA(),GeneralTable[[#This Row],[Cons. ST]]),NA())</f>
        <v>10395</v>
      </c>
      <c r="F56" s="19">
        <f>IFERROR(IF(OR(GeneralTable[[#This Row],[Exclude From Chart]]="X",PerfPowerST[[#This Row],[ExcludeHere]]="X"),NA(),GeneralTable[[#This Row],[Dur. ST]]),NA())</f>
        <v>895.74</v>
      </c>
      <c r="G56" s="40">
        <f>1000000000/50/PerfPowerST[[#This Row],[Cons. ST]]</f>
        <v>1924.001924001924</v>
      </c>
      <c r="H56" s="40">
        <f>1000000000/100/PerfPowerST[[#This Row],[Cons. ST]]</f>
        <v>962.00096200096198</v>
      </c>
      <c r="I56" s="40">
        <f>1000000000/200/PerfPowerST[[#This Row],[Cons. ST]]</f>
        <v>481.00048100048099</v>
      </c>
      <c r="J56" s="40">
        <f>1000000000/300/PerfPowerST[[#This Row],[Cons. ST]]</f>
        <v>320.66698733365399</v>
      </c>
      <c r="K56" s="40">
        <f>1000000000/400/PerfPowerST[[#This Row],[Cons. ST]]</f>
        <v>240.50024050024049</v>
      </c>
      <c r="L56" s="40">
        <f>1000000000/500/PerfPowerST[[#This Row],[Cons. ST]]</f>
        <v>192.4001924001924</v>
      </c>
      <c r="M56" s="40">
        <f>1000000000/600/PerfPowerST[[#This Row],[Cons. ST]]</f>
        <v>160.333493666827</v>
      </c>
      <c r="N56" s="40">
        <f>1000000000/700/PerfPowerST[[#This Row],[Cons. ST]]</f>
        <v>137.4287088572803</v>
      </c>
      <c r="O56" s="40">
        <f>1000000000/800/PerfPowerST[[#This Row],[Cons. ST]]</f>
        <v>120.25012025012025</v>
      </c>
      <c r="P56" s="40">
        <f>1000000000/900/PerfPowerST[[#This Row],[Cons. ST]]</f>
        <v>106.88899577788466</v>
      </c>
      <c r="Q56" s="40">
        <f>1000000000/1000/PerfPowerST[[#This Row],[Cons. ST]]</f>
        <v>96.200096200096198</v>
      </c>
    </row>
    <row r="57" spans="2:17" x14ac:dyDescent="0.3">
      <c r="B57">
        <f>IFERROR(GeneralTable[[#This Row],[Ref.]],NA())</f>
        <v>52</v>
      </c>
      <c r="C57" s="17" t="str">
        <f>IFERROR(IF(GeneralTable[[#This Row],[Exclude From Chart]]="X",NA(),GeneralTable[[#This Row],[GraphLabel]]),NA())</f>
        <v>i7 4800MQ (Haswell) v0.6.0 [52]</v>
      </c>
      <c r="D57" s="21"/>
      <c r="E57" s="12">
        <f>IFERROR(IF(OR(GeneralTable[[#This Row],[Exclude From Chart]]="X",PerfPowerST[[#This Row],[ExcludeHere]]="X"),NA(),GeneralTable[[#This Row],[Cons. ST]]),NA())</f>
        <v>24128.5</v>
      </c>
      <c r="F57" s="19">
        <f>IFERROR(IF(OR(GeneralTable[[#This Row],[Exclude From Chart]]="X",PerfPowerST[[#This Row],[ExcludeHere]]="X"),NA(),GeneralTable[[#This Row],[Dur. ST]]),NA())</f>
        <v>1012.91</v>
      </c>
      <c r="G57" s="40">
        <f>1000000000/50/PerfPowerST[[#This Row],[Cons. ST]]</f>
        <v>828.89528980251566</v>
      </c>
      <c r="H57" s="40">
        <f>1000000000/100/PerfPowerST[[#This Row],[Cons. ST]]</f>
        <v>414.44764490125783</v>
      </c>
      <c r="I57" s="40">
        <f>1000000000/200/PerfPowerST[[#This Row],[Cons. ST]]</f>
        <v>207.22382245062892</v>
      </c>
      <c r="J57" s="40">
        <f>1000000000/300/PerfPowerST[[#This Row],[Cons. ST]]</f>
        <v>138.14921496708595</v>
      </c>
      <c r="K57" s="40">
        <f>1000000000/400/PerfPowerST[[#This Row],[Cons. ST]]</f>
        <v>103.61191122531446</v>
      </c>
      <c r="L57" s="40">
        <f>1000000000/500/PerfPowerST[[#This Row],[Cons. ST]]</f>
        <v>82.889528980251569</v>
      </c>
      <c r="M57" s="40">
        <f>1000000000/600/PerfPowerST[[#This Row],[Cons. ST]]</f>
        <v>69.074607483542977</v>
      </c>
      <c r="N57" s="40">
        <f>1000000000/700/PerfPowerST[[#This Row],[Cons. ST]]</f>
        <v>59.206806414465412</v>
      </c>
      <c r="O57" s="40">
        <f>1000000000/800/PerfPowerST[[#This Row],[Cons. ST]]</f>
        <v>51.805955612657229</v>
      </c>
      <c r="P57" s="40">
        <f>1000000000/900/PerfPowerST[[#This Row],[Cons. ST]]</f>
        <v>46.049738322361982</v>
      </c>
      <c r="Q57" s="40">
        <f>1000000000/1000/PerfPowerST[[#This Row],[Cons. ST]]</f>
        <v>41.444764490125785</v>
      </c>
    </row>
    <row r="58" spans="2:17" x14ac:dyDescent="0.3">
      <c r="B58">
        <f>IFERROR(GeneralTable[[#This Row],[Ref.]],NA())</f>
        <v>53</v>
      </c>
      <c r="C58" s="17" t="e">
        <f>IFERROR(IF(GeneralTable[[#This Row],[Exclude From Chart]]="X",NA(),GeneralTable[[#This Row],[GraphLabel]]),NA())</f>
        <v>#N/A</v>
      </c>
      <c r="D58" s="21"/>
      <c r="E58" s="12" t="e">
        <f>IFERROR(IF(OR(GeneralTable[[#This Row],[Exclude From Chart]]="X",PerfPowerST[[#This Row],[ExcludeHere]]="X"),NA(),GeneralTable[[#This Row],[Cons. ST]]),NA())</f>
        <v>#N/A</v>
      </c>
      <c r="F58" s="19" t="e">
        <f>IFERROR(IF(OR(GeneralTable[[#This Row],[Exclude From Chart]]="X",PerfPowerST[[#This Row],[ExcludeHere]]="X"),NA(),GeneralTable[[#This Row],[Dur. ST]]),NA())</f>
        <v>#N/A</v>
      </c>
      <c r="G58" s="40" t="e">
        <f>1000000000/50/PerfPowerST[[#This Row],[Cons. ST]]</f>
        <v>#N/A</v>
      </c>
      <c r="H58" s="40" t="e">
        <f>1000000000/100/PerfPowerST[[#This Row],[Cons. ST]]</f>
        <v>#N/A</v>
      </c>
      <c r="I58" s="40" t="e">
        <f>1000000000/200/PerfPowerST[[#This Row],[Cons. ST]]</f>
        <v>#N/A</v>
      </c>
      <c r="J58" s="40" t="e">
        <f>1000000000/300/PerfPowerST[[#This Row],[Cons. ST]]</f>
        <v>#N/A</v>
      </c>
      <c r="K58" s="40" t="e">
        <f>1000000000/400/PerfPowerST[[#This Row],[Cons. ST]]</f>
        <v>#N/A</v>
      </c>
      <c r="L58" s="40" t="e">
        <f>1000000000/500/PerfPowerST[[#This Row],[Cons. ST]]</f>
        <v>#N/A</v>
      </c>
      <c r="M58" s="40" t="e">
        <f>1000000000/600/PerfPowerST[[#This Row],[Cons. ST]]</f>
        <v>#N/A</v>
      </c>
      <c r="N58" s="40" t="e">
        <f>1000000000/700/PerfPowerST[[#This Row],[Cons. ST]]</f>
        <v>#N/A</v>
      </c>
      <c r="O58" s="40" t="e">
        <f>1000000000/800/PerfPowerST[[#This Row],[Cons. ST]]</f>
        <v>#N/A</v>
      </c>
      <c r="P58" s="40" t="e">
        <f>1000000000/900/PerfPowerST[[#This Row],[Cons. ST]]</f>
        <v>#N/A</v>
      </c>
      <c r="Q58" s="40" t="e">
        <f>1000000000/1000/PerfPowerST[[#This Row],[Cons. ST]]</f>
        <v>#N/A</v>
      </c>
    </row>
    <row r="59" spans="2:17" x14ac:dyDescent="0.3">
      <c r="B59">
        <f>IFERROR(GeneralTable[[#This Row],[Ref.]],NA())</f>
        <v>56</v>
      </c>
      <c r="C59" s="17" t="e">
        <f>IFERROR(IF(GeneralTable[[#This Row],[Exclude From Chart]]="X",NA(),GeneralTable[[#This Row],[GraphLabel]]),NA())</f>
        <v>#N/A</v>
      </c>
      <c r="D59" s="21"/>
      <c r="E59" s="12" t="e">
        <f>IFERROR(IF(OR(GeneralTable[[#This Row],[Exclude From Chart]]="X",PerfPowerST[[#This Row],[ExcludeHere]]="X"),NA(),GeneralTable[[#This Row],[Cons. ST]]),NA())</f>
        <v>#N/A</v>
      </c>
      <c r="F59" s="19" t="e">
        <f>IFERROR(IF(OR(GeneralTable[[#This Row],[Exclude From Chart]]="X",PerfPowerST[[#This Row],[ExcludeHere]]="X"),NA(),GeneralTable[[#This Row],[Dur. ST]]),NA())</f>
        <v>#N/A</v>
      </c>
      <c r="G59" s="40" t="e">
        <f>1000000000/50/PerfPowerST[[#This Row],[Cons. ST]]</f>
        <v>#N/A</v>
      </c>
      <c r="H59" s="40" t="e">
        <f>1000000000/100/PerfPowerST[[#This Row],[Cons. ST]]</f>
        <v>#N/A</v>
      </c>
      <c r="I59" s="40" t="e">
        <f>1000000000/200/PerfPowerST[[#This Row],[Cons. ST]]</f>
        <v>#N/A</v>
      </c>
      <c r="J59" s="40" t="e">
        <f>1000000000/300/PerfPowerST[[#This Row],[Cons. ST]]</f>
        <v>#N/A</v>
      </c>
      <c r="K59" s="40" t="e">
        <f>1000000000/400/PerfPowerST[[#This Row],[Cons. ST]]</f>
        <v>#N/A</v>
      </c>
      <c r="L59" s="40" t="e">
        <f>1000000000/500/PerfPowerST[[#This Row],[Cons. ST]]</f>
        <v>#N/A</v>
      </c>
      <c r="M59" s="40" t="e">
        <f>1000000000/600/PerfPowerST[[#This Row],[Cons. ST]]</f>
        <v>#N/A</v>
      </c>
      <c r="N59" s="40" t="e">
        <f>1000000000/700/PerfPowerST[[#This Row],[Cons. ST]]</f>
        <v>#N/A</v>
      </c>
      <c r="O59" s="40" t="e">
        <f>1000000000/800/PerfPowerST[[#This Row],[Cons. ST]]</f>
        <v>#N/A</v>
      </c>
      <c r="P59" s="40" t="e">
        <f>1000000000/900/PerfPowerST[[#This Row],[Cons. ST]]</f>
        <v>#N/A</v>
      </c>
      <c r="Q59" s="40" t="e">
        <f>1000000000/1000/PerfPowerST[[#This Row],[Cons. ST]]</f>
        <v>#N/A</v>
      </c>
    </row>
    <row r="60" spans="2:17" x14ac:dyDescent="0.3">
      <c r="B60">
        <f>IFERROR(GeneralTable[[#This Row],[Ref.]],NA())</f>
        <v>57</v>
      </c>
      <c r="C60" s="17" t="str">
        <f>IFERROR(IF(GeneralTable[[#This Row],[Exclude From Chart]]="X",NA(),GeneralTable[[#This Row],[GraphLabel]]),NA())</f>
        <v>i7 3770K (Ivy Bridge) v0.6.0 [57]</v>
      </c>
      <c r="D60" s="21"/>
      <c r="E60" s="12">
        <f>IFERROR(IF(OR(GeneralTable[[#This Row],[Exclude From Chart]]="X",PerfPowerST[[#This Row],[ExcludeHere]]="X"),NA(),GeneralTable[[#This Row],[Cons. ST]]),NA())</f>
        <v>27072.99</v>
      </c>
      <c r="F60" s="19">
        <f>IFERROR(IF(OR(GeneralTable[[#This Row],[Exclude From Chart]]="X",PerfPowerST[[#This Row],[ExcludeHere]]="X"),NA(),GeneralTable[[#This Row],[Dur. ST]]),NA())</f>
        <v>1034.0899999999999</v>
      </c>
      <c r="G60" s="40">
        <f>1000000000/50/PerfPowerST[[#This Row],[Cons. ST]]</f>
        <v>738.74367035188948</v>
      </c>
      <c r="H60" s="40">
        <f>1000000000/100/PerfPowerST[[#This Row],[Cons. ST]]</f>
        <v>369.37183517594474</v>
      </c>
      <c r="I60" s="40">
        <f>1000000000/200/PerfPowerST[[#This Row],[Cons. ST]]</f>
        <v>184.68591758797237</v>
      </c>
      <c r="J60" s="40">
        <f>1000000000/300/PerfPowerST[[#This Row],[Cons. ST]]</f>
        <v>123.12394505864825</v>
      </c>
      <c r="K60" s="40">
        <f>1000000000/400/PerfPowerST[[#This Row],[Cons. ST]]</f>
        <v>92.342958793986185</v>
      </c>
      <c r="L60" s="40">
        <f>1000000000/500/PerfPowerST[[#This Row],[Cons. ST]]</f>
        <v>73.874367035188939</v>
      </c>
      <c r="M60" s="40">
        <f>1000000000/600/PerfPowerST[[#This Row],[Cons. ST]]</f>
        <v>61.561972529324123</v>
      </c>
      <c r="N60" s="40">
        <f>1000000000/700/PerfPowerST[[#This Row],[Cons. ST]]</f>
        <v>52.767405025134963</v>
      </c>
      <c r="O60" s="40">
        <f>1000000000/800/PerfPowerST[[#This Row],[Cons. ST]]</f>
        <v>46.171479396993092</v>
      </c>
      <c r="P60" s="40">
        <f>1000000000/900/PerfPowerST[[#This Row],[Cons. ST]]</f>
        <v>41.041315019549408</v>
      </c>
      <c r="Q60" s="40">
        <f>1000000000/1000/PerfPowerST[[#This Row],[Cons. ST]]</f>
        <v>36.93718351759447</v>
      </c>
    </row>
    <row r="61" spans="2:17" x14ac:dyDescent="0.3">
      <c r="B61">
        <f>IFERROR(GeneralTable[[#This Row],[Ref.]],NA())</f>
        <v>58</v>
      </c>
      <c r="C61" s="17" t="str">
        <f>IFERROR(IF(GeneralTable[[#This Row],[Exclude From Chart]]="X",NA(),GeneralTable[[#This Row],[GraphLabel]]),NA())</f>
        <v>i5 4300U (Haswell) v0.6.0 [58]</v>
      </c>
      <c r="D61" s="21"/>
      <c r="E61" s="12">
        <f>IFERROR(IF(OR(GeneralTable[[#This Row],[Exclude From Chart]]="X",PerfPowerST[[#This Row],[ExcludeHere]]="X"),NA(),GeneralTable[[#This Row],[Cons. ST]]),NA())</f>
        <v>13379.46</v>
      </c>
      <c r="F61" s="19">
        <f>IFERROR(IF(OR(GeneralTable[[#This Row],[Exclude From Chart]]="X",PerfPowerST[[#This Row],[ExcludeHere]]="X"),NA(),GeneralTable[[#This Row],[Dur. ST]]),NA())</f>
        <v>1267.9000000000001</v>
      </c>
      <c r="G61" s="40">
        <f>1000000000/50/PerfPowerST[[#This Row],[Cons. ST]]</f>
        <v>1494.8286403188172</v>
      </c>
      <c r="H61" s="40">
        <f>1000000000/100/PerfPowerST[[#This Row],[Cons. ST]]</f>
        <v>747.41432015940859</v>
      </c>
      <c r="I61" s="40">
        <f>1000000000/200/PerfPowerST[[#This Row],[Cons. ST]]</f>
        <v>373.70716007970429</v>
      </c>
      <c r="J61" s="40">
        <f>1000000000/300/PerfPowerST[[#This Row],[Cons. ST]]</f>
        <v>249.13810671980286</v>
      </c>
      <c r="K61" s="40">
        <f>1000000000/400/PerfPowerST[[#This Row],[Cons. ST]]</f>
        <v>186.85358003985215</v>
      </c>
      <c r="L61" s="40">
        <f>1000000000/500/PerfPowerST[[#This Row],[Cons. ST]]</f>
        <v>149.48286403188172</v>
      </c>
      <c r="M61" s="40">
        <f>1000000000/600/PerfPowerST[[#This Row],[Cons. ST]]</f>
        <v>124.56905335990143</v>
      </c>
      <c r="N61" s="40">
        <f>1000000000/700/PerfPowerST[[#This Row],[Cons. ST]]</f>
        <v>106.77347430848694</v>
      </c>
      <c r="O61" s="40">
        <f>1000000000/800/PerfPowerST[[#This Row],[Cons. ST]]</f>
        <v>93.426790019926074</v>
      </c>
      <c r="P61" s="40">
        <f>1000000000/900/PerfPowerST[[#This Row],[Cons. ST]]</f>
        <v>83.046035573267616</v>
      </c>
      <c r="Q61" s="40">
        <f>1000000000/1000/PerfPowerST[[#This Row],[Cons. ST]]</f>
        <v>74.741432015940859</v>
      </c>
    </row>
    <row r="62" spans="2:17" x14ac:dyDescent="0.3">
      <c r="B62">
        <f>IFERROR(GeneralTable[[#This Row],[Ref.]],NA())</f>
        <v>59</v>
      </c>
      <c r="C62" s="17" t="str">
        <f>IFERROR(IF(GeneralTable[[#This Row],[Exclude From Chart]]="X",NA(),GeneralTable[[#This Row],[GraphLabel]]),NA())</f>
        <v>R5 2600X (Pinnacle Ridge) v0.5.1 [59]</v>
      </c>
      <c r="D62" s="21"/>
      <c r="E62" s="12">
        <f>IFERROR(IF(OR(GeneralTable[[#This Row],[Exclude From Chart]]="X",PerfPowerST[[#This Row],[ExcludeHere]]="X"),NA(),GeneralTable[[#This Row],[Cons. ST]]),NA())</f>
        <v>30535</v>
      </c>
      <c r="F62" s="19">
        <f>IFERROR(IF(OR(GeneralTable[[#This Row],[Exclude From Chart]]="X",PerfPowerST[[#This Row],[ExcludeHere]]="X"),NA(),GeneralTable[[#This Row],[Dur. ST]]),NA())</f>
        <v>784.57</v>
      </c>
      <c r="G62" s="40">
        <f>1000000000/50/PerfPowerST[[#This Row],[Cons. ST]]</f>
        <v>654.98608154576721</v>
      </c>
      <c r="H62" s="40">
        <f>1000000000/100/PerfPowerST[[#This Row],[Cons. ST]]</f>
        <v>327.4930407728836</v>
      </c>
      <c r="I62" s="40">
        <f>1000000000/200/PerfPowerST[[#This Row],[Cons. ST]]</f>
        <v>163.7465203864418</v>
      </c>
      <c r="J62" s="40">
        <f>1000000000/300/PerfPowerST[[#This Row],[Cons. ST]]</f>
        <v>109.16434692429453</v>
      </c>
      <c r="K62" s="40">
        <f>1000000000/400/PerfPowerST[[#This Row],[Cons. ST]]</f>
        <v>81.873260193220901</v>
      </c>
      <c r="L62" s="40">
        <f>1000000000/500/PerfPowerST[[#This Row],[Cons. ST]]</f>
        <v>65.498608154576715</v>
      </c>
      <c r="M62" s="40">
        <f>1000000000/600/PerfPowerST[[#This Row],[Cons. ST]]</f>
        <v>54.582173462147267</v>
      </c>
      <c r="N62" s="40">
        <f>1000000000/700/PerfPowerST[[#This Row],[Cons. ST]]</f>
        <v>46.784720110411939</v>
      </c>
      <c r="O62" s="40">
        <f>1000000000/800/PerfPowerST[[#This Row],[Cons. ST]]</f>
        <v>40.93663009661045</v>
      </c>
      <c r="P62" s="40">
        <f>1000000000/900/PerfPowerST[[#This Row],[Cons. ST]]</f>
        <v>36.388115641431504</v>
      </c>
      <c r="Q62" s="40">
        <f>1000000000/1000/PerfPowerST[[#This Row],[Cons. ST]]</f>
        <v>32.749304077288357</v>
      </c>
    </row>
    <row r="63" spans="2:17" x14ac:dyDescent="0.3">
      <c r="B63">
        <f>IFERROR(GeneralTable[[#This Row],[Ref.]],NA())</f>
        <v>60</v>
      </c>
      <c r="C63" s="17" t="str">
        <f>IFERROR(IF(GeneralTable[[#This Row],[Exclude From Chart]]="X",NA(),GeneralTable[[#This Row],[GraphLabel]]),NA())</f>
        <v>i5 3320M (Ivy Bridge) v0.6.0 [60]</v>
      </c>
      <c r="D63" s="21"/>
      <c r="E63" s="12">
        <f>IFERROR(IF(OR(GeneralTable[[#This Row],[Exclude From Chart]]="X",PerfPowerST[[#This Row],[ExcludeHere]]="X"),NA(),GeneralTable[[#This Row],[Cons. ST]]),NA())</f>
        <v>18966</v>
      </c>
      <c r="F63" s="19">
        <f>IFERROR(IF(OR(GeneralTable[[#This Row],[Exclude From Chart]]="X",PerfPowerST[[#This Row],[ExcludeHere]]="X"),NA(),GeneralTable[[#This Row],[Dur. ST]]),NA())</f>
        <v>1410.7</v>
      </c>
      <c r="G63" s="40">
        <f>1000000000/50/PerfPowerST[[#This Row],[Cons. ST]]</f>
        <v>1054.5186122535063</v>
      </c>
      <c r="H63" s="40">
        <f>1000000000/100/PerfPowerST[[#This Row],[Cons. ST]]</f>
        <v>527.25930612675313</v>
      </c>
      <c r="I63" s="40">
        <f>1000000000/200/PerfPowerST[[#This Row],[Cons. ST]]</f>
        <v>263.62965306337657</v>
      </c>
      <c r="J63" s="40">
        <f>1000000000/300/PerfPowerST[[#This Row],[Cons. ST]]</f>
        <v>175.75310204225104</v>
      </c>
      <c r="K63" s="40">
        <f>1000000000/400/PerfPowerST[[#This Row],[Cons. ST]]</f>
        <v>131.81482653168828</v>
      </c>
      <c r="L63" s="40">
        <f>1000000000/500/PerfPowerST[[#This Row],[Cons. ST]]</f>
        <v>105.45186122535063</v>
      </c>
      <c r="M63" s="40">
        <f>1000000000/600/PerfPowerST[[#This Row],[Cons. ST]]</f>
        <v>87.876551021125522</v>
      </c>
      <c r="N63" s="40">
        <f>1000000000/700/PerfPowerST[[#This Row],[Cons. ST]]</f>
        <v>75.322758018107592</v>
      </c>
      <c r="O63" s="40">
        <f>1000000000/800/PerfPowerST[[#This Row],[Cons. ST]]</f>
        <v>65.907413265844141</v>
      </c>
      <c r="P63" s="40">
        <f>1000000000/900/PerfPowerST[[#This Row],[Cons. ST]]</f>
        <v>58.584367347417007</v>
      </c>
      <c r="Q63" s="40">
        <f>1000000000/1000/PerfPowerST[[#This Row],[Cons. ST]]</f>
        <v>52.725930612675313</v>
      </c>
    </row>
    <row r="64" spans="2:17" x14ac:dyDescent="0.3">
      <c r="B64">
        <f>IFERROR(GeneralTable[[#This Row],[Ref.]],NA())</f>
        <v>61</v>
      </c>
      <c r="C64" s="17" t="e">
        <f>IFERROR(IF(GeneralTable[[#This Row],[Exclude From Chart]]="X",NA(),GeneralTable[[#This Row],[GraphLabel]]),NA())</f>
        <v>#N/A</v>
      </c>
      <c r="D64" s="21"/>
      <c r="E64" s="12" t="e">
        <f>IFERROR(IF(OR(GeneralTable[[#This Row],[Exclude From Chart]]="X",PerfPowerST[[#This Row],[ExcludeHere]]="X"),NA(),GeneralTable[[#This Row],[Cons. ST]]),NA())</f>
        <v>#N/A</v>
      </c>
      <c r="F64" s="19" t="e">
        <f>IFERROR(IF(OR(GeneralTable[[#This Row],[Exclude From Chart]]="X",PerfPowerST[[#This Row],[ExcludeHere]]="X"),NA(),GeneralTable[[#This Row],[Dur. ST]]),NA())</f>
        <v>#N/A</v>
      </c>
      <c r="G64" s="40" t="e">
        <f>1000000000/50/PerfPowerST[[#This Row],[Cons. ST]]</f>
        <v>#N/A</v>
      </c>
      <c r="H64" s="40" t="e">
        <f>1000000000/100/PerfPowerST[[#This Row],[Cons. ST]]</f>
        <v>#N/A</v>
      </c>
      <c r="I64" s="40" t="e">
        <f>1000000000/200/PerfPowerST[[#This Row],[Cons. ST]]</f>
        <v>#N/A</v>
      </c>
      <c r="J64" s="40" t="e">
        <f>1000000000/300/PerfPowerST[[#This Row],[Cons. ST]]</f>
        <v>#N/A</v>
      </c>
      <c r="K64" s="40" t="e">
        <f>1000000000/400/PerfPowerST[[#This Row],[Cons. ST]]</f>
        <v>#N/A</v>
      </c>
      <c r="L64" s="40" t="e">
        <f>1000000000/500/PerfPowerST[[#This Row],[Cons. ST]]</f>
        <v>#N/A</v>
      </c>
      <c r="M64" s="40" t="e">
        <f>1000000000/600/PerfPowerST[[#This Row],[Cons. ST]]</f>
        <v>#N/A</v>
      </c>
      <c r="N64" s="40" t="e">
        <f>1000000000/700/PerfPowerST[[#This Row],[Cons. ST]]</f>
        <v>#N/A</v>
      </c>
      <c r="O64" s="40" t="e">
        <f>1000000000/800/PerfPowerST[[#This Row],[Cons. ST]]</f>
        <v>#N/A</v>
      </c>
      <c r="P64" s="40" t="e">
        <f>1000000000/900/PerfPowerST[[#This Row],[Cons. ST]]</f>
        <v>#N/A</v>
      </c>
      <c r="Q64" s="40" t="e">
        <f>1000000000/1000/PerfPowerST[[#This Row],[Cons. ST]]</f>
        <v>#N/A</v>
      </c>
    </row>
    <row r="65" spans="2:17" x14ac:dyDescent="0.3">
      <c r="B65">
        <f>IFERROR(GeneralTable[[#This Row],[Ref.]],NA())</f>
        <v>62</v>
      </c>
      <c r="C65" s="17" t="str">
        <f>IFERROR(IF(GeneralTable[[#This Row],[Exclude From Chart]]="X",NA(),GeneralTable[[#This Row],[GraphLabel]]),NA())</f>
        <v>i7 2600 (Sandy Bridge) v0.6.0 [62]</v>
      </c>
      <c r="D65" s="21"/>
      <c r="E65" s="12">
        <f>IFERROR(IF(OR(GeneralTable[[#This Row],[Exclude From Chart]]="X",PerfPowerST[[#This Row],[ExcludeHere]]="X"),NA(),GeneralTable[[#This Row],[Cons. ST]]),NA())</f>
        <v>30292</v>
      </c>
      <c r="F65" s="19">
        <f>IFERROR(IF(OR(GeneralTable[[#This Row],[Exclude From Chart]]="X",PerfPowerST[[#This Row],[ExcludeHere]]="X"),NA(),GeneralTable[[#This Row],[Dur. ST]]),NA())</f>
        <v>1163.82</v>
      </c>
      <c r="G65" s="40">
        <f>1000000000/50/PerfPowerST[[#This Row],[Cons. ST]]</f>
        <v>660.24032747920239</v>
      </c>
      <c r="H65" s="40">
        <f>1000000000/100/PerfPowerST[[#This Row],[Cons. ST]]</f>
        <v>330.1201637396012</v>
      </c>
      <c r="I65" s="40">
        <f>1000000000/200/PerfPowerST[[#This Row],[Cons. ST]]</f>
        <v>165.0600818698006</v>
      </c>
      <c r="J65" s="40">
        <f>1000000000/300/PerfPowerST[[#This Row],[Cons. ST]]</f>
        <v>110.04005457986707</v>
      </c>
      <c r="K65" s="40">
        <f>1000000000/400/PerfPowerST[[#This Row],[Cons. ST]]</f>
        <v>82.530040934900299</v>
      </c>
      <c r="L65" s="40">
        <f>1000000000/500/PerfPowerST[[#This Row],[Cons. ST]]</f>
        <v>66.024032747920245</v>
      </c>
      <c r="M65" s="40">
        <f>1000000000/600/PerfPowerST[[#This Row],[Cons. ST]]</f>
        <v>55.020027289933537</v>
      </c>
      <c r="N65" s="40">
        <f>1000000000/700/PerfPowerST[[#This Row],[Cons. ST]]</f>
        <v>47.160023391371602</v>
      </c>
      <c r="O65" s="40">
        <f>1000000000/800/PerfPowerST[[#This Row],[Cons. ST]]</f>
        <v>41.26502046745015</v>
      </c>
      <c r="P65" s="40">
        <f>1000000000/900/PerfPowerST[[#This Row],[Cons. ST]]</f>
        <v>36.680018193289023</v>
      </c>
      <c r="Q65" s="40">
        <f>1000000000/1000/PerfPowerST[[#This Row],[Cons. ST]]</f>
        <v>33.012016373960122</v>
      </c>
    </row>
    <row r="66" spans="2:17" x14ac:dyDescent="0.3">
      <c r="B66">
        <f>IFERROR(GeneralTable[[#This Row],[Ref.]],NA())</f>
        <v>63</v>
      </c>
      <c r="C66" s="17" t="str">
        <f>IFERROR(IF(GeneralTable[[#This Row],[Exclude From Chart]]="X",NA(),GeneralTable[[#This Row],[GraphLabel]]),NA())</f>
        <v>i3 6157U (Skylake) v0.6.0 [63]</v>
      </c>
      <c r="D66" s="21"/>
      <c r="E66" s="12">
        <f>IFERROR(IF(OR(GeneralTable[[#This Row],[Exclude From Chart]]="X",PerfPowerST[[#This Row],[ExcludeHere]]="X"),NA(),GeneralTable[[#This Row],[Cons. ST]]),NA())</f>
        <v>6987</v>
      </c>
      <c r="F66" s="19">
        <f>IFERROR(IF(OR(GeneralTable[[#This Row],[Exclude From Chart]]="X",PerfPowerST[[#This Row],[ExcludeHere]]="X"),NA(),GeneralTable[[#This Row],[Dur. ST]]),NA())</f>
        <v>1277.45</v>
      </c>
      <c r="G66" s="40">
        <f>1000000000/50/PerfPowerST[[#This Row],[Cons. ST]]</f>
        <v>2862.4588521540004</v>
      </c>
      <c r="H66" s="40">
        <f>1000000000/100/PerfPowerST[[#This Row],[Cons. ST]]</f>
        <v>1431.2294260770002</v>
      </c>
      <c r="I66" s="40">
        <f>1000000000/200/PerfPowerST[[#This Row],[Cons. ST]]</f>
        <v>715.6147130385001</v>
      </c>
      <c r="J66" s="40">
        <f>1000000000/300/PerfPowerST[[#This Row],[Cons. ST]]</f>
        <v>477.07647535900009</v>
      </c>
      <c r="K66" s="40">
        <f>1000000000/400/PerfPowerST[[#This Row],[Cons. ST]]</f>
        <v>357.80735651925005</v>
      </c>
      <c r="L66" s="40">
        <f>1000000000/500/PerfPowerST[[#This Row],[Cons. ST]]</f>
        <v>286.24588521540005</v>
      </c>
      <c r="M66" s="40">
        <f>1000000000/600/PerfPowerST[[#This Row],[Cons. ST]]</f>
        <v>238.53823767950004</v>
      </c>
      <c r="N66" s="40">
        <f>1000000000/700/PerfPowerST[[#This Row],[Cons. ST]]</f>
        <v>204.4613465824286</v>
      </c>
      <c r="O66" s="40">
        <f>1000000000/800/PerfPowerST[[#This Row],[Cons. ST]]</f>
        <v>178.90367825962502</v>
      </c>
      <c r="P66" s="40">
        <f>1000000000/900/PerfPowerST[[#This Row],[Cons. ST]]</f>
        <v>159.02549178633333</v>
      </c>
      <c r="Q66" s="40">
        <f>1000000000/1000/PerfPowerST[[#This Row],[Cons. ST]]</f>
        <v>143.12294260770003</v>
      </c>
    </row>
    <row r="67" spans="2:17" x14ac:dyDescent="0.3">
      <c r="B67">
        <f>IFERROR(GeneralTable[[#This Row],[Ref.]],NA())</f>
        <v>64</v>
      </c>
      <c r="C67" s="17" t="e">
        <f>IFERROR(IF(GeneralTable[[#This Row],[Exclude From Chart]]="X",NA(),GeneralTable[[#This Row],[GraphLabel]]),NA())</f>
        <v>#N/A</v>
      </c>
      <c r="D67" s="21"/>
      <c r="E67" s="12" t="e">
        <f>IFERROR(IF(OR(GeneralTable[[#This Row],[Exclude From Chart]]="X",PerfPowerST[[#This Row],[ExcludeHere]]="X"),NA(),GeneralTable[[#This Row],[Cons. ST]]),NA())</f>
        <v>#N/A</v>
      </c>
      <c r="F67" s="19" t="e">
        <f>IFERROR(IF(OR(GeneralTable[[#This Row],[Exclude From Chart]]="X",PerfPowerST[[#This Row],[ExcludeHere]]="X"),NA(),GeneralTable[[#This Row],[Dur. ST]]),NA())</f>
        <v>#N/A</v>
      </c>
      <c r="G67" s="40" t="e">
        <f>1000000000/50/PerfPowerST[[#This Row],[Cons. ST]]</f>
        <v>#N/A</v>
      </c>
      <c r="H67" s="40" t="e">
        <f>1000000000/100/PerfPowerST[[#This Row],[Cons. ST]]</f>
        <v>#N/A</v>
      </c>
      <c r="I67" s="40" t="e">
        <f>1000000000/200/PerfPowerST[[#This Row],[Cons. ST]]</f>
        <v>#N/A</v>
      </c>
      <c r="J67" s="40" t="e">
        <f>1000000000/300/PerfPowerST[[#This Row],[Cons. ST]]</f>
        <v>#N/A</v>
      </c>
      <c r="K67" s="40" t="e">
        <f>1000000000/400/PerfPowerST[[#This Row],[Cons. ST]]</f>
        <v>#N/A</v>
      </c>
      <c r="L67" s="40" t="e">
        <f>1000000000/500/PerfPowerST[[#This Row],[Cons. ST]]</f>
        <v>#N/A</v>
      </c>
      <c r="M67" s="40" t="e">
        <f>1000000000/600/PerfPowerST[[#This Row],[Cons. ST]]</f>
        <v>#N/A</v>
      </c>
      <c r="N67" s="40" t="e">
        <f>1000000000/700/PerfPowerST[[#This Row],[Cons. ST]]</f>
        <v>#N/A</v>
      </c>
      <c r="O67" s="40" t="e">
        <f>1000000000/800/PerfPowerST[[#This Row],[Cons. ST]]</f>
        <v>#N/A</v>
      </c>
      <c r="P67" s="40" t="e">
        <f>1000000000/900/PerfPowerST[[#This Row],[Cons. ST]]</f>
        <v>#N/A</v>
      </c>
      <c r="Q67" s="40" t="e">
        <f>1000000000/1000/PerfPowerST[[#This Row],[Cons. ST]]</f>
        <v>#N/A</v>
      </c>
    </row>
    <row r="68" spans="2:17" x14ac:dyDescent="0.3">
      <c r="B68">
        <f>IFERROR(GeneralTable[[#This Row],[Ref.]],NA())</f>
        <v>65</v>
      </c>
      <c r="C68" s="17" t="e">
        <f>IFERROR(IF(GeneralTable[[#This Row],[Exclude From Chart]]="X",NA(),GeneralTable[[#This Row],[GraphLabel]]),NA())</f>
        <v>#N/A</v>
      </c>
      <c r="D68" s="21"/>
      <c r="E68" s="12" t="e">
        <f>IFERROR(IF(OR(GeneralTable[[#This Row],[Exclude From Chart]]="X",PerfPowerST[[#This Row],[ExcludeHere]]="X"),NA(),GeneralTable[[#This Row],[Cons. ST]]),NA())</f>
        <v>#N/A</v>
      </c>
      <c r="F68" s="19" t="e">
        <f>IFERROR(IF(OR(GeneralTable[[#This Row],[Exclude From Chart]]="X",PerfPowerST[[#This Row],[ExcludeHere]]="X"),NA(),GeneralTable[[#This Row],[Dur. ST]]),NA())</f>
        <v>#N/A</v>
      </c>
      <c r="G68" s="40" t="e">
        <f>1000000000/50/PerfPowerST[[#This Row],[Cons. ST]]</f>
        <v>#N/A</v>
      </c>
      <c r="H68" s="40" t="e">
        <f>1000000000/100/PerfPowerST[[#This Row],[Cons. ST]]</f>
        <v>#N/A</v>
      </c>
      <c r="I68" s="40" t="e">
        <f>1000000000/200/PerfPowerST[[#This Row],[Cons. ST]]</f>
        <v>#N/A</v>
      </c>
      <c r="J68" s="40" t="e">
        <f>1000000000/300/PerfPowerST[[#This Row],[Cons. ST]]</f>
        <v>#N/A</v>
      </c>
      <c r="K68" s="40" t="e">
        <f>1000000000/400/PerfPowerST[[#This Row],[Cons. ST]]</f>
        <v>#N/A</v>
      </c>
      <c r="L68" s="40" t="e">
        <f>1000000000/500/PerfPowerST[[#This Row],[Cons. ST]]</f>
        <v>#N/A</v>
      </c>
      <c r="M68" s="40" t="e">
        <f>1000000000/600/PerfPowerST[[#This Row],[Cons. ST]]</f>
        <v>#N/A</v>
      </c>
      <c r="N68" s="40" t="e">
        <f>1000000000/700/PerfPowerST[[#This Row],[Cons. ST]]</f>
        <v>#N/A</v>
      </c>
      <c r="O68" s="40" t="e">
        <f>1000000000/800/PerfPowerST[[#This Row],[Cons. ST]]</f>
        <v>#N/A</v>
      </c>
      <c r="P68" s="40" t="e">
        <f>1000000000/900/PerfPowerST[[#This Row],[Cons. ST]]</f>
        <v>#N/A</v>
      </c>
      <c r="Q68" s="40" t="e">
        <f>1000000000/1000/PerfPowerST[[#This Row],[Cons. ST]]</f>
        <v>#N/A</v>
      </c>
    </row>
    <row r="69" spans="2:17" x14ac:dyDescent="0.3">
      <c r="B69">
        <f>IFERROR(GeneralTable[[#This Row],[Ref.]],NA())</f>
        <v>66</v>
      </c>
      <c r="C69" s="17" t="str">
        <f>IFERROR(IF(GeneralTable[[#This Row],[Exclude From Chart]]="X",NA(),GeneralTable[[#This Row],[GraphLabel]]),NA())</f>
        <v>R7 5800X (Vermeer) [66]</v>
      </c>
      <c r="D69" s="21"/>
      <c r="E69" s="12">
        <f>IFERROR(IF(OR(GeneralTable[[#This Row],[Exclude From Chart]]="X",PerfPowerST[[#This Row],[ExcludeHere]]="X"),NA(),GeneralTable[[#This Row],[Cons. ST]]),NA())</f>
        <v>24558</v>
      </c>
      <c r="F69" s="19">
        <f>IFERROR(IF(OR(GeneralTable[[#This Row],[Exclude From Chart]]="X",PerfPowerST[[#This Row],[ExcludeHere]]="X"),NA(),GeneralTable[[#This Row],[Dur. ST]]),NA())</f>
        <v>527.33000000000004</v>
      </c>
      <c r="G69" s="40">
        <f>1000000000/50/PerfPowerST[[#This Row],[Cons. ST]]</f>
        <v>814.39856665852267</v>
      </c>
      <c r="H69" s="40">
        <f>1000000000/100/PerfPowerST[[#This Row],[Cons. ST]]</f>
        <v>407.19928332926133</v>
      </c>
      <c r="I69" s="40">
        <f>1000000000/200/PerfPowerST[[#This Row],[Cons. ST]]</f>
        <v>203.59964166463067</v>
      </c>
      <c r="J69" s="40">
        <f>1000000000/300/PerfPowerST[[#This Row],[Cons. ST]]</f>
        <v>135.73309444308711</v>
      </c>
      <c r="K69" s="40">
        <f>1000000000/400/PerfPowerST[[#This Row],[Cons. ST]]</f>
        <v>101.79982083231533</v>
      </c>
      <c r="L69" s="40">
        <f>1000000000/500/PerfPowerST[[#This Row],[Cons. ST]]</f>
        <v>81.439856665852261</v>
      </c>
      <c r="M69" s="40">
        <f>1000000000/600/PerfPowerST[[#This Row],[Cons. ST]]</f>
        <v>67.866547221543556</v>
      </c>
      <c r="N69" s="40">
        <f>1000000000/700/PerfPowerST[[#This Row],[Cons. ST]]</f>
        <v>58.171326189894479</v>
      </c>
      <c r="O69" s="40">
        <f>1000000000/800/PerfPowerST[[#This Row],[Cons. ST]]</f>
        <v>50.899910416157667</v>
      </c>
      <c r="P69" s="40">
        <f>1000000000/900/PerfPowerST[[#This Row],[Cons. ST]]</f>
        <v>45.24436481436237</v>
      </c>
      <c r="Q69" s="40">
        <f>1000000000/1000/PerfPowerST[[#This Row],[Cons. ST]]</f>
        <v>40.719928332926131</v>
      </c>
    </row>
    <row r="70" spans="2:17" x14ac:dyDescent="0.3">
      <c r="B70">
        <f>IFERROR(GeneralTable[[#This Row],[Ref.]],NA())</f>
        <v>67</v>
      </c>
      <c r="C70" s="17" t="e">
        <f>IFERROR(IF(GeneralTable[[#This Row],[Exclude From Chart]]="X",NA(),GeneralTable[[#This Row],[GraphLabel]]),NA())</f>
        <v>#N/A</v>
      </c>
      <c r="D70" s="21"/>
      <c r="E70" s="12" t="e">
        <f>IFERROR(IF(OR(GeneralTable[[#This Row],[Exclude From Chart]]="X",PerfPowerST[[#This Row],[ExcludeHere]]="X"),NA(),GeneralTable[[#This Row],[Cons. ST]]),NA())</f>
        <v>#N/A</v>
      </c>
      <c r="F70" s="19" t="e">
        <f>IFERROR(IF(OR(GeneralTable[[#This Row],[Exclude From Chart]]="X",PerfPowerST[[#This Row],[ExcludeHere]]="X"),NA(),GeneralTable[[#This Row],[Dur. ST]]),NA())</f>
        <v>#N/A</v>
      </c>
      <c r="G70" s="40" t="e">
        <f>1000000000/50/PerfPowerST[[#This Row],[Cons. ST]]</f>
        <v>#N/A</v>
      </c>
      <c r="H70" s="40" t="e">
        <f>1000000000/100/PerfPowerST[[#This Row],[Cons. ST]]</f>
        <v>#N/A</v>
      </c>
      <c r="I70" s="40" t="e">
        <f>1000000000/200/PerfPowerST[[#This Row],[Cons. ST]]</f>
        <v>#N/A</v>
      </c>
      <c r="J70" s="40" t="e">
        <f>1000000000/300/PerfPowerST[[#This Row],[Cons. ST]]</f>
        <v>#N/A</v>
      </c>
      <c r="K70" s="40" t="e">
        <f>1000000000/400/PerfPowerST[[#This Row],[Cons. ST]]</f>
        <v>#N/A</v>
      </c>
      <c r="L70" s="40" t="e">
        <f>1000000000/500/PerfPowerST[[#This Row],[Cons. ST]]</f>
        <v>#N/A</v>
      </c>
      <c r="M70" s="40" t="e">
        <f>1000000000/600/PerfPowerST[[#This Row],[Cons. ST]]</f>
        <v>#N/A</v>
      </c>
      <c r="N70" s="40" t="e">
        <f>1000000000/700/PerfPowerST[[#This Row],[Cons. ST]]</f>
        <v>#N/A</v>
      </c>
      <c r="O70" s="40" t="e">
        <f>1000000000/800/PerfPowerST[[#This Row],[Cons. ST]]</f>
        <v>#N/A</v>
      </c>
      <c r="P70" s="40" t="e">
        <f>1000000000/900/PerfPowerST[[#This Row],[Cons. ST]]</f>
        <v>#N/A</v>
      </c>
      <c r="Q70" s="40" t="e">
        <f>1000000000/1000/PerfPowerST[[#This Row],[Cons. ST]]</f>
        <v>#N/A</v>
      </c>
    </row>
    <row r="71" spans="2:17" x14ac:dyDescent="0.3">
      <c r="B71">
        <f>IFERROR(GeneralTable[[#This Row],[Ref.]],NA())</f>
        <v>68</v>
      </c>
      <c r="C71" s="17" t="e">
        <f>IFERROR(IF(GeneralTable[[#This Row],[Exclude From Chart]]="X",NA(),GeneralTable[[#This Row],[GraphLabel]]),NA())</f>
        <v>#N/A</v>
      </c>
      <c r="D71" s="21"/>
      <c r="E71" s="12" t="e">
        <f>IFERROR(IF(OR(GeneralTable[[#This Row],[Exclude From Chart]]="X",PerfPowerST[[#This Row],[ExcludeHere]]="X"),NA(),GeneralTable[[#This Row],[Cons. ST]]),NA())</f>
        <v>#N/A</v>
      </c>
      <c r="F71" s="19" t="e">
        <f>IFERROR(IF(OR(GeneralTable[[#This Row],[Exclude From Chart]]="X",PerfPowerST[[#This Row],[ExcludeHere]]="X"),NA(),GeneralTable[[#This Row],[Dur. ST]]),NA())</f>
        <v>#N/A</v>
      </c>
      <c r="G71" s="40" t="e">
        <f>1000000000/50/PerfPowerST[[#This Row],[Cons. ST]]</f>
        <v>#N/A</v>
      </c>
      <c r="H71" s="40" t="e">
        <f>1000000000/100/PerfPowerST[[#This Row],[Cons. ST]]</f>
        <v>#N/A</v>
      </c>
      <c r="I71" s="40" t="e">
        <f>1000000000/200/PerfPowerST[[#This Row],[Cons. ST]]</f>
        <v>#N/A</v>
      </c>
      <c r="J71" s="40" t="e">
        <f>1000000000/300/PerfPowerST[[#This Row],[Cons. ST]]</f>
        <v>#N/A</v>
      </c>
      <c r="K71" s="40" t="e">
        <f>1000000000/400/PerfPowerST[[#This Row],[Cons. ST]]</f>
        <v>#N/A</v>
      </c>
      <c r="L71" s="40" t="e">
        <f>1000000000/500/PerfPowerST[[#This Row],[Cons. ST]]</f>
        <v>#N/A</v>
      </c>
      <c r="M71" s="40" t="e">
        <f>1000000000/600/PerfPowerST[[#This Row],[Cons. ST]]</f>
        <v>#N/A</v>
      </c>
      <c r="N71" s="40" t="e">
        <f>1000000000/700/PerfPowerST[[#This Row],[Cons. ST]]</f>
        <v>#N/A</v>
      </c>
      <c r="O71" s="40" t="e">
        <f>1000000000/800/PerfPowerST[[#This Row],[Cons. ST]]</f>
        <v>#N/A</v>
      </c>
      <c r="P71" s="40" t="e">
        <f>1000000000/900/PerfPowerST[[#This Row],[Cons. ST]]</f>
        <v>#N/A</v>
      </c>
      <c r="Q71" s="40" t="e">
        <f>1000000000/1000/PerfPowerST[[#This Row],[Cons. ST]]</f>
        <v>#N/A</v>
      </c>
    </row>
    <row r="72" spans="2:17" x14ac:dyDescent="0.3">
      <c r="B72">
        <f>IFERROR(GeneralTable[[#This Row],[Ref.]],NA())</f>
        <v>69</v>
      </c>
      <c r="C72" s="17" t="e">
        <f>IFERROR(IF(GeneralTable[[#This Row],[Exclude From Chart]]="X",NA(),GeneralTable[[#This Row],[GraphLabel]]),NA())</f>
        <v>#N/A</v>
      </c>
      <c r="D72" s="21"/>
      <c r="E72" s="12" t="e">
        <f>IFERROR(IF(OR(GeneralTable[[#This Row],[Exclude From Chart]]="X",PerfPowerST[[#This Row],[ExcludeHere]]="X"),NA(),GeneralTable[[#This Row],[Cons. ST]]),NA())</f>
        <v>#N/A</v>
      </c>
      <c r="F72" s="19" t="e">
        <f>IFERROR(IF(OR(GeneralTable[[#This Row],[Exclude From Chart]]="X",PerfPowerST[[#This Row],[ExcludeHere]]="X"),NA(),GeneralTable[[#This Row],[Dur. ST]]),NA())</f>
        <v>#N/A</v>
      </c>
      <c r="G72" s="40" t="e">
        <f>1000000000/50/PerfPowerST[[#This Row],[Cons. ST]]</f>
        <v>#N/A</v>
      </c>
      <c r="H72" s="40" t="e">
        <f>1000000000/100/PerfPowerST[[#This Row],[Cons. ST]]</f>
        <v>#N/A</v>
      </c>
      <c r="I72" s="40" t="e">
        <f>1000000000/200/PerfPowerST[[#This Row],[Cons. ST]]</f>
        <v>#N/A</v>
      </c>
      <c r="J72" s="40" t="e">
        <f>1000000000/300/PerfPowerST[[#This Row],[Cons. ST]]</f>
        <v>#N/A</v>
      </c>
      <c r="K72" s="40" t="e">
        <f>1000000000/400/PerfPowerST[[#This Row],[Cons. ST]]</f>
        <v>#N/A</v>
      </c>
      <c r="L72" s="40" t="e">
        <f>1000000000/500/PerfPowerST[[#This Row],[Cons. ST]]</f>
        <v>#N/A</v>
      </c>
      <c r="M72" s="40" t="e">
        <f>1000000000/600/PerfPowerST[[#This Row],[Cons. ST]]</f>
        <v>#N/A</v>
      </c>
      <c r="N72" s="40" t="e">
        <f>1000000000/700/PerfPowerST[[#This Row],[Cons. ST]]</f>
        <v>#N/A</v>
      </c>
      <c r="O72" s="40" t="e">
        <f>1000000000/800/PerfPowerST[[#This Row],[Cons. ST]]</f>
        <v>#N/A</v>
      </c>
      <c r="P72" s="40" t="e">
        <f>1000000000/900/PerfPowerST[[#This Row],[Cons. ST]]</f>
        <v>#N/A</v>
      </c>
      <c r="Q72" s="40" t="e">
        <f>1000000000/1000/PerfPowerST[[#This Row],[Cons. ST]]</f>
        <v>#N/A</v>
      </c>
    </row>
    <row r="73" spans="2:17" x14ac:dyDescent="0.3">
      <c r="B73">
        <f>IFERROR(GeneralTable[[#This Row],[Ref.]],NA())</f>
        <v>70</v>
      </c>
      <c r="C73" s="17" t="e">
        <f>IFERROR(IF(GeneralTable[[#This Row],[Exclude From Chart]]="X",NA(),GeneralTable[[#This Row],[GraphLabel]]),NA())</f>
        <v>#N/A</v>
      </c>
      <c r="D73" s="21"/>
      <c r="E73" s="12" t="e">
        <f>IFERROR(IF(OR(GeneralTable[[#This Row],[Exclude From Chart]]="X",PerfPowerST[[#This Row],[ExcludeHere]]="X"),NA(),GeneralTable[[#This Row],[Cons. ST]]),NA())</f>
        <v>#N/A</v>
      </c>
      <c r="F73" s="19" t="e">
        <f>IFERROR(IF(OR(GeneralTable[[#This Row],[Exclude From Chart]]="X",PerfPowerST[[#This Row],[ExcludeHere]]="X"),NA(),GeneralTable[[#This Row],[Dur. ST]]),NA())</f>
        <v>#N/A</v>
      </c>
      <c r="G73" s="40" t="e">
        <f>1000000000/50/PerfPowerST[[#This Row],[Cons. ST]]</f>
        <v>#N/A</v>
      </c>
      <c r="H73" s="40" t="e">
        <f>1000000000/100/PerfPowerST[[#This Row],[Cons. ST]]</f>
        <v>#N/A</v>
      </c>
      <c r="I73" s="40" t="e">
        <f>1000000000/200/PerfPowerST[[#This Row],[Cons. ST]]</f>
        <v>#N/A</v>
      </c>
      <c r="J73" s="40" t="e">
        <f>1000000000/300/PerfPowerST[[#This Row],[Cons. ST]]</f>
        <v>#N/A</v>
      </c>
      <c r="K73" s="40" t="e">
        <f>1000000000/400/PerfPowerST[[#This Row],[Cons. ST]]</f>
        <v>#N/A</v>
      </c>
      <c r="L73" s="40" t="e">
        <f>1000000000/500/PerfPowerST[[#This Row],[Cons. ST]]</f>
        <v>#N/A</v>
      </c>
      <c r="M73" s="40" t="e">
        <f>1000000000/600/PerfPowerST[[#This Row],[Cons. ST]]</f>
        <v>#N/A</v>
      </c>
      <c r="N73" s="40" t="e">
        <f>1000000000/700/PerfPowerST[[#This Row],[Cons. ST]]</f>
        <v>#N/A</v>
      </c>
      <c r="O73" s="40" t="e">
        <f>1000000000/800/PerfPowerST[[#This Row],[Cons. ST]]</f>
        <v>#N/A</v>
      </c>
      <c r="P73" s="40" t="e">
        <f>1000000000/900/PerfPowerST[[#This Row],[Cons. ST]]</f>
        <v>#N/A</v>
      </c>
      <c r="Q73" s="40" t="e">
        <f>1000000000/1000/PerfPowerST[[#This Row],[Cons. ST]]</f>
        <v>#N/A</v>
      </c>
    </row>
    <row r="74" spans="2:17" x14ac:dyDescent="0.3">
      <c r="B74">
        <f>IFERROR(GeneralTable[[#This Row],[Ref.]],NA())</f>
        <v>71</v>
      </c>
      <c r="C74" s="17" t="str">
        <f>IFERROR(IF(GeneralTable[[#This Row],[Exclude From Chart]]="X",NA(),GeneralTable[[#This Row],[GraphLabel]]),NA())</f>
        <v>i7 9750H (Coffee Lake) [71]</v>
      </c>
      <c r="D74" s="21"/>
      <c r="E74" s="12">
        <f>IFERROR(IF(OR(GeneralTable[[#This Row],[Exclude From Chart]]="X",PerfPowerST[[#This Row],[ExcludeHere]]="X"),NA(),GeneralTable[[#This Row],[Cons. ST]]),NA())</f>
        <v>13062.5</v>
      </c>
      <c r="F74" s="19">
        <f>IFERROR(IF(OR(GeneralTable[[#This Row],[Exclude From Chart]]="X",PerfPowerST[[#This Row],[ExcludeHere]]="X"),NA(),GeneralTable[[#This Row],[Dur. ST]]),NA())</f>
        <v>689.24</v>
      </c>
      <c r="G74" s="40">
        <f>1000000000/50/PerfPowerST[[#This Row],[Cons. ST]]</f>
        <v>1531.1004784688996</v>
      </c>
      <c r="H74" s="40">
        <f>1000000000/100/PerfPowerST[[#This Row],[Cons. ST]]</f>
        <v>765.5502392344498</v>
      </c>
      <c r="I74" s="40">
        <f>1000000000/200/PerfPowerST[[#This Row],[Cons. ST]]</f>
        <v>382.7751196172249</v>
      </c>
      <c r="J74" s="40">
        <f>1000000000/300/PerfPowerST[[#This Row],[Cons. ST]]</f>
        <v>255.18341307814993</v>
      </c>
      <c r="K74" s="40">
        <f>1000000000/400/PerfPowerST[[#This Row],[Cons. ST]]</f>
        <v>191.38755980861245</v>
      </c>
      <c r="L74" s="40">
        <f>1000000000/500/PerfPowerST[[#This Row],[Cons. ST]]</f>
        <v>153.11004784688996</v>
      </c>
      <c r="M74" s="40">
        <f>1000000000/600/PerfPowerST[[#This Row],[Cons. ST]]</f>
        <v>127.59170653907496</v>
      </c>
      <c r="N74" s="40">
        <f>1000000000/700/PerfPowerST[[#This Row],[Cons. ST]]</f>
        <v>109.36431989063568</v>
      </c>
      <c r="O74" s="40">
        <f>1000000000/800/PerfPowerST[[#This Row],[Cons. ST]]</f>
        <v>95.693779904306226</v>
      </c>
      <c r="P74" s="40">
        <f>1000000000/900/PerfPowerST[[#This Row],[Cons. ST]]</f>
        <v>85.061137692716628</v>
      </c>
      <c r="Q74" s="40">
        <f>1000000000/1000/PerfPowerST[[#This Row],[Cons. ST]]</f>
        <v>76.555023923444978</v>
      </c>
    </row>
    <row r="75" spans="2:17" x14ac:dyDescent="0.3">
      <c r="B75">
        <f>IFERROR(GeneralTable[[#This Row],[Ref.]],NA())</f>
        <v>72</v>
      </c>
      <c r="C75" s="17" t="str">
        <f>IFERROR(IF(GeneralTable[[#This Row],[Exclude From Chart]]="X",NA(),GeneralTable[[#This Row],[GraphLabel]]),NA())</f>
        <v>R7 2700X (Pinnacle Ridge) [72]</v>
      </c>
      <c r="D75" s="21"/>
      <c r="E75" s="12">
        <f>IFERROR(IF(OR(GeneralTable[[#This Row],[Exclude From Chart]]="X",PerfPowerST[[#This Row],[ExcludeHere]]="X"),NA(),GeneralTable[[#This Row],[Cons. ST]]),NA())</f>
        <v>25952</v>
      </c>
      <c r="F75" s="19">
        <f>IFERROR(IF(OR(GeneralTable[[#This Row],[Exclude From Chart]]="X",PerfPowerST[[#This Row],[ExcludeHere]]="X"),NA(),GeneralTable[[#This Row],[Dur. ST]]),NA())</f>
        <v>767.28</v>
      </c>
      <c r="G75" s="40">
        <f>1000000000/50/PerfPowerST[[#This Row],[Cons. ST]]</f>
        <v>770.65351418002467</v>
      </c>
      <c r="H75" s="40">
        <f>1000000000/100/PerfPowerST[[#This Row],[Cons. ST]]</f>
        <v>385.32675709001234</v>
      </c>
      <c r="I75" s="40">
        <f>1000000000/200/PerfPowerST[[#This Row],[Cons. ST]]</f>
        <v>192.66337854500617</v>
      </c>
      <c r="J75" s="40">
        <f>1000000000/300/PerfPowerST[[#This Row],[Cons. ST]]</f>
        <v>128.44225236333745</v>
      </c>
      <c r="K75" s="40">
        <f>1000000000/400/PerfPowerST[[#This Row],[Cons. ST]]</f>
        <v>96.331689272503084</v>
      </c>
      <c r="L75" s="40">
        <f>1000000000/500/PerfPowerST[[#This Row],[Cons. ST]]</f>
        <v>77.065351418002464</v>
      </c>
      <c r="M75" s="40">
        <f>1000000000/600/PerfPowerST[[#This Row],[Cons. ST]]</f>
        <v>64.221126181668723</v>
      </c>
      <c r="N75" s="40">
        <f>1000000000/700/PerfPowerST[[#This Row],[Cons. ST]]</f>
        <v>55.046679584287482</v>
      </c>
      <c r="O75" s="40">
        <f>1000000000/800/PerfPowerST[[#This Row],[Cons. ST]]</f>
        <v>48.165844636251542</v>
      </c>
      <c r="P75" s="40">
        <f>1000000000/900/PerfPowerST[[#This Row],[Cons. ST]]</f>
        <v>42.814084121112479</v>
      </c>
      <c r="Q75" s="40">
        <f>1000000000/1000/PerfPowerST[[#This Row],[Cons. ST]]</f>
        <v>38.532675709001232</v>
      </c>
    </row>
    <row r="76" spans="2:17" x14ac:dyDescent="0.3">
      <c r="B76">
        <f>IFERROR(GeneralTable[[#This Row],[Ref.]],NA())</f>
        <v>73</v>
      </c>
      <c r="C76" s="17" t="str">
        <f>IFERROR(IF(GeneralTable[[#This Row],[Exclude From Chart]]="X",NA(),GeneralTable[[#This Row],[GraphLabel]]),NA())</f>
        <v>R5 3500U (Picasso) [73]</v>
      </c>
      <c r="D76" s="21"/>
      <c r="E76" s="12">
        <f>IFERROR(IF(OR(GeneralTable[[#This Row],[Exclude From Chart]]="X",PerfPowerST[[#This Row],[ExcludeHere]]="X"),NA(),GeneralTable[[#This Row],[Cons. ST]]),NA())</f>
        <v>13745</v>
      </c>
      <c r="F76" s="19">
        <f>IFERROR(IF(OR(GeneralTable[[#This Row],[Exclude From Chart]]="X",PerfPowerST[[#This Row],[ExcludeHere]]="X"),NA(),GeneralTable[[#This Row],[Dur. ST]]),NA())</f>
        <v>931.73</v>
      </c>
      <c r="G76" s="40">
        <f>1000000000/50/PerfPowerST[[#This Row],[Cons. ST]]</f>
        <v>1455.0745725718443</v>
      </c>
      <c r="H76" s="40">
        <f>1000000000/100/PerfPowerST[[#This Row],[Cons. ST]]</f>
        <v>727.53728628592216</v>
      </c>
      <c r="I76" s="40">
        <f>1000000000/200/PerfPowerST[[#This Row],[Cons. ST]]</f>
        <v>363.76864314296108</v>
      </c>
      <c r="J76" s="40">
        <f>1000000000/300/PerfPowerST[[#This Row],[Cons. ST]]</f>
        <v>242.51242876197406</v>
      </c>
      <c r="K76" s="40">
        <f>1000000000/400/PerfPowerST[[#This Row],[Cons. ST]]</f>
        <v>181.88432157148054</v>
      </c>
      <c r="L76" s="40">
        <f>1000000000/500/PerfPowerST[[#This Row],[Cons. ST]]</f>
        <v>145.50745725718443</v>
      </c>
      <c r="M76" s="40">
        <f>1000000000/600/PerfPowerST[[#This Row],[Cons. ST]]</f>
        <v>121.25621438098703</v>
      </c>
      <c r="N76" s="40">
        <f>1000000000/700/PerfPowerST[[#This Row],[Cons. ST]]</f>
        <v>103.93389804084603</v>
      </c>
      <c r="O76" s="40">
        <f>1000000000/800/PerfPowerST[[#This Row],[Cons. ST]]</f>
        <v>90.942160785740271</v>
      </c>
      <c r="P76" s="40">
        <f>1000000000/900/PerfPowerST[[#This Row],[Cons. ST]]</f>
        <v>80.837476253991341</v>
      </c>
      <c r="Q76" s="40">
        <f>1000000000/1000/PerfPowerST[[#This Row],[Cons. ST]]</f>
        <v>72.753728628592214</v>
      </c>
    </row>
    <row r="77" spans="2:17" x14ac:dyDescent="0.3">
      <c r="B77">
        <f>IFERROR(GeneralTable[[#This Row],[Ref.]],NA())</f>
        <v>74</v>
      </c>
      <c r="C77" s="17" t="str">
        <f>IFERROR(IF(GeneralTable[[#This Row],[Exclude From Chart]]="X",NA(),GeneralTable[[#This Row],[GraphLabel]]),NA())</f>
        <v>R5 4500U (Renoir) [74]</v>
      </c>
      <c r="D77" s="21"/>
      <c r="E77" s="12">
        <f>IFERROR(IF(OR(GeneralTable[[#This Row],[Exclude From Chart]]="X",PerfPowerST[[#This Row],[ExcludeHere]]="X"),NA(),GeneralTable[[#This Row],[Cons. ST]]),NA())</f>
        <v>7302.14</v>
      </c>
      <c r="F77" s="19">
        <f>IFERROR(IF(OR(GeneralTable[[#This Row],[Exclude From Chart]]="X",PerfPowerST[[#This Row],[ExcludeHere]]="X"),NA(),GeneralTable[[#This Row],[Dur. ST]]),NA())</f>
        <v>720.78</v>
      </c>
      <c r="G77" s="40">
        <f>1000000000/50/PerfPowerST[[#This Row],[Cons. ST]]</f>
        <v>2738.9231102115268</v>
      </c>
      <c r="H77" s="40">
        <f>1000000000/100/PerfPowerST[[#This Row],[Cons. ST]]</f>
        <v>1369.4615551057634</v>
      </c>
      <c r="I77" s="40">
        <f>1000000000/200/PerfPowerST[[#This Row],[Cons. ST]]</f>
        <v>684.7307775528817</v>
      </c>
      <c r="J77" s="40">
        <f>1000000000/300/PerfPowerST[[#This Row],[Cons. ST]]</f>
        <v>456.48718503525453</v>
      </c>
      <c r="K77" s="40">
        <f>1000000000/400/PerfPowerST[[#This Row],[Cons. ST]]</f>
        <v>342.36538877644085</v>
      </c>
      <c r="L77" s="40">
        <f>1000000000/500/PerfPowerST[[#This Row],[Cons. ST]]</f>
        <v>273.89231102115269</v>
      </c>
      <c r="M77" s="40">
        <f>1000000000/600/PerfPowerST[[#This Row],[Cons. ST]]</f>
        <v>228.24359251762726</v>
      </c>
      <c r="N77" s="40">
        <f>1000000000/700/PerfPowerST[[#This Row],[Cons. ST]]</f>
        <v>195.63736501510908</v>
      </c>
      <c r="O77" s="40">
        <f>1000000000/800/PerfPowerST[[#This Row],[Cons. ST]]</f>
        <v>171.18269438822043</v>
      </c>
      <c r="P77" s="40">
        <f>1000000000/900/PerfPowerST[[#This Row],[Cons. ST]]</f>
        <v>152.16239501175147</v>
      </c>
      <c r="Q77" s="40">
        <f>1000000000/1000/PerfPowerST[[#This Row],[Cons. ST]]</f>
        <v>136.94615551057635</v>
      </c>
    </row>
    <row r="78" spans="2:17" x14ac:dyDescent="0.3">
      <c r="B78">
        <f>IFERROR(GeneralTable[[#This Row],[Ref.]],NA())</f>
        <v>75</v>
      </c>
      <c r="C78" s="17" t="str">
        <f>IFERROR(IF(GeneralTable[[#This Row],[Exclude From Chart]]="X",NA(),GeneralTable[[#This Row],[GraphLabel]]),NA())</f>
        <v>R5 2500U (Raven Ridge) [75]</v>
      </c>
      <c r="D78" s="21"/>
      <c r="E78" s="12">
        <f>IFERROR(IF(OR(GeneralTable[[#This Row],[Exclude From Chart]]="X",PerfPowerST[[#This Row],[ExcludeHere]]="X"),NA(),GeneralTable[[#This Row],[Cons. ST]]),NA())</f>
        <v>7799</v>
      </c>
      <c r="F78" s="19">
        <f>IFERROR(IF(OR(GeneralTable[[#This Row],[Exclude From Chart]]="X",PerfPowerST[[#This Row],[ExcludeHere]]="X"),NA(),GeneralTable[[#This Row],[Dur. ST]]),NA())</f>
        <v>1013.61</v>
      </c>
      <c r="G78" s="40">
        <f>1000000000/50/PerfPowerST[[#This Row],[Cons. ST]]</f>
        <v>2564.4313373509426</v>
      </c>
      <c r="H78" s="40">
        <f>1000000000/100/PerfPowerST[[#This Row],[Cons. ST]]</f>
        <v>1282.2156686754713</v>
      </c>
      <c r="I78" s="40">
        <f>1000000000/200/PerfPowerST[[#This Row],[Cons. ST]]</f>
        <v>641.10783433773565</v>
      </c>
      <c r="J78" s="40">
        <f>1000000000/300/PerfPowerST[[#This Row],[Cons. ST]]</f>
        <v>427.40522289182377</v>
      </c>
      <c r="K78" s="40">
        <f>1000000000/400/PerfPowerST[[#This Row],[Cons. ST]]</f>
        <v>320.55391716886783</v>
      </c>
      <c r="L78" s="40">
        <f>1000000000/500/PerfPowerST[[#This Row],[Cons. ST]]</f>
        <v>256.44313373509425</v>
      </c>
      <c r="M78" s="40">
        <f>1000000000/600/PerfPowerST[[#This Row],[Cons. ST]]</f>
        <v>213.70261144591188</v>
      </c>
      <c r="N78" s="40">
        <f>1000000000/700/PerfPowerST[[#This Row],[Cons. ST]]</f>
        <v>183.17366695363876</v>
      </c>
      <c r="O78" s="40">
        <f>1000000000/800/PerfPowerST[[#This Row],[Cons. ST]]</f>
        <v>160.27695858443391</v>
      </c>
      <c r="P78" s="40">
        <f>1000000000/900/PerfPowerST[[#This Row],[Cons. ST]]</f>
        <v>142.46840763060791</v>
      </c>
      <c r="Q78" s="40">
        <f>1000000000/1000/PerfPowerST[[#This Row],[Cons. ST]]</f>
        <v>128.22156686754712</v>
      </c>
    </row>
    <row r="79" spans="2:17" x14ac:dyDescent="0.3">
      <c r="B79">
        <f>IFERROR(GeneralTable[[#This Row],[Ref.]],NA())</f>
        <v>76</v>
      </c>
      <c r="C79" s="17" t="str">
        <f>IFERROR(IF(GeneralTable[[#This Row],[Exclude From Chart]]="X",NA(),GeneralTable[[#This Row],[GraphLabel]]),NA())</f>
        <v>R5 5600X (Vermeer) [76]</v>
      </c>
      <c r="D79" s="21"/>
      <c r="E79" s="12">
        <f>IFERROR(IF(OR(GeneralTable[[#This Row],[Exclude From Chart]]="X",PerfPowerST[[#This Row],[ExcludeHere]]="X"),NA(),GeneralTable[[#This Row],[Cons. ST]]),NA())</f>
        <v>20057.62</v>
      </c>
      <c r="F79" s="19">
        <f>IFERROR(IF(OR(GeneralTable[[#This Row],[Exclude From Chart]]="X",PerfPowerST[[#This Row],[ExcludeHere]]="X"),NA(),GeneralTable[[#This Row],[Dur. ST]]),NA())</f>
        <v>525.22</v>
      </c>
      <c r="G79" s="40">
        <f>1000000000/50/PerfPowerST[[#This Row],[Cons. ST]]</f>
        <v>997.12727631693099</v>
      </c>
      <c r="H79" s="40">
        <f>1000000000/100/PerfPowerST[[#This Row],[Cons. ST]]</f>
        <v>498.56363815846549</v>
      </c>
      <c r="I79" s="40">
        <f>1000000000/200/PerfPowerST[[#This Row],[Cons. ST]]</f>
        <v>249.28181907923275</v>
      </c>
      <c r="J79" s="40">
        <f>1000000000/300/PerfPowerST[[#This Row],[Cons. ST]]</f>
        <v>166.18787938615517</v>
      </c>
      <c r="K79" s="40">
        <f>1000000000/400/PerfPowerST[[#This Row],[Cons. ST]]</f>
        <v>124.64090953961637</v>
      </c>
      <c r="L79" s="40">
        <f>1000000000/500/PerfPowerST[[#This Row],[Cons. ST]]</f>
        <v>99.712727631693099</v>
      </c>
      <c r="M79" s="40">
        <f>1000000000/600/PerfPowerST[[#This Row],[Cons. ST]]</f>
        <v>83.093939693077587</v>
      </c>
      <c r="N79" s="40">
        <f>1000000000/700/PerfPowerST[[#This Row],[Cons. ST]]</f>
        <v>71.223376879780787</v>
      </c>
      <c r="O79" s="40">
        <f>1000000000/800/PerfPowerST[[#This Row],[Cons. ST]]</f>
        <v>62.320454769808187</v>
      </c>
      <c r="P79" s="40">
        <f>1000000000/900/PerfPowerST[[#This Row],[Cons. ST]]</f>
        <v>55.395959795385046</v>
      </c>
      <c r="Q79" s="40">
        <f>1000000000/1000/PerfPowerST[[#This Row],[Cons. ST]]</f>
        <v>49.856363815846549</v>
      </c>
    </row>
    <row r="80" spans="2:17" x14ac:dyDescent="0.3">
      <c r="B80">
        <f>IFERROR(GeneralTable[[#This Row],[Ref.]],NA())</f>
        <v>77</v>
      </c>
      <c r="C80" s="17" t="str">
        <f>IFERROR(IF(GeneralTable[[#This Row],[Exclude From Chart]]="X",NA(),GeneralTable[[#This Row],[GraphLabel]]),NA())</f>
        <v>R7 5800H (Cezanne) [77]</v>
      </c>
      <c r="D80" s="21"/>
      <c r="E80" s="12">
        <f>IFERROR(IF(OR(GeneralTable[[#This Row],[Exclude From Chart]]="X",PerfPowerST[[#This Row],[ExcludeHere]]="X"),NA(),GeneralTable[[#This Row],[Cons. ST]]),NA())</f>
        <v>8085</v>
      </c>
      <c r="F80" s="19">
        <f>IFERROR(IF(OR(GeneralTable[[#This Row],[Exclude From Chart]]="X",PerfPowerST[[#This Row],[ExcludeHere]]="X"),NA(),GeneralTable[[#This Row],[Dur. ST]]),NA())</f>
        <v>587.17999999999995</v>
      </c>
      <c r="G80" s="40">
        <f>1000000000/50/PerfPowerST[[#This Row],[Cons. ST]]</f>
        <v>2473.7167594310449</v>
      </c>
      <c r="H80" s="40">
        <f>1000000000/100/PerfPowerST[[#This Row],[Cons. ST]]</f>
        <v>1236.8583797155225</v>
      </c>
      <c r="I80" s="40">
        <f>1000000000/200/PerfPowerST[[#This Row],[Cons. ST]]</f>
        <v>618.42918985776123</v>
      </c>
      <c r="J80" s="40">
        <f>1000000000/300/PerfPowerST[[#This Row],[Cons. ST]]</f>
        <v>412.2861265718409</v>
      </c>
      <c r="K80" s="40">
        <f>1000000000/400/PerfPowerST[[#This Row],[Cons. ST]]</f>
        <v>309.21459492888062</v>
      </c>
      <c r="L80" s="40">
        <f>1000000000/500/PerfPowerST[[#This Row],[Cons. ST]]</f>
        <v>247.37167594310452</v>
      </c>
      <c r="M80" s="40">
        <f>1000000000/600/PerfPowerST[[#This Row],[Cons. ST]]</f>
        <v>206.14306328592045</v>
      </c>
      <c r="N80" s="40">
        <f>1000000000/700/PerfPowerST[[#This Row],[Cons. ST]]</f>
        <v>176.69405424507465</v>
      </c>
      <c r="O80" s="40">
        <f>1000000000/800/PerfPowerST[[#This Row],[Cons. ST]]</f>
        <v>154.60729746444031</v>
      </c>
      <c r="P80" s="40">
        <f>1000000000/900/PerfPowerST[[#This Row],[Cons. ST]]</f>
        <v>137.42870885728027</v>
      </c>
      <c r="Q80" s="40">
        <f>1000000000/1000/PerfPowerST[[#This Row],[Cons. ST]]</f>
        <v>123.68583797155226</v>
      </c>
    </row>
    <row r="81" spans="2:17" x14ac:dyDescent="0.3">
      <c r="B81">
        <f>IFERROR(GeneralTable[[#This Row],[Ref.]],NA())</f>
        <v>78</v>
      </c>
      <c r="C81" s="17" t="e">
        <f>IFERROR(IF(GeneralTable[[#This Row],[Exclude From Chart]]="X",NA(),GeneralTable[[#This Row],[GraphLabel]]),NA())</f>
        <v>#N/A</v>
      </c>
      <c r="D81" s="21"/>
      <c r="E81" s="12" t="e">
        <f>IFERROR(IF(OR(GeneralTable[[#This Row],[Exclude From Chart]]="X",PerfPowerST[[#This Row],[ExcludeHere]]="X"),NA(),GeneralTable[[#This Row],[Cons. ST]]),NA())</f>
        <v>#N/A</v>
      </c>
      <c r="F81" s="19" t="e">
        <f>IFERROR(IF(OR(GeneralTable[[#This Row],[Exclude From Chart]]="X",PerfPowerST[[#This Row],[ExcludeHere]]="X"),NA(),GeneralTable[[#This Row],[Dur. ST]]),NA())</f>
        <v>#N/A</v>
      </c>
      <c r="G81" s="40" t="e">
        <f>1000000000/50/PerfPowerST[[#This Row],[Cons. ST]]</f>
        <v>#N/A</v>
      </c>
      <c r="H81" s="40" t="e">
        <f>1000000000/100/PerfPowerST[[#This Row],[Cons. ST]]</f>
        <v>#N/A</v>
      </c>
      <c r="I81" s="40" t="e">
        <f>1000000000/200/PerfPowerST[[#This Row],[Cons. ST]]</f>
        <v>#N/A</v>
      </c>
      <c r="J81" s="40" t="e">
        <f>1000000000/300/PerfPowerST[[#This Row],[Cons. ST]]</f>
        <v>#N/A</v>
      </c>
      <c r="K81" s="40" t="e">
        <f>1000000000/400/PerfPowerST[[#This Row],[Cons. ST]]</f>
        <v>#N/A</v>
      </c>
      <c r="L81" s="40" t="e">
        <f>1000000000/500/PerfPowerST[[#This Row],[Cons. ST]]</f>
        <v>#N/A</v>
      </c>
      <c r="M81" s="40" t="e">
        <f>1000000000/600/PerfPowerST[[#This Row],[Cons. ST]]</f>
        <v>#N/A</v>
      </c>
      <c r="N81" s="40" t="e">
        <f>1000000000/700/PerfPowerST[[#This Row],[Cons. ST]]</f>
        <v>#N/A</v>
      </c>
      <c r="O81" s="40" t="e">
        <f>1000000000/800/PerfPowerST[[#This Row],[Cons. ST]]</f>
        <v>#N/A</v>
      </c>
      <c r="P81" s="40" t="e">
        <f>1000000000/900/PerfPowerST[[#This Row],[Cons. ST]]</f>
        <v>#N/A</v>
      </c>
      <c r="Q81" s="40" t="e">
        <f>1000000000/1000/PerfPowerST[[#This Row],[Cons. ST]]</f>
        <v>#N/A</v>
      </c>
    </row>
    <row r="82" spans="2:17" x14ac:dyDescent="0.3">
      <c r="B82">
        <f>IFERROR(GeneralTable[[#This Row],[Ref.]],NA())</f>
        <v>79</v>
      </c>
      <c r="C82" s="17" t="str">
        <f>IFERROR(IF(GeneralTable[[#This Row],[Exclude From Chart]]="X",NA(),GeneralTable[[#This Row],[GraphLabel]]),NA())</f>
        <v>P Silver N6000 (JasperLake) [79]</v>
      </c>
      <c r="D82" s="21"/>
      <c r="E82" s="12">
        <f>IFERROR(IF(OR(GeneralTable[[#This Row],[Exclude From Chart]]="X",PerfPowerST[[#This Row],[ExcludeHere]]="X"),NA(),GeneralTable[[#This Row],[Cons. ST]]),NA())</f>
        <v>8577.2000000000007</v>
      </c>
      <c r="F82" s="19">
        <f>IFERROR(IF(OR(GeneralTable[[#This Row],[Exclude From Chart]]="X",PerfPowerST[[#This Row],[ExcludeHere]]="X"),NA(),GeneralTable[[#This Row],[Dur. ST]]),NA())</f>
        <v>1227</v>
      </c>
      <c r="G82" s="40">
        <f>1000000000/50/PerfPowerST[[#This Row],[Cons. ST]]</f>
        <v>2331.763279391876</v>
      </c>
      <c r="H82" s="40">
        <f>1000000000/100/PerfPowerST[[#This Row],[Cons. ST]]</f>
        <v>1165.881639695938</v>
      </c>
      <c r="I82" s="40">
        <f>1000000000/200/PerfPowerST[[#This Row],[Cons. ST]]</f>
        <v>582.94081984796901</v>
      </c>
      <c r="J82" s="40">
        <f>1000000000/300/PerfPowerST[[#This Row],[Cons. ST]]</f>
        <v>388.62721323197934</v>
      </c>
      <c r="K82" s="40">
        <f>1000000000/400/PerfPowerST[[#This Row],[Cons. ST]]</f>
        <v>291.4704099239845</v>
      </c>
      <c r="L82" s="40">
        <f>1000000000/500/PerfPowerST[[#This Row],[Cons. ST]]</f>
        <v>233.17632793918759</v>
      </c>
      <c r="M82" s="40">
        <f>1000000000/600/PerfPowerST[[#This Row],[Cons. ST]]</f>
        <v>194.31360661598967</v>
      </c>
      <c r="N82" s="40">
        <f>1000000000/700/PerfPowerST[[#This Row],[Cons. ST]]</f>
        <v>166.55451995656259</v>
      </c>
      <c r="O82" s="40">
        <f>1000000000/800/PerfPowerST[[#This Row],[Cons. ST]]</f>
        <v>145.73520496199225</v>
      </c>
      <c r="P82" s="40">
        <f>1000000000/900/PerfPowerST[[#This Row],[Cons. ST]]</f>
        <v>129.54240441065977</v>
      </c>
      <c r="Q82" s="40">
        <f>1000000000/1000/PerfPowerST[[#This Row],[Cons. ST]]</f>
        <v>116.58816396959379</v>
      </c>
    </row>
    <row r="83" spans="2:17" x14ac:dyDescent="0.3">
      <c r="B83">
        <f>IFERROR(GeneralTable[[#This Row],[Ref.]],NA())</f>
        <v>80</v>
      </c>
      <c r="C83" s="17" t="str">
        <f>IFERROR(IF(GeneralTable[[#This Row],[Exclude From Chart]]="X",NA(),GeneralTable[[#This Row],[GraphLabel]]),NA())</f>
        <v>Celeron N5100 (JasperLake) [80]</v>
      </c>
      <c r="D83" s="21"/>
      <c r="E83" s="12">
        <f>IFERROR(IF(OR(GeneralTable[[#This Row],[Exclude From Chart]]="X",PerfPowerST[[#This Row],[ExcludeHere]]="X"),NA(),GeneralTable[[#This Row],[Cons. ST]]),NA())</f>
        <v>9505</v>
      </c>
      <c r="F83" s="19">
        <f>IFERROR(IF(OR(GeneralTable[[#This Row],[Exclude From Chart]]="X",PerfPowerST[[#This Row],[ExcludeHere]]="X"),NA(),GeneralTable[[#This Row],[Dur. ST]]),NA())</f>
        <v>1597.64</v>
      </c>
      <c r="G83" s="40">
        <f>1000000000/50/PerfPowerST[[#This Row],[Cons. ST]]</f>
        <v>2104.1557075223568</v>
      </c>
      <c r="H83" s="40">
        <f>1000000000/100/PerfPowerST[[#This Row],[Cons. ST]]</f>
        <v>1052.0778537611784</v>
      </c>
      <c r="I83" s="40">
        <f>1000000000/200/PerfPowerST[[#This Row],[Cons. ST]]</f>
        <v>526.0389268805892</v>
      </c>
      <c r="J83" s="40">
        <f>1000000000/300/PerfPowerST[[#This Row],[Cons. ST]]</f>
        <v>350.69261792039282</v>
      </c>
      <c r="K83" s="40">
        <f>1000000000/400/PerfPowerST[[#This Row],[Cons. ST]]</f>
        <v>263.0194634402946</v>
      </c>
      <c r="L83" s="40">
        <f>1000000000/500/PerfPowerST[[#This Row],[Cons. ST]]</f>
        <v>210.41557075223565</v>
      </c>
      <c r="M83" s="40">
        <f>1000000000/600/PerfPowerST[[#This Row],[Cons. ST]]</f>
        <v>175.34630896019641</v>
      </c>
      <c r="N83" s="40">
        <f>1000000000/700/PerfPowerST[[#This Row],[Cons. ST]]</f>
        <v>150.29683625159691</v>
      </c>
      <c r="O83" s="40">
        <f>1000000000/800/PerfPowerST[[#This Row],[Cons. ST]]</f>
        <v>131.5097317201473</v>
      </c>
      <c r="P83" s="40">
        <f>1000000000/900/PerfPowerST[[#This Row],[Cons. ST]]</f>
        <v>116.89753930679758</v>
      </c>
      <c r="Q83" s="40">
        <f>1000000000/1000/PerfPowerST[[#This Row],[Cons. ST]]</f>
        <v>105.20778537611783</v>
      </c>
    </row>
    <row r="84" spans="2:17" x14ac:dyDescent="0.3">
      <c r="B84">
        <f>IFERROR(GeneralTable[[#This Row],[Ref.]],NA())</f>
        <v>81</v>
      </c>
      <c r="C84" s="17" t="str">
        <f>IFERROR(IF(GeneralTable[[#This Row],[Exclude From Chart]]="X",NA(),GeneralTable[[#This Row],[GraphLabel]]),NA())</f>
        <v>R3 4300G (Renoir) [81]</v>
      </c>
      <c r="D84" s="21"/>
      <c r="E84" s="12">
        <f>IFERROR(IF(OR(GeneralTable[[#This Row],[Exclude From Chart]]="X",PerfPowerST[[#This Row],[ExcludeHere]]="X"),NA(),GeneralTable[[#This Row],[Cons. ST]]),NA())</f>
        <v>6349.88</v>
      </c>
      <c r="F84" s="19">
        <f>IFERROR(IF(OR(GeneralTable[[#This Row],[Exclude From Chart]]="X",PerfPowerST[[#This Row],[ExcludeHere]]="X"),NA(),GeneralTable[[#This Row],[Dur. ST]]),NA())</f>
        <v>835.72</v>
      </c>
      <c r="G84" s="40">
        <f>1000000000/50/PerfPowerST[[#This Row],[Cons. ST]]</f>
        <v>3149.6658204564496</v>
      </c>
      <c r="H84" s="40">
        <f>1000000000/100/PerfPowerST[[#This Row],[Cons. ST]]</f>
        <v>1574.8329102282248</v>
      </c>
      <c r="I84" s="40">
        <f>1000000000/200/PerfPowerST[[#This Row],[Cons. ST]]</f>
        <v>787.41645511411241</v>
      </c>
      <c r="J84" s="40">
        <f>1000000000/300/PerfPowerST[[#This Row],[Cons. ST]]</f>
        <v>524.94430340940823</v>
      </c>
      <c r="K84" s="40">
        <f>1000000000/400/PerfPowerST[[#This Row],[Cons. ST]]</f>
        <v>393.7082275570562</v>
      </c>
      <c r="L84" s="40">
        <f>1000000000/500/PerfPowerST[[#This Row],[Cons. ST]]</f>
        <v>314.96658204564494</v>
      </c>
      <c r="M84" s="40">
        <f>1000000000/600/PerfPowerST[[#This Row],[Cons. ST]]</f>
        <v>262.47215170470412</v>
      </c>
      <c r="N84" s="40">
        <f>1000000000/700/PerfPowerST[[#This Row],[Cons. ST]]</f>
        <v>224.97613003260355</v>
      </c>
      <c r="O84" s="40">
        <f>1000000000/800/PerfPowerST[[#This Row],[Cons. ST]]</f>
        <v>196.8541137785281</v>
      </c>
      <c r="P84" s="40">
        <f>1000000000/900/PerfPowerST[[#This Row],[Cons. ST]]</f>
        <v>174.98143446980274</v>
      </c>
      <c r="Q84" s="40">
        <f>1000000000/1000/PerfPowerST[[#This Row],[Cons. ST]]</f>
        <v>157.48329102282247</v>
      </c>
    </row>
    <row r="85" spans="2:17" x14ac:dyDescent="0.3">
      <c r="B85">
        <f>IFERROR(GeneralTable[[#This Row],[Ref.]],NA())</f>
        <v>82</v>
      </c>
      <c r="C85" s="17" t="str">
        <f>IFERROR(IF(GeneralTable[[#This Row],[Exclude From Chart]]="X",NA(),GeneralTable[[#This Row],[GraphLabel]]),NA())</f>
        <v>i7 1165G7 (TigerLake) [82]</v>
      </c>
      <c r="D85" s="21"/>
      <c r="E85" s="12">
        <f>IFERROR(IF(OR(GeneralTable[[#This Row],[Exclude From Chart]]="X",PerfPowerST[[#This Row],[ExcludeHere]]="X"),NA(),GeneralTable[[#This Row],[Cons. ST]]),NA())</f>
        <v>11590</v>
      </c>
      <c r="F85" s="19">
        <f>IFERROR(IF(OR(GeneralTable[[#This Row],[Exclude From Chart]]="X",PerfPowerST[[#This Row],[ExcludeHere]]="X"),NA(),GeneralTable[[#This Row],[Dur. ST]]),NA())</f>
        <v>553.66999999999996</v>
      </c>
      <c r="G85" s="40">
        <f>1000000000/50/PerfPowerST[[#This Row],[Cons. ST]]</f>
        <v>1725.625539257981</v>
      </c>
      <c r="H85" s="40">
        <f>1000000000/100/PerfPowerST[[#This Row],[Cons. ST]]</f>
        <v>862.81276962899051</v>
      </c>
      <c r="I85" s="40">
        <f>1000000000/200/PerfPowerST[[#This Row],[Cons. ST]]</f>
        <v>431.40638481449525</v>
      </c>
      <c r="J85" s="40">
        <f>1000000000/300/PerfPowerST[[#This Row],[Cons. ST]]</f>
        <v>287.60425654299684</v>
      </c>
      <c r="K85" s="40">
        <f>1000000000/400/PerfPowerST[[#This Row],[Cons. ST]]</f>
        <v>215.70319240724763</v>
      </c>
      <c r="L85" s="40">
        <f>1000000000/500/PerfPowerST[[#This Row],[Cons. ST]]</f>
        <v>172.56255392579811</v>
      </c>
      <c r="M85" s="40">
        <f>1000000000/600/PerfPowerST[[#This Row],[Cons. ST]]</f>
        <v>143.80212827149842</v>
      </c>
      <c r="N85" s="40">
        <f>1000000000/700/PerfPowerST[[#This Row],[Cons. ST]]</f>
        <v>123.25896708985579</v>
      </c>
      <c r="O85" s="40">
        <f>1000000000/800/PerfPowerST[[#This Row],[Cons. ST]]</f>
        <v>107.85159620362381</v>
      </c>
      <c r="P85" s="40">
        <f>1000000000/900/PerfPowerST[[#This Row],[Cons. ST]]</f>
        <v>95.868085514332265</v>
      </c>
      <c r="Q85" s="40">
        <f>1000000000/1000/PerfPowerST[[#This Row],[Cons. ST]]</f>
        <v>86.281276962899057</v>
      </c>
    </row>
    <row r="86" spans="2:17" x14ac:dyDescent="0.3">
      <c r="B86">
        <f>IFERROR(GeneralTable[[#This Row],[Ref.]],NA())</f>
        <v>83</v>
      </c>
      <c r="C86" s="17" t="str">
        <f>IFERROR(IF(GeneralTable[[#This Row],[Exclude From Chart]]="X",NA(),GeneralTable[[#This Row],[GraphLabel]]),NA())</f>
        <v>i5 11500 (Rocket Lake) [83]</v>
      </c>
      <c r="D86" s="21"/>
      <c r="E86" s="12">
        <f>IFERROR(IF(OR(GeneralTable[[#This Row],[Exclude From Chart]]="X",PerfPowerST[[#This Row],[ExcludeHere]]="X"),NA(),GeneralTable[[#This Row],[Cons. ST]]),NA())</f>
        <v>20987</v>
      </c>
      <c r="F86" s="19">
        <f>IFERROR(IF(OR(GeneralTable[[#This Row],[Exclude From Chart]]="X",PerfPowerST[[#This Row],[ExcludeHere]]="X"),NA(),GeneralTable[[#This Row],[Dur. ST]]),NA())</f>
        <v>570.83000000000004</v>
      </c>
      <c r="G86" s="40">
        <f>1000000000/50/PerfPowerST[[#This Row],[Cons. ST]]</f>
        <v>952.97088673941016</v>
      </c>
      <c r="H86" s="40">
        <f>1000000000/100/PerfPowerST[[#This Row],[Cons. ST]]</f>
        <v>476.48544336970508</v>
      </c>
      <c r="I86" s="40">
        <f>1000000000/200/PerfPowerST[[#This Row],[Cons. ST]]</f>
        <v>238.24272168485254</v>
      </c>
      <c r="J86" s="40">
        <f>1000000000/300/PerfPowerST[[#This Row],[Cons. ST]]</f>
        <v>158.82848112323504</v>
      </c>
      <c r="K86" s="40">
        <f>1000000000/400/PerfPowerST[[#This Row],[Cons. ST]]</f>
        <v>119.12136084242627</v>
      </c>
      <c r="L86" s="40">
        <f>1000000000/500/PerfPowerST[[#This Row],[Cons. ST]]</f>
        <v>95.297088673941005</v>
      </c>
      <c r="M86" s="40">
        <f>1000000000/600/PerfPowerST[[#This Row],[Cons. ST]]</f>
        <v>79.414240561617518</v>
      </c>
      <c r="N86" s="40">
        <f>1000000000/700/PerfPowerST[[#This Row],[Cons. ST]]</f>
        <v>68.069349052815014</v>
      </c>
      <c r="O86" s="40">
        <f>1000000000/800/PerfPowerST[[#This Row],[Cons. ST]]</f>
        <v>59.560680421213135</v>
      </c>
      <c r="P86" s="40">
        <f>1000000000/900/PerfPowerST[[#This Row],[Cons. ST]]</f>
        <v>52.942827041078331</v>
      </c>
      <c r="Q86" s="40">
        <f>1000000000/1000/PerfPowerST[[#This Row],[Cons. ST]]</f>
        <v>47.648544336970502</v>
      </c>
    </row>
    <row r="87" spans="2:17" x14ac:dyDescent="0.3">
      <c r="B87">
        <f>IFERROR(GeneralTable[[#This Row],[Ref.]],NA())</f>
        <v>84</v>
      </c>
      <c r="C87" s="17" t="str">
        <f>IFERROR(IF(GeneralTable[[#This Row],[Exclude From Chart]]="X",NA(),GeneralTable[[#This Row],[GraphLabel]]),NA())</f>
        <v>i7 11700K (Rocket Lake) [84]</v>
      </c>
      <c r="D87" s="21"/>
      <c r="E87" s="12">
        <f>IFERROR(IF(OR(GeneralTable[[#This Row],[Exclude From Chart]]="X",PerfPowerST[[#This Row],[ExcludeHere]]="X"),NA(),GeneralTable[[#This Row],[Cons. ST]]),NA())</f>
        <v>23458.63</v>
      </c>
      <c r="F87" s="19">
        <f>IFERROR(IF(OR(GeneralTable[[#This Row],[Exclude From Chart]]="X",PerfPowerST[[#This Row],[ExcludeHere]]="X"),NA(),GeneralTable[[#This Row],[Dur. ST]]),NA())</f>
        <v>507.64</v>
      </c>
      <c r="G87" s="40">
        <f>1000000000/50/PerfPowerST[[#This Row],[Cons. ST]]</f>
        <v>852.56470646410298</v>
      </c>
      <c r="H87" s="40">
        <f>1000000000/100/PerfPowerST[[#This Row],[Cons. ST]]</f>
        <v>426.28235323205149</v>
      </c>
      <c r="I87" s="40">
        <f>1000000000/200/PerfPowerST[[#This Row],[Cons. ST]]</f>
        <v>213.14117661602575</v>
      </c>
      <c r="J87" s="40">
        <f>1000000000/300/PerfPowerST[[#This Row],[Cons. ST]]</f>
        <v>142.09411774401715</v>
      </c>
      <c r="K87" s="40">
        <f>1000000000/400/PerfPowerST[[#This Row],[Cons. ST]]</f>
        <v>106.57058830801287</v>
      </c>
      <c r="L87" s="40">
        <f>1000000000/500/PerfPowerST[[#This Row],[Cons. ST]]</f>
        <v>85.256470646410293</v>
      </c>
      <c r="M87" s="40">
        <f>1000000000/600/PerfPowerST[[#This Row],[Cons. ST]]</f>
        <v>71.047058872008577</v>
      </c>
      <c r="N87" s="40">
        <f>1000000000/700/PerfPowerST[[#This Row],[Cons. ST]]</f>
        <v>60.897479033150212</v>
      </c>
      <c r="O87" s="40">
        <f>1000000000/800/PerfPowerST[[#This Row],[Cons. ST]]</f>
        <v>53.285294154006436</v>
      </c>
      <c r="P87" s="40">
        <f>1000000000/900/PerfPowerST[[#This Row],[Cons. ST]]</f>
        <v>47.364705914672378</v>
      </c>
      <c r="Q87" s="40">
        <f>1000000000/1000/PerfPowerST[[#This Row],[Cons. ST]]</f>
        <v>42.628235323205146</v>
      </c>
    </row>
    <row r="88" spans="2:17" x14ac:dyDescent="0.3">
      <c r="B88">
        <f>IFERROR(GeneralTable[[#This Row],[Ref.]],NA())</f>
        <v>85</v>
      </c>
      <c r="C88" s="18" t="e">
        <f>IFERROR(IF(GeneralTable[[#This Row],[Exclude From Chart]]="X",NA(),GeneralTable[[#This Row],[GraphLabel]]),NA())</f>
        <v>#N/A</v>
      </c>
      <c r="D88" s="21"/>
      <c r="E88" s="12" t="e">
        <f>IFERROR(IF(OR(GeneralTable[[#This Row],[Exclude From Chart]]="X",PerfPowerST[[#This Row],[ExcludeHere]]="X"),NA(),GeneralTable[[#This Row],[Cons. ST]]),NA())</f>
        <v>#N/A</v>
      </c>
      <c r="F88" s="19" t="e">
        <f>IFERROR(IF(OR(GeneralTable[[#This Row],[Exclude From Chart]]="X",PerfPowerST[[#This Row],[ExcludeHere]]="X"),NA(),GeneralTable[[#This Row],[Dur. ST]]),NA())</f>
        <v>#N/A</v>
      </c>
      <c r="G88" s="40" t="e">
        <f>1000000000/50/PerfPowerST[[#This Row],[Cons. ST]]</f>
        <v>#N/A</v>
      </c>
      <c r="H88" s="40" t="e">
        <f>1000000000/100/PerfPowerST[[#This Row],[Cons. ST]]</f>
        <v>#N/A</v>
      </c>
      <c r="I88" s="40" t="e">
        <f>1000000000/200/PerfPowerST[[#This Row],[Cons. ST]]</f>
        <v>#N/A</v>
      </c>
      <c r="J88" s="40" t="e">
        <f>1000000000/300/PerfPowerST[[#This Row],[Cons. ST]]</f>
        <v>#N/A</v>
      </c>
      <c r="K88" s="40" t="e">
        <f>1000000000/400/PerfPowerST[[#This Row],[Cons. ST]]</f>
        <v>#N/A</v>
      </c>
      <c r="L88" s="40" t="e">
        <f>1000000000/500/PerfPowerST[[#This Row],[Cons. ST]]</f>
        <v>#N/A</v>
      </c>
      <c r="M88" s="40" t="e">
        <f>1000000000/600/PerfPowerST[[#This Row],[Cons. ST]]</f>
        <v>#N/A</v>
      </c>
      <c r="N88" s="40" t="e">
        <f>1000000000/700/PerfPowerST[[#This Row],[Cons. ST]]</f>
        <v>#N/A</v>
      </c>
      <c r="O88" s="40" t="e">
        <f>1000000000/800/PerfPowerST[[#This Row],[Cons. ST]]</f>
        <v>#N/A</v>
      </c>
      <c r="P88" s="40" t="e">
        <f>1000000000/900/PerfPowerST[[#This Row],[Cons. ST]]</f>
        <v>#N/A</v>
      </c>
      <c r="Q88" s="40" t="e">
        <f>1000000000/1000/PerfPowerST[[#This Row],[Cons. ST]]</f>
        <v>#N/A</v>
      </c>
    </row>
    <row r="89" spans="2:17" x14ac:dyDescent="0.3">
      <c r="B89">
        <f>IFERROR(GeneralTable[[#This Row],[Ref.]],NA())</f>
        <v>86</v>
      </c>
      <c r="C89" s="17" t="e">
        <f>IFERROR(IF(GeneralTable[[#This Row],[Exclude From Chart]]="X",NA(),GeneralTable[[#This Row],[GraphLabel]]),NA())</f>
        <v>#N/A</v>
      </c>
      <c r="D89" s="21"/>
      <c r="E89" s="22" t="e">
        <f>IFERROR(IF(OR(GeneralTable[[#This Row],[Exclude From Chart]]="X",PerfPowerST[[#This Row],[ExcludeHere]]="X"),NA(),GeneralTable[[#This Row],[Cons. ST]]),NA())</f>
        <v>#N/A</v>
      </c>
      <c r="F89" s="23" t="e">
        <f>IFERROR(IF(OR(GeneralTable[[#This Row],[Exclude From Chart]]="X",PerfPowerST[[#This Row],[ExcludeHere]]="X"),NA(),GeneralTable[[#This Row],[Dur. ST]]),NA())</f>
        <v>#N/A</v>
      </c>
      <c r="G89" s="40" t="e">
        <f>1000000000/50/PerfPowerST[[#This Row],[Cons. ST]]</f>
        <v>#N/A</v>
      </c>
      <c r="H89" s="40" t="e">
        <f>1000000000/100/PerfPowerST[[#This Row],[Cons. ST]]</f>
        <v>#N/A</v>
      </c>
      <c r="I89" s="40" t="e">
        <f>1000000000/200/PerfPowerST[[#This Row],[Cons. ST]]</f>
        <v>#N/A</v>
      </c>
      <c r="J89" s="40" t="e">
        <f>1000000000/300/PerfPowerST[[#This Row],[Cons. ST]]</f>
        <v>#N/A</v>
      </c>
      <c r="K89" s="40" t="e">
        <f>1000000000/400/PerfPowerST[[#This Row],[Cons. ST]]</f>
        <v>#N/A</v>
      </c>
      <c r="L89" s="40" t="e">
        <f>1000000000/500/PerfPowerST[[#This Row],[Cons. ST]]</f>
        <v>#N/A</v>
      </c>
      <c r="M89" s="40" t="e">
        <f>1000000000/600/PerfPowerST[[#This Row],[Cons. ST]]</f>
        <v>#N/A</v>
      </c>
      <c r="N89" s="40" t="e">
        <f>1000000000/700/PerfPowerST[[#This Row],[Cons. ST]]</f>
        <v>#N/A</v>
      </c>
      <c r="O89" s="40" t="e">
        <f>1000000000/800/PerfPowerST[[#This Row],[Cons. ST]]</f>
        <v>#N/A</v>
      </c>
      <c r="P89" s="40" t="e">
        <f>1000000000/900/PerfPowerST[[#This Row],[Cons. ST]]</f>
        <v>#N/A</v>
      </c>
      <c r="Q89" s="40" t="e">
        <f>1000000000/1000/PerfPowerST[[#This Row],[Cons. ST]]</f>
        <v>#N/A</v>
      </c>
    </row>
    <row r="90" spans="2:17" x14ac:dyDescent="0.3">
      <c r="B90">
        <f>IFERROR(GeneralTable[[#This Row],[Ref.]],NA())</f>
        <v>87</v>
      </c>
      <c r="C90" s="21" t="str">
        <f>IFERROR(IF(GeneralTable[[#This Row],[Exclude From Chart]]="X",NA(),GeneralTable[[#This Row],[GraphLabel]]),NA())</f>
        <v>TR 1900X (Whitehaven) [87]</v>
      </c>
      <c r="D90" s="21"/>
      <c r="E90" s="22">
        <f>IFERROR(IF(OR(GeneralTable[[#This Row],[Exclude From Chart]]="X",PerfPowerST[[#This Row],[ExcludeHere]]="X"),NA(),GeneralTable[[#This Row],[Cons. ST]]),NA())</f>
        <v>48597</v>
      </c>
      <c r="F90" s="23">
        <f>IFERROR(IF(OR(GeneralTable[[#This Row],[Exclude From Chart]]="X",PerfPowerST[[#This Row],[ExcludeHere]]="X"),NA(),GeneralTable[[#This Row],[Dur. ST]]),NA())</f>
        <v>772.61</v>
      </c>
      <c r="G90" s="40">
        <f>1000000000/50/PerfPowerST[[#This Row],[Cons. ST]]</f>
        <v>411.54803794472912</v>
      </c>
      <c r="H90" s="40">
        <f>1000000000/100/PerfPowerST[[#This Row],[Cons. ST]]</f>
        <v>205.77401897236456</v>
      </c>
      <c r="I90" s="40">
        <f>1000000000/200/PerfPowerST[[#This Row],[Cons. ST]]</f>
        <v>102.88700948618228</v>
      </c>
      <c r="J90" s="40">
        <f>1000000000/300/PerfPowerST[[#This Row],[Cons. ST]]</f>
        <v>68.591339657454853</v>
      </c>
      <c r="K90" s="40">
        <f>1000000000/400/PerfPowerST[[#This Row],[Cons. ST]]</f>
        <v>51.44350474309114</v>
      </c>
      <c r="L90" s="40">
        <f>1000000000/500/PerfPowerST[[#This Row],[Cons. ST]]</f>
        <v>41.154803794472912</v>
      </c>
      <c r="M90" s="40">
        <f>1000000000/600/PerfPowerST[[#This Row],[Cons. ST]]</f>
        <v>34.295669828727426</v>
      </c>
      <c r="N90" s="40">
        <f>1000000000/700/PerfPowerST[[#This Row],[Cons. ST]]</f>
        <v>29.39628842462351</v>
      </c>
      <c r="O90" s="40">
        <f>1000000000/800/PerfPowerST[[#This Row],[Cons. ST]]</f>
        <v>25.72175237154557</v>
      </c>
      <c r="P90" s="40">
        <f>1000000000/900/PerfPowerST[[#This Row],[Cons. ST]]</f>
        <v>22.863779885818282</v>
      </c>
      <c r="Q90" s="40">
        <f>1000000000/1000/PerfPowerST[[#This Row],[Cons. ST]]</f>
        <v>20.577401897236456</v>
      </c>
    </row>
    <row r="91" spans="2:17" x14ac:dyDescent="0.3">
      <c r="B91">
        <f>IFERROR(GeneralTable[[#This Row],[Ref.]],NA())</f>
        <v>88</v>
      </c>
      <c r="C91" s="21" t="e">
        <f>IFERROR(IF(GeneralTable[[#This Row],[Exclude From Chart]]="X",NA(),GeneralTable[[#This Row],[GraphLabel]]),NA())</f>
        <v>#N/A</v>
      </c>
      <c r="D91" s="21"/>
      <c r="E91" s="22" t="e">
        <f>IFERROR(IF(OR(GeneralTable[[#This Row],[Exclude From Chart]]="X",PerfPowerST[[#This Row],[ExcludeHere]]="X"),NA(),GeneralTable[[#This Row],[Cons. ST]]),NA())</f>
        <v>#N/A</v>
      </c>
      <c r="F91" s="23" t="e">
        <f>IFERROR(IF(OR(GeneralTable[[#This Row],[Exclude From Chart]]="X",PerfPowerST[[#This Row],[ExcludeHere]]="X"),NA(),GeneralTable[[#This Row],[Dur. ST]]),NA())</f>
        <v>#N/A</v>
      </c>
      <c r="G91" s="40" t="e">
        <f>1000000000/50/PerfPowerST[[#This Row],[Cons. ST]]</f>
        <v>#N/A</v>
      </c>
      <c r="H91" s="40" t="e">
        <f>1000000000/100/PerfPowerST[[#This Row],[Cons. ST]]</f>
        <v>#N/A</v>
      </c>
      <c r="I91" s="40" t="e">
        <f>1000000000/200/PerfPowerST[[#This Row],[Cons. ST]]</f>
        <v>#N/A</v>
      </c>
      <c r="J91" s="40" t="e">
        <f>1000000000/300/PerfPowerST[[#This Row],[Cons. ST]]</f>
        <v>#N/A</v>
      </c>
      <c r="K91" s="40" t="e">
        <f>1000000000/400/PerfPowerST[[#This Row],[Cons. ST]]</f>
        <v>#N/A</v>
      </c>
      <c r="L91" s="40" t="e">
        <f>1000000000/500/PerfPowerST[[#This Row],[Cons. ST]]</f>
        <v>#N/A</v>
      </c>
      <c r="M91" s="40" t="e">
        <f>1000000000/600/PerfPowerST[[#This Row],[Cons. ST]]</f>
        <v>#N/A</v>
      </c>
      <c r="N91" s="40" t="e">
        <f>1000000000/700/PerfPowerST[[#This Row],[Cons. ST]]</f>
        <v>#N/A</v>
      </c>
      <c r="O91" s="40" t="e">
        <f>1000000000/800/PerfPowerST[[#This Row],[Cons. ST]]</f>
        <v>#N/A</v>
      </c>
      <c r="P91" s="40" t="e">
        <f>1000000000/900/PerfPowerST[[#This Row],[Cons. ST]]</f>
        <v>#N/A</v>
      </c>
      <c r="Q91" s="40" t="e">
        <f>1000000000/1000/PerfPowerST[[#This Row],[Cons. ST]]</f>
        <v>#N/A</v>
      </c>
    </row>
    <row r="92" spans="2:17" x14ac:dyDescent="0.3">
      <c r="B92">
        <f>IFERROR(GeneralTable[[#This Row],[Ref.]],NA())</f>
        <v>89</v>
      </c>
      <c r="C92" s="21" t="e">
        <f>IFERROR(IF(GeneralTable[[#This Row],[Exclude From Chart]]="X",NA(),GeneralTable[[#This Row],[GraphLabel]]),NA())</f>
        <v>#N/A</v>
      </c>
      <c r="D92" s="21"/>
      <c r="E92" s="22" t="e">
        <f>IFERROR(IF(OR(GeneralTable[[#This Row],[Exclude From Chart]]="X",PerfPowerST[[#This Row],[ExcludeHere]]="X"),NA(),GeneralTable[[#This Row],[Cons. ST]]),NA())</f>
        <v>#N/A</v>
      </c>
      <c r="F92" s="23" t="e">
        <f>IFERROR(IF(OR(GeneralTable[[#This Row],[Exclude From Chart]]="X",PerfPowerST[[#This Row],[ExcludeHere]]="X"),NA(),GeneralTable[[#This Row],[Dur. ST]]),NA())</f>
        <v>#N/A</v>
      </c>
      <c r="G92" s="40" t="e">
        <f>1000000000/50/PerfPowerST[[#This Row],[Cons. ST]]</f>
        <v>#N/A</v>
      </c>
      <c r="H92" s="40" t="e">
        <f>1000000000/100/PerfPowerST[[#This Row],[Cons. ST]]</f>
        <v>#N/A</v>
      </c>
      <c r="I92" s="40" t="e">
        <f>1000000000/200/PerfPowerST[[#This Row],[Cons. ST]]</f>
        <v>#N/A</v>
      </c>
      <c r="J92" s="40" t="e">
        <f>1000000000/300/PerfPowerST[[#This Row],[Cons. ST]]</f>
        <v>#N/A</v>
      </c>
      <c r="K92" s="40" t="e">
        <f>1000000000/400/PerfPowerST[[#This Row],[Cons. ST]]</f>
        <v>#N/A</v>
      </c>
      <c r="L92" s="40" t="e">
        <f>1000000000/500/PerfPowerST[[#This Row],[Cons. ST]]</f>
        <v>#N/A</v>
      </c>
      <c r="M92" s="40" t="e">
        <f>1000000000/600/PerfPowerST[[#This Row],[Cons. ST]]</f>
        <v>#N/A</v>
      </c>
      <c r="N92" s="40" t="e">
        <f>1000000000/700/PerfPowerST[[#This Row],[Cons. ST]]</f>
        <v>#N/A</v>
      </c>
      <c r="O92" s="40" t="e">
        <f>1000000000/800/PerfPowerST[[#This Row],[Cons. ST]]</f>
        <v>#N/A</v>
      </c>
      <c r="P92" s="40" t="e">
        <f>1000000000/900/PerfPowerST[[#This Row],[Cons. ST]]</f>
        <v>#N/A</v>
      </c>
      <c r="Q92" s="40" t="e">
        <f>1000000000/1000/PerfPowerST[[#This Row],[Cons. ST]]</f>
        <v>#N/A</v>
      </c>
    </row>
    <row r="93" spans="2:17" x14ac:dyDescent="0.3">
      <c r="B93">
        <f>IFERROR(GeneralTable[[#This Row],[Ref.]],NA())</f>
        <v>90</v>
      </c>
      <c r="C93" s="21" t="str">
        <f>IFERROR(IF(GeneralTable[[#This Row],[Exclude From Chart]]="X",NA(),GeneralTable[[#This Row],[GraphLabel]]),NA())</f>
        <v>R9 5900X (Vermeer) [90]</v>
      </c>
      <c r="D93" s="21"/>
      <c r="E93" s="22">
        <f>IFERROR(IF(OR(GeneralTable[[#This Row],[Exclude From Chart]]="X",PerfPowerST[[#This Row],[ExcludeHere]]="X"),NA(),GeneralTable[[#This Row],[Cons. ST]]),NA())</f>
        <v>26897</v>
      </c>
      <c r="F93" s="23">
        <f>IFERROR(IF(OR(GeneralTable[[#This Row],[Exclude From Chart]]="X",PerfPowerST[[#This Row],[ExcludeHere]]="X"),NA(),GeneralTable[[#This Row],[Dur. ST]]),NA())</f>
        <v>520.49</v>
      </c>
      <c r="G93" s="40">
        <f>1000000000/50/PerfPowerST[[#This Row],[Cons. ST]]</f>
        <v>743.57735063389964</v>
      </c>
      <c r="H93" s="40">
        <f>1000000000/100/PerfPowerST[[#This Row],[Cons. ST]]</f>
        <v>371.78867531694982</v>
      </c>
      <c r="I93" s="40">
        <f>1000000000/200/PerfPowerST[[#This Row],[Cons. ST]]</f>
        <v>185.89433765847491</v>
      </c>
      <c r="J93" s="40">
        <f>1000000000/300/PerfPowerST[[#This Row],[Cons. ST]]</f>
        <v>123.92955843898329</v>
      </c>
      <c r="K93" s="40">
        <f>1000000000/400/PerfPowerST[[#This Row],[Cons. ST]]</f>
        <v>92.947168829237455</v>
      </c>
      <c r="L93" s="40">
        <f>1000000000/500/PerfPowerST[[#This Row],[Cons. ST]]</f>
        <v>74.357735063389967</v>
      </c>
      <c r="M93" s="40">
        <f>1000000000/600/PerfPowerST[[#This Row],[Cons. ST]]</f>
        <v>61.964779219491646</v>
      </c>
      <c r="N93" s="40">
        <f>1000000000/700/PerfPowerST[[#This Row],[Cons. ST]]</f>
        <v>53.112667902421407</v>
      </c>
      <c r="O93" s="40">
        <f>1000000000/800/PerfPowerST[[#This Row],[Cons. ST]]</f>
        <v>46.473584414618728</v>
      </c>
      <c r="P93" s="40">
        <f>1000000000/900/PerfPowerST[[#This Row],[Cons. ST]]</f>
        <v>41.309852812994421</v>
      </c>
      <c r="Q93" s="40">
        <f>1000000000/1000/PerfPowerST[[#This Row],[Cons. ST]]</f>
        <v>37.178867531694983</v>
      </c>
    </row>
    <row r="94" spans="2:17" x14ac:dyDescent="0.3">
      <c r="B94">
        <f>IFERROR(GeneralTable[[#This Row],[Ref.]],NA())</f>
        <v>91</v>
      </c>
      <c r="C94" s="21" t="str">
        <f>IFERROR(IF(GeneralTable[[#This Row],[Exclude From Chart]]="X",NA(),GeneralTable[[#This Row],[GraphLabel]]),NA())</f>
        <v>i5 4690k (Haswell) [91]</v>
      </c>
      <c r="D94" s="21"/>
      <c r="E94" s="24">
        <f>IFERROR(IF(OR(GeneralTable[[#This Row],[Exclude From Chart]]="X",PerfPowerST[[#This Row],[ExcludeHere]]="X"),NA(),GeneralTable[[#This Row],[Cons. ST]]),NA())</f>
        <v>28989</v>
      </c>
      <c r="F94" s="25">
        <f>IFERROR(IF(OR(GeneralTable[[#This Row],[Exclude From Chart]]="X",PerfPowerST[[#This Row],[ExcludeHere]]="X"),NA(),GeneralTable[[#This Row],[Dur. ST]]),NA())</f>
        <v>842.74</v>
      </c>
      <c r="G94" s="40">
        <f>1000000000/50/PerfPowerST[[#This Row],[Cons. ST]]</f>
        <v>689.9168650177653</v>
      </c>
      <c r="H94" s="40">
        <f>1000000000/100/PerfPowerST[[#This Row],[Cons. ST]]</f>
        <v>344.95843250888265</v>
      </c>
      <c r="I94" s="40">
        <f>1000000000/200/PerfPowerST[[#This Row],[Cons. ST]]</f>
        <v>172.47921625444133</v>
      </c>
      <c r="J94" s="40">
        <f>1000000000/300/PerfPowerST[[#This Row],[Cons. ST]]</f>
        <v>114.98614416962756</v>
      </c>
      <c r="K94" s="40">
        <f>1000000000/400/PerfPowerST[[#This Row],[Cons. ST]]</f>
        <v>86.239608127220663</v>
      </c>
      <c r="L94" s="40">
        <f>1000000000/500/PerfPowerST[[#This Row],[Cons. ST]]</f>
        <v>68.991686501776542</v>
      </c>
      <c r="M94" s="40">
        <f>1000000000/600/PerfPowerST[[#This Row],[Cons. ST]]</f>
        <v>57.493072084813782</v>
      </c>
      <c r="N94" s="40">
        <f>1000000000/700/PerfPowerST[[#This Row],[Cons. ST]]</f>
        <v>49.27977607269753</v>
      </c>
      <c r="O94" s="40">
        <f>1000000000/800/PerfPowerST[[#This Row],[Cons. ST]]</f>
        <v>43.119804063610331</v>
      </c>
      <c r="P94" s="40">
        <f>1000000000/900/PerfPowerST[[#This Row],[Cons. ST]]</f>
        <v>38.328714723209181</v>
      </c>
      <c r="Q94" s="40">
        <f>1000000000/1000/PerfPowerST[[#This Row],[Cons. ST]]</f>
        <v>34.495843250888271</v>
      </c>
    </row>
    <row r="95" spans="2:17" x14ac:dyDescent="0.3">
      <c r="B95" s="31">
        <f>IFERROR(GeneralTable[[#This Row],[Ref.]],NA())</f>
        <v>92</v>
      </c>
      <c r="C95" s="17" t="e">
        <f>IFERROR(IF(GeneralTable[[#This Row],[Exclude From Chart]]="X",NA(),GeneralTable[[#This Row],[GraphLabel]]),NA())</f>
        <v>#N/A</v>
      </c>
      <c r="D95" s="21" t="s">
        <v>40</v>
      </c>
      <c r="E95" s="22" t="e">
        <f>IFERROR(IF(OR(GeneralTable[[#This Row],[Exclude From Chart]]="X",PerfPowerST[[#This Row],[ExcludeHere]]="X"),NA(),GeneralTable[[#This Row],[Cons. ST]]),NA())</f>
        <v>#N/A</v>
      </c>
      <c r="F95" s="23" t="e">
        <f>IFERROR(IF(OR(GeneralTable[[#This Row],[Exclude From Chart]]="X",PerfPowerST[[#This Row],[ExcludeHere]]="X"),NA(),GeneralTable[[#This Row],[Dur. ST]]),NA())</f>
        <v>#N/A</v>
      </c>
      <c r="G95" s="40" t="e">
        <f>1000000000/50/PerfPowerST[[#This Row],[Cons. ST]]</f>
        <v>#N/A</v>
      </c>
      <c r="H95" s="40" t="e">
        <f>1000000000/100/PerfPowerST[[#This Row],[Cons. ST]]</f>
        <v>#N/A</v>
      </c>
      <c r="I95" s="40" t="e">
        <f>1000000000/200/PerfPowerST[[#This Row],[Cons. ST]]</f>
        <v>#N/A</v>
      </c>
      <c r="J95" s="40" t="e">
        <f>1000000000/300/PerfPowerST[[#This Row],[Cons. ST]]</f>
        <v>#N/A</v>
      </c>
      <c r="K95" s="40" t="e">
        <f>1000000000/400/PerfPowerST[[#This Row],[Cons. ST]]</f>
        <v>#N/A</v>
      </c>
      <c r="L95" s="40" t="e">
        <f>1000000000/500/PerfPowerST[[#This Row],[Cons. ST]]</f>
        <v>#N/A</v>
      </c>
      <c r="M95" s="40" t="e">
        <f>1000000000/600/PerfPowerST[[#This Row],[Cons. ST]]</f>
        <v>#N/A</v>
      </c>
      <c r="N95" s="40" t="e">
        <f>1000000000/700/PerfPowerST[[#This Row],[Cons. ST]]</f>
        <v>#N/A</v>
      </c>
      <c r="O95" s="40" t="e">
        <f>1000000000/800/PerfPowerST[[#This Row],[Cons. ST]]</f>
        <v>#N/A</v>
      </c>
      <c r="P95" s="40" t="e">
        <f>1000000000/900/PerfPowerST[[#This Row],[Cons. ST]]</f>
        <v>#N/A</v>
      </c>
      <c r="Q95" s="40" t="e">
        <f>1000000000/1000/PerfPowerST[[#This Row],[Cons. ST]]</f>
        <v>#N/A</v>
      </c>
    </row>
    <row r="96" spans="2:17" x14ac:dyDescent="0.3">
      <c r="B96" s="31">
        <f>IFERROR(GeneralTable[[#This Row],[Ref.]],NA())</f>
        <v>93</v>
      </c>
      <c r="C96" s="21" t="e">
        <f>IFERROR(IF(GeneralTable[[#This Row],[Exclude From Chart]]="X",NA(),GeneralTable[[#This Row],[GraphLabel]]),NA())</f>
        <v>#N/A</v>
      </c>
      <c r="D96" s="21"/>
      <c r="E96" s="22" t="e">
        <f>IFERROR(IF(OR(GeneralTable[[#This Row],[Exclude From Chart]]="X",PerfPowerST[[#This Row],[ExcludeHere]]="X"),NA(),GeneralTable[[#This Row],[Cons. ST]]),NA())</f>
        <v>#N/A</v>
      </c>
      <c r="F96" s="23" t="e">
        <f>IFERROR(IF(OR(GeneralTable[[#This Row],[Exclude From Chart]]="X",PerfPowerST[[#This Row],[ExcludeHere]]="X"),NA(),GeneralTable[[#This Row],[Dur. ST]]),NA())</f>
        <v>#N/A</v>
      </c>
      <c r="G96" s="40" t="e">
        <f>1000000000/50/PerfPowerST[[#This Row],[Cons. ST]]</f>
        <v>#N/A</v>
      </c>
      <c r="H96" s="40" t="e">
        <f>1000000000/100/PerfPowerST[[#This Row],[Cons. ST]]</f>
        <v>#N/A</v>
      </c>
      <c r="I96" s="40" t="e">
        <f>1000000000/200/PerfPowerST[[#This Row],[Cons. ST]]</f>
        <v>#N/A</v>
      </c>
      <c r="J96" s="40" t="e">
        <f>1000000000/300/PerfPowerST[[#This Row],[Cons. ST]]</f>
        <v>#N/A</v>
      </c>
      <c r="K96" s="40" t="e">
        <f>1000000000/400/PerfPowerST[[#This Row],[Cons. ST]]</f>
        <v>#N/A</v>
      </c>
      <c r="L96" s="40" t="e">
        <f>1000000000/500/PerfPowerST[[#This Row],[Cons. ST]]</f>
        <v>#N/A</v>
      </c>
      <c r="M96" s="40" t="e">
        <f>1000000000/600/PerfPowerST[[#This Row],[Cons. ST]]</f>
        <v>#N/A</v>
      </c>
      <c r="N96" s="40" t="e">
        <f>1000000000/700/PerfPowerST[[#This Row],[Cons. ST]]</f>
        <v>#N/A</v>
      </c>
      <c r="O96" s="40" t="e">
        <f>1000000000/800/PerfPowerST[[#This Row],[Cons. ST]]</f>
        <v>#N/A</v>
      </c>
      <c r="P96" s="40" t="e">
        <f>1000000000/900/PerfPowerST[[#This Row],[Cons. ST]]</f>
        <v>#N/A</v>
      </c>
      <c r="Q96" s="40" t="e">
        <f>1000000000/1000/PerfPowerST[[#This Row],[Cons. ST]]</f>
        <v>#N/A</v>
      </c>
    </row>
    <row r="97" spans="2:17" x14ac:dyDescent="0.3">
      <c r="B97" s="31">
        <f>IFERROR(GeneralTable[[#This Row],[Ref.]],NA())</f>
        <v>94</v>
      </c>
      <c r="C97" s="21" t="str">
        <f>IFERROR(IF(GeneralTable[[#This Row],[Exclude From Chart]]="X",NA(),GeneralTable[[#This Row],[GraphLabel]]),NA())</f>
        <v>Apple M1 Estimate [94]</v>
      </c>
      <c r="D97" s="21"/>
      <c r="E97" s="22">
        <f>IFERROR(IF(OR(GeneralTable[[#This Row],[Exclude From Chart]]="X",PerfPowerST[[#This Row],[ExcludeHere]]="X"),NA(),GeneralTable[[#This Row],[Cons. ST]]),NA())</f>
        <v>2101</v>
      </c>
      <c r="F97" s="23">
        <f>IFERROR(IF(OR(GeneralTable[[#This Row],[Exclude From Chart]]="X",PerfPowerST[[#This Row],[ExcludeHere]]="X"),NA(),GeneralTable[[#This Row],[Dur. ST]]),NA())</f>
        <v>553</v>
      </c>
      <c r="G97" s="40">
        <f>1000000000/50/PerfPowerST[[#This Row],[Cons. ST]]</f>
        <v>9519.2765349833408</v>
      </c>
      <c r="H97" s="40">
        <f>1000000000/100/PerfPowerST[[#This Row],[Cons. ST]]</f>
        <v>4759.6382674916704</v>
      </c>
      <c r="I97" s="40">
        <f>1000000000/200/PerfPowerST[[#This Row],[Cons. ST]]</f>
        <v>2379.8191337458352</v>
      </c>
      <c r="J97" s="40">
        <f>1000000000/300/PerfPowerST[[#This Row],[Cons. ST]]</f>
        <v>1586.5460891638902</v>
      </c>
      <c r="K97" s="40">
        <f>1000000000/400/PerfPowerST[[#This Row],[Cons. ST]]</f>
        <v>1189.9095668729176</v>
      </c>
      <c r="L97" s="40">
        <f>1000000000/500/PerfPowerST[[#This Row],[Cons. ST]]</f>
        <v>951.92765349833417</v>
      </c>
      <c r="M97" s="40">
        <f>1000000000/600/PerfPowerST[[#This Row],[Cons. ST]]</f>
        <v>793.2730445819451</v>
      </c>
      <c r="N97" s="40">
        <f>1000000000/700/PerfPowerST[[#This Row],[Cons. ST]]</f>
        <v>679.94832392738158</v>
      </c>
      <c r="O97" s="40">
        <f>1000000000/800/PerfPowerST[[#This Row],[Cons. ST]]</f>
        <v>594.9547834364588</v>
      </c>
      <c r="P97" s="40">
        <f>1000000000/900/PerfPowerST[[#This Row],[Cons. ST]]</f>
        <v>528.8486963879634</v>
      </c>
      <c r="Q97" s="40">
        <f>1000000000/1000/PerfPowerST[[#This Row],[Cons. ST]]</f>
        <v>475.96382674916708</v>
      </c>
    </row>
    <row r="98" spans="2:17" x14ac:dyDescent="0.3">
      <c r="B98" s="31">
        <f>IFERROR(GeneralTable[[#This Row],[Ref.]],NA())</f>
        <v>95</v>
      </c>
      <c r="C98" s="21" t="str">
        <f>IFERROR(IF(GeneralTable[[#This Row],[Exclude From Chart]]="X",NA(),GeneralTable[[#This Row],[GraphLabel]]),NA())</f>
        <v>i7 11800H (TigerLake-8C) [95]</v>
      </c>
      <c r="D98" s="21"/>
      <c r="E98" s="22">
        <f>IFERROR(IF(OR(GeneralTable[[#This Row],[Exclude From Chart]]="X",PerfPowerST[[#This Row],[ExcludeHere]]="X"),NA(),GeneralTable[[#This Row],[Cons. ST]]),NA())</f>
        <v>14109</v>
      </c>
      <c r="F98" s="23">
        <f>IFERROR(IF(OR(GeneralTable[[#This Row],[Exclude From Chart]]="X",PerfPowerST[[#This Row],[ExcludeHere]]="X"),NA(),GeneralTable[[#This Row],[Dur. ST]]),NA())</f>
        <v>555.16999999999996</v>
      </c>
      <c r="G98" s="40">
        <f>1000000000/50/PerfPowerST[[#This Row],[Cons. ST]]</f>
        <v>1417.5349067970799</v>
      </c>
      <c r="H98" s="40">
        <f>1000000000/100/PerfPowerST[[#This Row],[Cons. ST]]</f>
        <v>708.76745339853994</v>
      </c>
      <c r="I98" s="40">
        <f>1000000000/200/PerfPowerST[[#This Row],[Cons. ST]]</f>
        <v>354.38372669926997</v>
      </c>
      <c r="J98" s="40">
        <f>1000000000/300/PerfPowerST[[#This Row],[Cons. ST]]</f>
        <v>236.25581779951332</v>
      </c>
      <c r="K98" s="40">
        <f>1000000000/400/PerfPowerST[[#This Row],[Cons. ST]]</f>
        <v>177.19186334963499</v>
      </c>
      <c r="L98" s="40">
        <f>1000000000/500/PerfPowerST[[#This Row],[Cons. ST]]</f>
        <v>141.75349067970799</v>
      </c>
      <c r="M98" s="40">
        <f>1000000000/600/PerfPowerST[[#This Row],[Cons. ST]]</f>
        <v>118.12790889975666</v>
      </c>
      <c r="N98" s="40">
        <f>1000000000/700/PerfPowerST[[#This Row],[Cons. ST]]</f>
        <v>101.25249334264856</v>
      </c>
      <c r="O98" s="40">
        <f>1000000000/800/PerfPowerST[[#This Row],[Cons. ST]]</f>
        <v>88.595931674817493</v>
      </c>
      <c r="P98" s="40">
        <f>1000000000/900/PerfPowerST[[#This Row],[Cons. ST]]</f>
        <v>78.751939266504436</v>
      </c>
      <c r="Q98" s="40">
        <f>1000000000/1000/PerfPowerST[[#This Row],[Cons. ST]]</f>
        <v>70.876745339853997</v>
      </c>
    </row>
    <row r="99" spans="2:17" x14ac:dyDescent="0.3">
      <c r="B99" s="31">
        <f>IFERROR(GeneralTable[[#This Row],[Ref.]],NA())</f>
        <v>96</v>
      </c>
      <c r="C99" s="21" t="str">
        <f>IFERROR(IF(GeneralTable[[#This Row],[Exclude From Chart]]="X",NA(),GeneralTable[[#This Row],[GraphLabel]]),NA())</f>
        <v>R5 5600G (Cezanne) [96]</v>
      </c>
      <c r="D99" s="21"/>
      <c r="E99" s="22">
        <f>IFERROR(IF(OR(GeneralTable[[#This Row],[Exclude From Chart]]="X",PerfPowerST[[#This Row],[ExcludeHere]]="X"),NA(),GeneralTable[[#This Row],[Cons. ST]]),NA())</f>
        <v>9989</v>
      </c>
      <c r="F99" s="23">
        <f>IFERROR(IF(OR(GeneralTable[[#This Row],[Exclude From Chart]]="X",PerfPowerST[[#This Row],[ExcludeHere]]="X"),NA(),GeneralTable[[#This Row],[Dur. ST]]),NA())</f>
        <v>563.46</v>
      </c>
      <c r="G99" s="40">
        <f>1000000000/50/PerfPowerST[[#This Row],[Cons. ST]]</f>
        <v>2002.2024226649314</v>
      </c>
      <c r="H99" s="40">
        <f>1000000000/100/PerfPowerST[[#This Row],[Cons. ST]]</f>
        <v>1001.1012113324657</v>
      </c>
      <c r="I99" s="40">
        <f>1000000000/200/PerfPowerST[[#This Row],[Cons. ST]]</f>
        <v>500.55060566623285</v>
      </c>
      <c r="J99" s="40">
        <f>1000000000/300/PerfPowerST[[#This Row],[Cons. ST]]</f>
        <v>333.70040377748859</v>
      </c>
      <c r="K99" s="40">
        <f>1000000000/400/PerfPowerST[[#This Row],[Cons. ST]]</f>
        <v>250.27530283311643</v>
      </c>
      <c r="L99" s="40">
        <f>1000000000/500/PerfPowerST[[#This Row],[Cons. ST]]</f>
        <v>200.22024226649313</v>
      </c>
      <c r="M99" s="40">
        <f>1000000000/600/PerfPowerST[[#This Row],[Cons. ST]]</f>
        <v>166.85020188874429</v>
      </c>
      <c r="N99" s="40">
        <f>1000000000/700/PerfPowerST[[#This Row],[Cons. ST]]</f>
        <v>143.01445876178082</v>
      </c>
      <c r="O99" s="40">
        <f>1000000000/800/PerfPowerST[[#This Row],[Cons. ST]]</f>
        <v>125.13765141655821</v>
      </c>
      <c r="P99" s="40">
        <f>1000000000/900/PerfPowerST[[#This Row],[Cons. ST]]</f>
        <v>111.23346792582952</v>
      </c>
      <c r="Q99" s="40">
        <f>1000000000/1000/PerfPowerST[[#This Row],[Cons. ST]]</f>
        <v>100.11012113324657</v>
      </c>
    </row>
    <row r="100" spans="2:17" x14ac:dyDescent="0.3">
      <c r="B100" s="31">
        <f>IFERROR(GeneralTable[[#This Row],[Ref.]],NA())</f>
        <v>97</v>
      </c>
      <c r="C100" s="21" t="str">
        <f>IFERROR(IF(GeneralTable[[#This Row],[Exclude From Chart]]="X",NA(),GeneralTable[[#This Row],[GraphLabel]]),NA())</f>
        <v>Apple M1 Max Estimate [97]</v>
      </c>
      <c r="D100" s="21"/>
      <c r="E100" s="22">
        <f>IFERROR(IF(OR(GeneralTable[[#This Row],[Exclude From Chart]]="X",PerfPowerST[[#This Row],[ExcludeHere]]="X"),NA(),GeneralTable[[#This Row],[Cons. ST]]),NA())</f>
        <v>6083</v>
      </c>
      <c r="F100" s="23">
        <f>IFERROR(IF(OR(GeneralTable[[#This Row],[Exclude From Chart]]="X",PerfPowerST[[#This Row],[ExcludeHere]]="X"),NA(),GeneralTable[[#This Row],[Dur. ST]]),NA())</f>
        <v>553</v>
      </c>
      <c r="G100" s="40">
        <f>1000000000/50/PerfPowerST[[#This Row],[Cons. ST]]</f>
        <v>3287.851389117212</v>
      </c>
      <c r="H100" s="40">
        <f>1000000000/100/PerfPowerST[[#This Row],[Cons. ST]]</f>
        <v>1643.925694558606</v>
      </c>
      <c r="I100" s="40">
        <f>1000000000/200/PerfPowerST[[#This Row],[Cons. ST]]</f>
        <v>821.96284727930299</v>
      </c>
      <c r="J100" s="40">
        <f>1000000000/300/PerfPowerST[[#This Row],[Cons. ST]]</f>
        <v>547.97523151953533</v>
      </c>
      <c r="K100" s="40">
        <f>1000000000/400/PerfPowerST[[#This Row],[Cons. ST]]</f>
        <v>410.9814236396515</v>
      </c>
      <c r="L100" s="40">
        <f>1000000000/500/PerfPowerST[[#This Row],[Cons. ST]]</f>
        <v>328.78513891172116</v>
      </c>
      <c r="M100" s="40">
        <f>1000000000/600/PerfPowerST[[#This Row],[Cons. ST]]</f>
        <v>273.98761575976766</v>
      </c>
      <c r="N100" s="40">
        <f>1000000000/700/PerfPowerST[[#This Row],[Cons. ST]]</f>
        <v>234.84652779408657</v>
      </c>
      <c r="O100" s="40">
        <f>1000000000/800/PerfPowerST[[#This Row],[Cons. ST]]</f>
        <v>205.49071181982575</v>
      </c>
      <c r="P100" s="40">
        <f>1000000000/900/PerfPowerST[[#This Row],[Cons. ST]]</f>
        <v>182.65841050651176</v>
      </c>
      <c r="Q100" s="40">
        <f>1000000000/1000/PerfPowerST[[#This Row],[Cons. ST]]</f>
        <v>164.39256945586058</v>
      </c>
    </row>
    <row r="101" spans="2:17" x14ac:dyDescent="0.3">
      <c r="B101" s="31">
        <f>IFERROR(GeneralTable[[#This Row],[Ref.]],NA())</f>
        <v>98</v>
      </c>
      <c r="C101" s="21" t="str">
        <f>IFERROR(IF(GeneralTable[[#This Row],[Exclude From Chart]]="X",NA(),GeneralTable[[#This Row],[GraphLabel]]),NA())</f>
        <v>i5 12600K (AlderLake) [98]</v>
      </c>
      <c r="D101" s="21"/>
      <c r="E101" s="22">
        <f>IFERROR(IF(OR(GeneralTable[[#This Row],[Exclude From Chart]]="X",PerfPowerST[[#This Row],[ExcludeHere]]="X"),NA(),GeneralTable[[#This Row],[Cons. ST]]),NA())</f>
        <v>16019</v>
      </c>
      <c r="F101" s="23">
        <f>IFERROR(IF(OR(GeneralTable[[#This Row],[Exclude From Chart]]="X",PerfPowerST[[#This Row],[ExcludeHere]]="X"),NA(),GeneralTable[[#This Row],[Dur. ST]]),NA())</f>
        <v>424.94</v>
      </c>
      <c r="G101" s="40">
        <f>1000000000/50/PerfPowerST[[#This Row],[Cons. ST]]</f>
        <v>1248.5173856045944</v>
      </c>
      <c r="H101" s="40">
        <f>1000000000/100/PerfPowerST[[#This Row],[Cons. ST]]</f>
        <v>624.25869280229722</v>
      </c>
      <c r="I101" s="40">
        <f>1000000000/200/PerfPowerST[[#This Row],[Cons. ST]]</f>
        <v>312.12934640114861</v>
      </c>
      <c r="J101" s="40">
        <f>1000000000/300/PerfPowerST[[#This Row],[Cons. ST]]</f>
        <v>208.08623093409909</v>
      </c>
      <c r="K101" s="40">
        <f>1000000000/400/PerfPowerST[[#This Row],[Cons. ST]]</f>
        <v>156.0646732005743</v>
      </c>
      <c r="L101" s="40">
        <f>1000000000/500/PerfPowerST[[#This Row],[Cons. ST]]</f>
        <v>124.85173856045945</v>
      </c>
      <c r="M101" s="40">
        <f>1000000000/600/PerfPowerST[[#This Row],[Cons. ST]]</f>
        <v>104.04311546704955</v>
      </c>
      <c r="N101" s="40">
        <f>1000000000/700/PerfPowerST[[#This Row],[Cons. ST]]</f>
        <v>89.179813257471039</v>
      </c>
      <c r="O101" s="40">
        <f>1000000000/800/PerfPowerST[[#This Row],[Cons. ST]]</f>
        <v>78.032336600287152</v>
      </c>
      <c r="P101" s="40">
        <f>1000000000/900/PerfPowerST[[#This Row],[Cons. ST]]</f>
        <v>69.362076978033031</v>
      </c>
      <c r="Q101" s="40">
        <f>1000000000/1000/PerfPowerST[[#This Row],[Cons. ST]]</f>
        <v>62.425869280229726</v>
      </c>
    </row>
    <row r="102" spans="2:17" x14ac:dyDescent="0.3">
      <c r="B102" s="31">
        <f>IFERROR(GeneralTable[[#This Row],[Ref.]],NA())</f>
        <v>99</v>
      </c>
      <c r="C102" s="21" t="e">
        <f>IFERROR(IF(GeneralTable[[#This Row],[Exclude From Chart]]="X",NA(),GeneralTable[[#This Row],[GraphLabel]]),NA())</f>
        <v>#N/A</v>
      </c>
      <c r="D102" s="21"/>
      <c r="E102" s="22" t="e">
        <f>IFERROR(IF(OR(GeneralTable[[#This Row],[Exclude From Chart]]="X",PerfPowerST[[#This Row],[ExcludeHere]]="X"),NA(),GeneralTable[[#This Row],[Cons. ST]]),NA())</f>
        <v>#N/A</v>
      </c>
      <c r="F102" s="23" t="e">
        <f>IFERROR(IF(OR(GeneralTable[[#This Row],[Exclude From Chart]]="X",PerfPowerST[[#This Row],[ExcludeHere]]="X"),NA(),GeneralTable[[#This Row],[Dur. ST]]),NA())</f>
        <v>#N/A</v>
      </c>
      <c r="G102" s="40" t="e">
        <f>1000000000/50/PerfPowerST[[#This Row],[Cons. ST]]</f>
        <v>#N/A</v>
      </c>
      <c r="H102" s="40" t="e">
        <f>1000000000/100/PerfPowerST[[#This Row],[Cons. ST]]</f>
        <v>#N/A</v>
      </c>
      <c r="I102" s="40" t="e">
        <f>1000000000/200/PerfPowerST[[#This Row],[Cons. ST]]</f>
        <v>#N/A</v>
      </c>
      <c r="J102" s="40" t="e">
        <f>1000000000/300/PerfPowerST[[#This Row],[Cons. ST]]</f>
        <v>#N/A</v>
      </c>
      <c r="K102" s="40" t="e">
        <f>1000000000/400/PerfPowerST[[#This Row],[Cons. ST]]</f>
        <v>#N/A</v>
      </c>
      <c r="L102" s="40" t="e">
        <f>1000000000/500/PerfPowerST[[#This Row],[Cons. ST]]</f>
        <v>#N/A</v>
      </c>
      <c r="M102" s="40" t="e">
        <f>1000000000/600/PerfPowerST[[#This Row],[Cons. ST]]</f>
        <v>#N/A</v>
      </c>
      <c r="N102" s="40" t="e">
        <f>1000000000/700/PerfPowerST[[#This Row],[Cons. ST]]</f>
        <v>#N/A</v>
      </c>
      <c r="O102" s="40" t="e">
        <f>1000000000/800/PerfPowerST[[#This Row],[Cons. ST]]</f>
        <v>#N/A</v>
      </c>
      <c r="P102" s="40" t="e">
        <f>1000000000/900/PerfPowerST[[#This Row],[Cons. ST]]</f>
        <v>#N/A</v>
      </c>
      <c r="Q102" s="40" t="e">
        <f>1000000000/1000/PerfPowerST[[#This Row],[Cons. ST]]</f>
        <v>#N/A</v>
      </c>
    </row>
    <row r="103" spans="2:17" x14ac:dyDescent="0.3">
      <c r="B103" s="31">
        <f>IFERROR(GeneralTable[[#This Row],[Ref.]],NA())</f>
        <v>100</v>
      </c>
      <c r="C103" s="21" t="str">
        <f>IFERROR(IF(GeneralTable[[#This Row],[Exclude From Chart]]="X",NA(),GeneralTable[[#This Row],[GraphLabel]]),NA())</f>
        <v>i9 12900K (AlderLake) @241w [100]</v>
      </c>
      <c r="D103" s="21"/>
      <c r="E103" s="22">
        <f>IFERROR(IF(OR(GeneralTable[[#This Row],[Exclude From Chart]]="X",PerfPowerST[[#This Row],[ExcludeHere]]="X"),NA(),GeneralTable[[#This Row],[Cons. ST]]),NA())</f>
        <v>16621</v>
      </c>
      <c r="F103" s="23">
        <f>IFERROR(IF(OR(GeneralTable[[#This Row],[Exclude From Chart]]="X",PerfPowerST[[#This Row],[ExcludeHere]]="X"),NA(),GeneralTable[[#This Row],[Dur. ST]]),NA())</f>
        <v>404.55</v>
      </c>
      <c r="G103" s="40">
        <f>1000000000/50/PerfPowerST[[#This Row],[Cons. ST]]</f>
        <v>1203.2970338728114</v>
      </c>
      <c r="H103" s="40">
        <f>1000000000/100/PerfPowerST[[#This Row],[Cons. ST]]</f>
        <v>601.64851693640571</v>
      </c>
      <c r="I103" s="40">
        <f>1000000000/200/PerfPowerST[[#This Row],[Cons. ST]]</f>
        <v>300.82425846820286</v>
      </c>
      <c r="J103" s="40">
        <f>1000000000/300/PerfPowerST[[#This Row],[Cons. ST]]</f>
        <v>200.5495056454686</v>
      </c>
      <c r="K103" s="40">
        <f>1000000000/400/PerfPowerST[[#This Row],[Cons. ST]]</f>
        <v>150.41212923410143</v>
      </c>
      <c r="L103" s="40">
        <f>1000000000/500/PerfPowerST[[#This Row],[Cons. ST]]</f>
        <v>120.32970338728116</v>
      </c>
      <c r="M103" s="40">
        <f>1000000000/600/PerfPowerST[[#This Row],[Cons. ST]]</f>
        <v>100.2747528227343</v>
      </c>
      <c r="N103" s="40">
        <f>1000000000/700/PerfPowerST[[#This Row],[Cons. ST]]</f>
        <v>85.949788133772259</v>
      </c>
      <c r="O103" s="40">
        <f>1000000000/800/PerfPowerST[[#This Row],[Cons. ST]]</f>
        <v>75.206064617050714</v>
      </c>
      <c r="P103" s="40">
        <f>1000000000/900/PerfPowerST[[#This Row],[Cons. ST]]</f>
        <v>66.84983521515619</v>
      </c>
      <c r="Q103" s="40">
        <f>1000000000/1000/PerfPowerST[[#This Row],[Cons. ST]]</f>
        <v>60.164851693640578</v>
      </c>
    </row>
    <row r="104" spans="2:17" x14ac:dyDescent="0.3">
      <c r="B104" s="31">
        <f>IFERROR(GeneralTable[[#This Row],[Ref.]],NA())</f>
        <v>101</v>
      </c>
      <c r="C104" s="21" t="str">
        <f>IFERROR(IF(GeneralTable[[#This Row],[Exclude From Chart]]="X",NA(),GeneralTable[[#This Row],[GraphLabel]]),NA())</f>
        <v>i9 12900K (AlderLake) @125w [101]</v>
      </c>
      <c r="D104" s="21"/>
      <c r="E104" s="22">
        <f>IFERROR(IF(OR(GeneralTable[[#This Row],[Exclude From Chart]]="X",PerfPowerST[[#This Row],[ExcludeHere]]="X"),NA(),GeneralTable[[#This Row],[Cons. ST]]),NA())</f>
        <v>16888</v>
      </c>
      <c r="F104" s="23">
        <f>IFERROR(IF(OR(GeneralTable[[#This Row],[Exclude From Chart]]="X",PerfPowerST[[#This Row],[ExcludeHere]]="X"),NA(),GeneralTable[[#This Row],[Dur. ST]]),NA())</f>
        <v>406.52</v>
      </c>
      <c r="G104" s="40">
        <f>1000000000/50/PerfPowerST[[#This Row],[Cons. ST]]</f>
        <v>1184.2728564661297</v>
      </c>
      <c r="H104" s="40">
        <f>1000000000/100/PerfPowerST[[#This Row],[Cons. ST]]</f>
        <v>592.13642823306486</v>
      </c>
      <c r="I104" s="40">
        <f>1000000000/200/PerfPowerST[[#This Row],[Cons. ST]]</f>
        <v>296.06821411653243</v>
      </c>
      <c r="J104" s="40">
        <f>1000000000/300/PerfPowerST[[#This Row],[Cons. ST]]</f>
        <v>197.37880941102165</v>
      </c>
      <c r="K104" s="40">
        <f>1000000000/400/PerfPowerST[[#This Row],[Cons. ST]]</f>
        <v>148.03410705826622</v>
      </c>
      <c r="L104" s="40">
        <f>1000000000/500/PerfPowerST[[#This Row],[Cons. ST]]</f>
        <v>118.42728564661299</v>
      </c>
      <c r="M104" s="40">
        <f>1000000000/600/PerfPowerST[[#This Row],[Cons. ST]]</f>
        <v>98.689404705510825</v>
      </c>
      <c r="N104" s="40">
        <f>1000000000/700/PerfPowerST[[#This Row],[Cons. ST]]</f>
        <v>84.590918319009276</v>
      </c>
      <c r="O104" s="40">
        <f>1000000000/800/PerfPowerST[[#This Row],[Cons. ST]]</f>
        <v>74.017053529133108</v>
      </c>
      <c r="P104" s="40">
        <f>1000000000/900/PerfPowerST[[#This Row],[Cons. ST]]</f>
        <v>65.792936470340535</v>
      </c>
      <c r="Q104" s="40">
        <f>1000000000/1000/PerfPowerST[[#This Row],[Cons. ST]]</f>
        <v>59.213642823306493</v>
      </c>
    </row>
    <row r="105" spans="2:17" x14ac:dyDescent="0.3">
      <c r="B105" s="31">
        <f>IFERROR(GeneralTable[[#This Row],[Ref.]],NA())</f>
        <v>102</v>
      </c>
      <c r="C105" s="21" t="str">
        <f>IFERROR(IF(GeneralTable[[#This Row],[Exclude From Chart]]="X",NA(),GeneralTable[[#This Row],[GraphLabel]]),NA())</f>
        <v>i9 12900K (AlderLake) @65w [102]</v>
      </c>
      <c r="D105" s="21"/>
      <c r="E105" s="22">
        <f>IFERROR(IF(OR(GeneralTable[[#This Row],[Exclude From Chart]]="X",PerfPowerST[[#This Row],[ExcludeHere]]="X"),NA(),GeneralTable[[#This Row],[Cons. ST]]),NA())</f>
        <v>16298</v>
      </c>
      <c r="F105" s="23">
        <f>IFERROR(IF(OR(GeneralTable[[#This Row],[Exclude From Chart]]="X",PerfPowerST[[#This Row],[ExcludeHere]]="X"),NA(),GeneralTable[[#This Row],[Dur. ST]]),NA())</f>
        <v>403.88</v>
      </c>
      <c r="G105" s="40">
        <f>1000000000/50/PerfPowerST[[#This Row],[Cons. ST]]</f>
        <v>1227.1444348999878</v>
      </c>
      <c r="H105" s="40">
        <f>1000000000/100/PerfPowerST[[#This Row],[Cons. ST]]</f>
        <v>613.5722174499939</v>
      </c>
      <c r="I105" s="40">
        <f>1000000000/200/PerfPowerST[[#This Row],[Cons. ST]]</f>
        <v>306.78610872499695</v>
      </c>
      <c r="J105" s="40">
        <f>1000000000/300/PerfPowerST[[#This Row],[Cons. ST]]</f>
        <v>204.52407248333131</v>
      </c>
      <c r="K105" s="40">
        <f>1000000000/400/PerfPowerST[[#This Row],[Cons. ST]]</f>
        <v>153.39305436249848</v>
      </c>
      <c r="L105" s="40">
        <f>1000000000/500/PerfPowerST[[#This Row],[Cons. ST]]</f>
        <v>122.71444348999877</v>
      </c>
      <c r="M105" s="40">
        <f>1000000000/600/PerfPowerST[[#This Row],[Cons. ST]]</f>
        <v>102.26203624166565</v>
      </c>
      <c r="N105" s="40">
        <f>1000000000/700/PerfPowerST[[#This Row],[Cons. ST]]</f>
        <v>87.653173921427694</v>
      </c>
      <c r="O105" s="40">
        <f>1000000000/800/PerfPowerST[[#This Row],[Cons. ST]]</f>
        <v>76.696527181249238</v>
      </c>
      <c r="P105" s="40">
        <f>1000000000/900/PerfPowerST[[#This Row],[Cons. ST]]</f>
        <v>68.174690827777084</v>
      </c>
      <c r="Q105" s="40">
        <f>1000000000/1000/PerfPowerST[[#This Row],[Cons. ST]]</f>
        <v>61.357221744999386</v>
      </c>
    </row>
    <row r="106" spans="2:17" x14ac:dyDescent="0.3">
      <c r="B106" s="31">
        <f>IFERROR(GeneralTable[[#This Row],[Ref.]],NA())</f>
        <v>103</v>
      </c>
      <c r="C106" s="21" t="str">
        <f>IFERROR(IF(GeneralTable[[#This Row],[Exclude From Chart]]="X",NA(),GeneralTable[[#This Row],[GraphLabel]]),NA())</f>
        <v>R7 PRO 5750GE (Cezanne) [103]</v>
      </c>
      <c r="D106" s="21"/>
      <c r="E106" s="22">
        <f>IFERROR(IF(OR(GeneralTable[[#This Row],[Exclude From Chart]]="X",PerfPowerST[[#This Row],[ExcludeHere]]="X"),NA(),GeneralTable[[#This Row],[Cons. ST]]),NA())</f>
        <v>8876.3700000000008</v>
      </c>
      <c r="F106" s="23">
        <f>IFERROR(IF(OR(GeneralTable[[#This Row],[Exclude From Chart]]="X",PerfPowerST[[#This Row],[ExcludeHere]]="X"),NA(),GeneralTable[[#This Row],[Dur. ST]]),NA())</f>
        <v>548.82000000000005</v>
      </c>
      <c r="G106" s="40">
        <f>1000000000/50/PerfPowerST[[#This Row],[Cons. ST]]</f>
        <v>2253.1733129646464</v>
      </c>
      <c r="H106" s="40">
        <f>1000000000/100/PerfPowerST[[#This Row],[Cons. ST]]</f>
        <v>1126.5866564823232</v>
      </c>
      <c r="I106" s="40">
        <f>1000000000/200/PerfPowerST[[#This Row],[Cons. ST]]</f>
        <v>563.29332824116159</v>
      </c>
      <c r="J106" s="40">
        <f>1000000000/300/PerfPowerST[[#This Row],[Cons. ST]]</f>
        <v>375.52888549410773</v>
      </c>
      <c r="K106" s="40">
        <f>1000000000/400/PerfPowerST[[#This Row],[Cons. ST]]</f>
        <v>281.64666412058079</v>
      </c>
      <c r="L106" s="40">
        <f>1000000000/500/PerfPowerST[[#This Row],[Cons. ST]]</f>
        <v>225.31733129646463</v>
      </c>
      <c r="M106" s="40">
        <f>1000000000/600/PerfPowerST[[#This Row],[Cons. ST]]</f>
        <v>187.76444274705386</v>
      </c>
      <c r="N106" s="40">
        <f>1000000000/700/PerfPowerST[[#This Row],[Cons. ST]]</f>
        <v>160.94095092604618</v>
      </c>
      <c r="O106" s="40">
        <f>1000000000/800/PerfPowerST[[#This Row],[Cons. ST]]</f>
        <v>140.8233320602904</v>
      </c>
      <c r="P106" s="40">
        <f>1000000000/900/PerfPowerST[[#This Row],[Cons. ST]]</f>
        <v>125.17629516470257</v>
      </c>
      <c r="Q106" s="40">
        <f>1000000000/1000/PerfPowerST[[#This Row],[Cons. ST]]</f>
        <v>112.65866564823231</v>
      </c>
    </row>
    <row r="107" spans="2:17" x14ac:dyDescent="0.3">
      <c r="B107" s="31">
        <f>IFERROR(GeneralTable[[#This Row],[Ref.]],NA())</f>
        <v>104</v>
      </c>
      <c r="C107" s="21" t="str">
        <f>IFERROR(IF(GeneralTable[[#This Row],[Exclude From Chart]]="X",NA(),GeneralTable[[#This Row],[GraphLabel]]),NA())</f>
        <v>R7 PRO 5750GE (Cezanne) @15w [104]</v>
      </c>
      <c r="D107" s="21"/>
      <c r="E107" s="22">
        <f>IFERROR(IF(OR(GeneralTable[[#This Row],[Exclude From Chart]]="X",PerfPowerST[[#This Row],[ExcludeHere]]="X"),NA(),GeneralTable[[#This Row],[Cons. ST]]),NA())</f>
        <v>8241.7099999999991</v>
      </c>
      <c r="F107" s="23">
        <f>IFERROR(IF(OR(GeneralTable[[#This Row],[Exclude From Chart]]="X",PerfPowerST[[#This Row],[ExcludeHere]]="X"),NA(),GeneralTable[[#This Row],[Dur. ST]]),NA())</f>
        <v>552.75</v>
      </c>
      <c r="G107" s="40">
        <f>1000000000/50/PerfPowerST[[#This Row],[Cons. ST]]</f>
        <v>2426.6808708386975</v>
      </c>
      <c r="H107" s="40">
        <f>1000000000/100/PerfPowerST[[#This Row],[Cons. ST]]</f>
        <v>1213.3404354193488</v>
      </c>
      <c r="I107" s="40">
        <f>1000000000/200/PerfPowerST[[#This Row],[Cons. ST]]</f>
        <v>606.67021770967438</v>
      </c>
      <c r="J107" s="40">
        <f>1000000000/300/PerfPowerST[[#This Row],[Cons. ST]]</f>
        <v>404.4468118064496</v>
      </c>
      <c r="K107" s="40">
        <f>1000000000/400/PerfPowerST[[#This Row],[Cons. ST]]</f>
        <v>303.33510885483719</v>
      </c>
      <c r="L107" s="40">
        <f>1000000000/500/PerfPowerST[[#This Row],[Cons. ST]]</f>
        <v>242.66808708386975</v>
      </c>
      <c r="M107" s="40">
        <f>1000000000/600/PerfPowerST[[#This Row],[Cons. ST]]</f>
        <v>202.2234059032248</v>
      </c>
      <c r="N107" s="40">
        <f>1000000000/700/PerfPowerST[[#This Row],[Cons. ST]]</f>
        <v>173.33434791704983</v>
      </c>
      <c r="O107" s="40">
        <f>1000000000/800/PerfPowerST[[#This Row],[Cons. ST]]</f>
        <v>151.66755442741859</v>
      </c>
      <c r="P107" s="40">
        <f>1000000000/900/PerfPowerST[[#This Row],[Cons. ST]]</f>
        <v>134.81560393548318</v>
      </c>
      <c r="Q107" s="40">
        <f>1000000000/1000/PerfPowerST[[#This Row],[Cons. ST]]</f>
        <v>121.33404354193488</v>
      </c>
    </row>
    <row r="108" spans="2:17" x14ac:dyDescent="0.3">
      <c r="B108" s="31" t="e">
        <f>IFERROR(GeneralTable[[#This Row],[Ref.]],NA())</f>
        <v>#N/A</v>
      </c>
      <c r="C108" s="21" t="e">
        <f>IFERROR(IF(GeneralTable[[#This Row],[Exclude From Chart]]="X",NA(),GeneralTable[[#This Row],[GraphLabel]]),NA())</f>
        <v>#N/A</v>
      </c>
      <c r="D108" s="21"/>
      <c r="E108" s="22" t="e">
        <f>IFERROR(IF(OR(GeneralTable[[#This Row],[Exclude From Chart]]="X",PerfPowerST[[#This Row],[ExcludeHere]]="X"),NA(),GeneralTable[[#This Row],[Cons. ST]]),NA())</f>
        <v>#N/A</v>
      </c>
      <c r="F108" s="23" t="e">
        <f>IFERROR(IF(OR(GeneralTable[[#This Row],[Exclude From Chart]]="X",PerfPowerST[[#This Row],[ExcludeHere]]="X"),NA(),GeneralTable[[#This Row],[Dur. ST]]),NA())</f>
        <v>#N/A</v>
      </c>
      <c r="G108" s="40" t="e">
        <f>1000000000/50/PerfPowerST[[#This Row],[Cons. ST]]</f>
        <v>#N/A</v>
      </c>
      <c r="H108" s="40" t="e">
        <f>1000000000/100/PerfPowerST[[#This Row],[Cons. ST]]</f>
        <v>#N/A</v>
      </c>
      <c r="I108" s="40" t="e">
        <f>1000000000/200/PerfPowerST[[#This Row],[Cons. ST]]</f>
        <v>#N/A</v>
      </c>
      <c r="J108" s="40" t="e">
        <f>1000000000/300/PerfPowerST[[#This Row],[Cons. ST]]</f>
        <v>#N/A</v>
      </c>
      <c r="K108" s="40" t="e">
        <f>1000000000/400/PerfPowerST[[#This Row],[Cons. ST]]</f>
        <v>#N/A</v>
      </c>
      <c r="L108" s="40" t="e">
        <f>1000000000/500/PerfPowerST[[#This Row],[Cons. ST]]</f>
        <v>#N/A</v>
      </c>
      <c r="M108" s="40" t="e">
        <f>1000000000/600/PerfPowerST[[#This Row],[Cons. ST]]</f>
        <v>#N/A</v>
      </c>
      <c r="N108" s="40" t="e">
        <f>1000000000/700/PerfPowerST[[#This Row],[Cons. ST]]</f>
        <v>#N/A</v>
      </c>
      <c r="O108" s="40" t="e">
        <f>1000000000/800/PerfPowerST[[#This Row],[Cons. ST]]</f>
        <v>#N/A</v>
      </c>
      <c r="P108" s="40" t="e">
        <f>1000000000/900/PerfPowerST[[#This Row],[Cons. ST]]</f>
        <v>#N/A</v>
      </c>
      <c r="Q108" s="40" t="e">
        <f>1000000000/1000/PerfPowerST[[#This Row],[Cons. ST]]</f>
        <v>#N/A</v>
      </c>
    </row>
    <row r="109" spans="2:17" x14ac:dyDescent="0.3">
      <c r="B109" s="31" t="e">
        <f>IFERROR(GeneralTable[[#This Row],[Ref.]],NA())</f>
        <v>#N/A</v>
      </c>
      <c r="C109" s="21" t="e">
        <f>IFERROR(IF(GeneralTable[[#This Row],[Exclude From Chart]]="X",NA(),GeneralTable[[#This Row],[GraphLabel]]),NA())</f>
        <v>#N/A</v>
      </c>
      <c r="D109" s="21"/>
      <c r="E109" s="22" t="e">
        <f>IFERROR(IF(OR(GeneralTable[[#This Row],[Exclude From Chart]]="X",PerfPowerST[[#This Row],[ExcludeHere]]="X"),NA(),GeneralTable[[#This Row],[Cons. ST]]),NA())</f>
        <v>#N/A</v>
      </c>
      <c r="F109" s="23" t="e">
        <f>IFERROR(IF(OR(GeneralTable[[#This Row],[Exclude From Chart]]="X",PerfPowerST[[#This Row],[ExcludeHere]]="X"),NA(),GeneralTable[[#This Row],[Dur. ST]]),NA())</f>
        <v>#N/A</v>
      </c>
      <c r="G109" s="40" t="e">
        <f>1000000000/50/PerfPowerST[[#This Row],[Cons. ST]]</f>
        <v>#N/A</v>
      </c>
      <c r="H109" s="40" t="e">
        <f>1000000000/100/PerfPowerST[[#This Row],[Cons. ST]]</f>
        <v>#N/A</v>
      </c>
      <c r="I109" s="40" t="e">
        <f>1000000000/200/PerfPowerST[[#This Row],[Cons. ST]]</f>
        <v>#N/A</v>
      </c>
      <c r="J109" s="40" t="e">
        <f>1000000000/300/PerfPowerST[[#This Row],[Cons. ST]]</f>
        <v>#N/A</v>
      </c>
      <c r="K109" s="40" t="e">
        <f>1000000000/400/PerfPowerST[[#This Row],[Cons. ST]]</f>
        <v>#N/A</v>
      </c>
      <c r="L109" s="40" t="e">
        <f>1000000000/500/PerfPowerST[[#This Row],[Cons. ST]]</f>
        <v>#N/A</v>
      </c>
      <c r="M109" s="40" t="e">
        <f>1000000000/600/PerfPowerST[[#This Row],[Cons. ST]]</f>
        <v>#N/A</v>
      </c>
      <c r="N109" s="40" t="e">
        <f>1000000000/700/PerfPowerST[[#This Row],[Cons. ST]]</f>
        <v>#N/A</v>
      </c>
      <c r="O109" s="40" t="e">
        <f>1000000000/800/PerfPowerST[[#This Row],[Cons. ST]]</f>
        <v>#N/A</v>
      </c>
      <c r="P109" s="40" t="e">
        <f>1000000000/900/PerfPowerST[[#This Row],[Cons. ST]]</f>
        <v>#N/A</v>
      </c>
      <c r="Q109" s="40" t="e">
        <f>1000000000/1000/PerfPowerST[[#This Row],[Cons. ST]]</f>
        <v>#N/A</v>
      </c>
    </row>
    <row r="110" spans="2:17" x14ac:dyDescent="0.3">
      <c r="B110" s="31" t="e">
        <f>IFERROR(GeneralTable[[#This Row],[Ref.]],NA())</f>
        <v>#N/A</v>
      </c>
      <c r="C110" s="21" t="e">
        <f>IFERROR(IF(GeneralTable[[#This Row],[Exclude From Chart]]="X",NA(),GeneralTable[[#This Row],[GraphLabel]]),NA())</f>
        <v>#N/A</v>
      </c>
      <c r="D110" s="21"/>
      <c r="E110" s="22" t="e">
        <f>IFERROR(IF(OR(GeneralTable[[#This Row],[Exclude From Chart]]="X",PerfPowerST[[#This Row],[ExcludeHere]]="X"),NA(),GeneralTable[[#This Row],[Cons. ST]]),NA())</f>
        <v>#N/A</v>
      </c>
      <c r="F110" s="23" t="e">
        <f>IFERROR(IF(OR(GeneralTable[[#This Row],[Exclude From Chart]]="X",PerfPowerST[[#This Row],[ExcludeHere]]="X"),NA(),GeneralTable[[#This Row],[Dur. ST]]),NA())</f>
        <v>#N/A</v>
      </c>
      <c r="G110" s="40" t="e">
        <f>1000000000/50/PerfPowerST[[#This Row],[Cons. ST]]</f>
        <v>#N/A</v>
      </c>
      <c r="H110" s="40" t="e">
        <f>1000000000/100/PerfPowerST[[#This Row],[Cons. ST]]</f>
        <v>#N/A</v>
      </c>
      <c r="I110" s="40" t="e">
        <f>1000000000/200/PerfPowerST[[#This Row],[Cons. ST]]</f>
        <v>#N/A</v>
      </c>
      <c r="J110" s="40" t="e">
        <f>1000000000/300/PerfPowerST[[#This Row],[Cons. ST]]</f>
        <v>#N/A</v>
      </c>
      <c r="K110" s="40" t="e">
        <f>1000000000/400/PerfPowerST[[#This Row],[Cons. ST]]</f>
        <v>#N/A</v>
      </c>
      <c r="L110" s="40" t="e">
        <f>1000000000/500/PerfPowerST[[#This Row],[Cons. ST]]</f>
        <v>#N/A</v>
      </c>
      <c r="M110" s="40" t="e">
        <f>1000000000/600/PerfPowerST[[#This Row],[Cons. ST]]</f>
        <v>#N/A</v>
      </c>
      <c r="N110" s="40" t="e">
        <f>1000000000/700/PerfPowerST[[#This Row],[Cons. ST]]</f>
        <v>#N/A</v>
      </c>
      <c r="O110" s="40" t="e">
        <f>1000000000/800/PerfPowerST[[#This Row],[Cons. ST]]</f>
        <v>#N/A</v>
      </c>
      <c r="P110" s="40" t="e">
        <f>1000000000/900/PerfPowerST[[#This Row],[Cons. ST]]</f>
        <v>#N/A</v>
      </c>
      <c r="Q110" s="40" t="e">
        <f>1000000000/1000/PerfPowerST[[#This Row],[Cons. ST]]</f>
        <v>#N/A</v>
      </c>
    </row>
    <row r="111" spans="2:17" x14ac:dyDescent="0.3">
      <c r="B111" s="31" t="e">
        <f>IFERROR(GeneralTable[[#This Row],[Ref.]],NA())</f>
        <v>#N/A</v>
      </c>
      <c r="C111" s="21" t="e">
        <f>IFERROR(IF(GeneralTable[[#This Row],[Exclude From Chart]]="X",NA(),GeneralTable[[#This Row],[GraphLabel]]),NA())</f>
        <v>#N/A</v>
      </c>
      <c r="D111" s="21"/>
      <c r="E111" s="22" t="e">
        <f>IFERROR(IF(OR(GeneralTable[[#This Row],[Exclude From Chart]]="X",PerfPowerST[[#This Row],[ExcludeHere]]="X"),NA(),GeneralTable[[#This Row],[Cons. ST]]),NA())</f>
        <v>#N/A</v>
      </c>
      <c r="F111" s="23" t="e">
        <f>IFERROR(IF(OR(GeneralTable[[#This Row],[Exclude From Chart]]="X",PerfPowerST[[#This Row],[ExcludeHere]]="X"),NA(),GeneralTable[[#This Row],[Dur. ST]]),NA())</f>
        <v>#N/A</v>
      </c>
      <c r="G111" s="40" t="e">
        <f>1000000000/50/PerfPowerST[[#This Row],[Cons. ST]]</f>
        <v>#N/A</v>
      </c>
      <c r="H111" s="40" t="e">
        <f>1000000000/100/PerfPowerST[[#This Row],[Cons. ST]]</f>
        <v>#N/A</v>
      </c>
      <c r="I111" s="40" t="e">
        <f>1000000000/200/PerfPowerST[[#This Row],[Cons. ST]]</f>
        <v>#N/A</v>
      </c>
      <c r="J111" s="40" t="e">
        <f>1000000000/300/PerfPowerST[[#This Row],[Cons. ST]]</f>
        <v>#N/A</v>
      </c>
      <c r="K111" s="40" t="e">
        <f>1000000000/400/PerfPowerST[[#This Row],[Cons. ST]]</f>
        <v>#N/A</v>
      </c>
      <c r="L111" s="40" t="e">
        <f>1000000000/500/PerfPowerST[[#This Row],[Cons. ST]]</f>
        <v>#N/A</v>
      </c>
      <c r="M111" s="40" t="e">
        <f>1000000000/600/PerfPowerST[[#This Row],[Cons. ST]]</f>
        <v>#N/A</v>
      </c>
      <c r="N111" s="40" t="e">
        <f>1000000000/700/PerfPowerST[[#This Row],[Cons. ST]]</f>
        <v>#N/A</v>
      </c>
      <c r="O111" s="40" t="e">
        <f>1000000000/800/PerfPowerST[[#This Row],[Cons. ST]]</f>
        <v>#N/A</v>
      </c>
      <c r="P111" s="40" t="e">
        <f>1000000000/900/PerfPowerST[[#This Row],[Cons. ST]]</f>
        <v>#N/A</v>
      </c>
      <c r="Q111" s="40" t="e">
        <f>1000000000/1000/PerfPowerST[[#This Row],[Cons. ST]]</f>
        <v>#N/A</v>
      </c>
    </row>
    <row r="112" spans="2:17" x14ac:dyDescent="0.3">
      <c r="B112" s="31" t="e">
        <f>IFERROR(GeneralTable[[#This Row],[Ref.]],NA())</f>
        <v>#N/A</v>
      </c>
      <c r="C112" s="21" t="e">
        <f>IFERROR(IF(GeneralTable[[#This Row],[Exclude From Chart]]="X",NA(),GeneralTable[[#This Row],[GraphLabel]]),NA())</f>
        <v>#N/A</v>
      </c>
      <c r="D112" s="21"/>
      <c r="E112" s="22" t="e">
        <f>IFERROR(IF(OR(GeneralTable[[#This Row],[Exclude From Chart]]="X",PerfPowerST[[#This Row],[ExcludeHere]]="X"),NA(),GeneralTable[[#This Row],[Cons. ST]]),NA())</f>
        <v>#N/A</v>
      </c>
      <c r="F112" s="23" t="e">
        <f>IFERROR(IF(OR(GeneralTable[[#This Row],[Exclude From Chart]]="X",PerfPowerST[[#This Row],[ExcludeHere]]="X"),NA(),GeneralTable[[#This Row],[Dur. ST]]),NA())</f>
        <v>#N/A</v>
      </c>
      <c r="G112" s="40" t="e">
        <f>1000000000/50/PerfPowerST[[#This Row],[Cons. ST]]</f>
        <v>#N/A</v>
      </c>
      <c r="H112" s="40" t="e">
        <f>1000000000/100/PerfPowerST[[#This Row],[Cons. ST]]</f>
        <v>#N/A</v>
      </c>
      <c r="I112" s="40" t="e">
        <f>1000000000/200/PerfPowerST[[#This Row],[Cons. ST]]</f>
        <v>#N/A</v>
      </c>
      <c r="J112" s="40" t="e">
        <f>1000000000/300/PerfPowerST[[#This Row],[Cons. ST]]</f>
        <v>#N/A</v>
      </c>
      <c r="K112" s="40" t="e">
        <f>1000000000/400/PerfPowerST[[#This Row],[Cons. ST]]</f>
        <v>#N/A</v>
      </c>
      <c r="L112" s="40" t="e">
        <f>1000000000/500/PerfPowerST[[#This Row],[Cons. ST]]</f>
        <v>#N/A</v>
      </c>
      <c r="M112" s="40" t="e">
        <f>1000000000/600/PerfPowerST[[#This Row],[Cons. ST]]</f>
        <v>#N/A</v>
      </c>
      <c r="N112" s="40" t="e">
        <f>1000000000/700/PerfPowerST[[#This Row],[Cons. ST]]</f>
        <v>#N/A</v>
      </c>
      <c r="O112" s="40" t="e">
        <f>1000000000/800/PerfPowerST[[#This Row],[Cons. ST]]</f>
        <v>#N/A</v>
      </c>
      <c r="P112" s="40" t="e">
        <f>1000000000/900/PerfPowerST[[#This Row],[Cons. ST]]</f>
        <v>#N/A</v>
      </c>
      <c r="Q112" s="40" t="e">
        <f>1000000000/1000/PerfPowerST[[#This Row],[Cons. ST]]</f>
        <v>#N/A</v>
      </c>
    </row>
    <row r="113" spans="2:17" x14ac:dyDescent="0.3">
      <c r="B113" s="31" t="e">
        <f>IFERROR(GeneralTable[[#This Row],[Ref.]],NA())</f>
        <v>#N/A</v>
      </c>
      <c r="C113" s="21" t="e">
        <f>IFERROR(IF(GeneralTable[[#This Row],[Exclude From Chart]]="X",NA(),GeneralTable[[#This Row],[GraphLabel]]),NA())</f>
        <v>#N/A</v>
      </c>
      <c r="D113" s="21"/>
      <c r="E113" s="22" t="e">
        <f>IFERROR(IF(OR(GeneralTable[[#This Row],[Exclude From Chart]]="X",PerfPowerST[[#This Row],[ExcludeHere]]="X"),NA(),GeneralTable[[#This Row],[Cons. ST]]),NA())</f>
        <v>#N/A</v>
      </c>
      <c r="F113" s="23" t="e">
        <f>IFERROR(IF(OR(GeneralTable[[#This Row],[Exclude From Chart]]="X",PerfPowerST[[#This Row],[ExcludeHere]]="X"),NA(),GeneralTable[[#This Row],[Dur. ST]]),NA())</f>
        <v>#N/A</v>
      </c>
      <c r="G113" s="40" t="e">
        <f>1000000000/50/PerfPowerST[[#This Row],[Cons. ST]]</f>
        <v>#N/A</v>
      </c>
      <c r="H113" s="40" t="e">
        <f>1000000000/100/PerfPowerST[[#This Row],[Cons. ST]]</f>
        <v>#N/A</v>
      </c>
      <c r="I113" s="40" t="e">
        <f>1000000000/200/PerfPowerST[[#This Row],[Cons. ST]]</f>
        <v>#N/A</v>
      </c>
      <c r="J113" s="40" t="e">
        <f>1000000000/300/PerfPowerST[[#This Row],[Cons. ST]]</f>
        <v>#N/A</v>
      </c>
      <c r="K113" s="40" t="e">
        <f>1000000000/400/PerfPowerST[[#This Row],[Cons. ST]]</f>
        <v>#N/A</v>
      </c>
      <c r="L113" s="40" t="e">
        <f>1000000000/500/PerfPowerST[[#This Row],[Cons. ST]]</f>
        <v>#N/A</v>
      </c>
      <c r="M113" s="40" t="e">
        <f>1000000000/600/PerfPowerST[[#This Row],[Cons. ST]]</f>
        <v>#N/A</v>
      </c>
      <c r="N113" s="40" t="e">
        <f>1000000000/700/PerfPowerST[[#This Row],[Cons. ST]]</f>
        <v>#N/A</v>
      </c>
      <c r="O113" s="40" t="e">
        <f>1000000000/800/PerfPowerST[[#This Row],[Cons. ST]]</f>
        <v>#N/A</v>
      </c>
      <c r="P113" s="40" t="e">
        <f>1000000000/900/PerfPowerST[[#This Row],[Cons. ST]]</f>
        <v>#N/A</v>
      </c>
      <c r="Q113" s="40" t="e">
        <f>1000000000/1000/PerfPowerST[[#This Row],[Cons. ST]]</f>
        <v>#N/A</v>
      </c>
    </row>
    <row r="114" spans="2:17" x14ac:dyDescent="0.3">
      <c r="B114" s="31" t="e">
        <f>IFERROR(GeneralTable[[#This Row],[Ref.]],NA())</f>
        <v>#N/A</v>
      </c>
      <c r="C114" s="21" t="e">
        <f>IFERROR(IF(GeneralTable[[#This Row],[Exclude From Chart]]="X",NA(),GeneralTable[[#This Row],[GraphLabel]]),NA())</f>
        <v>#N/A</v>
      </c>
      <c r="D114" s="21"/>
      <c r="E114" s="22" t="e">
        <f>IFERROR(IF(OR(GeneralTable[[#This Row],[Exclude From Chart]]="X",PerfPowerST[[#This Row],[ExcludeHere]]="X"),NA(),GeneralTable[[#This Row],[Cons. ST]]),NA())</f>
        <v>#N/A</v>
      </c>
      <c r="F114" s="23" t="e">
        <f>IFERROR(IF(OR(GeneralTable[[#This Row],[Exclude From Chart]]="X",PerfPowerST[[#This Row],[ExcludeHere]]="X"),NA(),GeneralTable[[#This Row],[Dur. ST]]),NA())</f>
        <v>#N/A</v>
      </c>
      <c r="G114" s="40" t="e">
        <f>1000000000/50/PerfPowerST[[#This Row],[Cons. ST]]</f>
        <v>#N/A</v>
      </c>
      <c r="H114" s="40" t="e">
        <f>1000000000/100/PerfPowerST[[#This Row],[Cons. ST]]</f>
        <v>#N/A</v>
      </c>
      <c r="I114" s="40" t="e">
        <f>1000000000/200/PerfPowerST[[#This Row],[Cons. ST]]</f>
        <v>#N/A</v>
      </c>
      <c r="J114" s="40" t="e">
        <f>1000000000/300/PerfPowerST[[#This Row],[Cons. ST]]</f>
        <v>#N/A</v>
      </c>
      <c r="K114" s="40" t="e">
        <f>1000000000/400/PerfPowerST[[#This Row],[Cons. ST]]</f>
        <v>#N/A</v>
      </c>
      <c r="L114" s="40" t="e">
        <f>1000000000/500/PerfPowerST[[#This Row],[Cons. ST]]</f>
        <v>#N/A</v>
      </c>
      <c r="M114" s="40" t="e">
        <f>1000000000/600/PerfPowerST[[#This Row],[Cons. ST]]</f>
        <v>#N/A</v>
      </c>
      <c r="N114" s="40" t="e">
        <f>1000000000/700/PerfPowerST[[#This Row],[Cons. ST]]</f>
        <v>#N/A</v>
      </c>
      <c r="O114" s="40" t="e">
        <f>1000000000/800/PerfPowerST[[#This Row],[Cons. ST]]</f>
        <v>#N/A</v>
      </c>
      <c r="P114" s="40" t="e">
        <f>1000000000/900/PerfPowerST[[#This Row],[Cons. ST]]</f>
        <v>#N/A</v>
      </c>
      <c r="Q114" s="40" t="e">
        <f>1000000000/1000/PerfPowerST[[#This Row],[Cons. ST]]</f>
        <v>#N/A</v>
      </c>
    </row>
    <row r="115" spans="2:17" x14ac:dyDescent="0.3">
      <c r="B115" s="31" t="e">
        <f>IFERROR(GeneralTable[[#This Row],[Ref.]],NA())</f>
        <v>#N/A</v>
      </c>
      <c r="C115" s="21" t="e">
        <f>IFERROR(IF(GeneralTable[[#This Row],[Exclude From Chart]]="X",NA(),GeneralTable[[#This Row],[GraphLabel]]),NA())</f>
        <v>#N/A</v>
      </c>
      <c r="D115" s="21"/>
      <c r="E115" s="22" t="e">
        <f>IFERROR(IF(OR(GeneralTable[[#This Row],[Exclude From Chart]]="X",PerfPowerST[[#This Row],[ExcludeHere]]="X"),NA(),GeneralTable[[#This Row],[Cons. ST]]),NA())</f>
        <v>#N/A</v>
      </c>
      <c r="F115" s="23" t="e">
        <f>IFERROR(IF(OR(GeneralTable[[#This Row],[Exclude From Chart]]="X",PerfPowerST[[#This Row],[ExcludeHere]]="X"),NA(),GeneralTable[[#This Row],[Dur. ST]]),NA())</f>
        <v>#N/A</v>
      </c>
      <c r="G115" s="40" t="e">
        <f>1000000000/50/PerfPowerST[[#This Row],[Cons. ST]]</f>
        <v>#N/A</v>
      </c>
      <c r="H115" s="40" t="e">
        <f>1000000000/100/PerfPowerST[[#This Row],[Cons. ST]]</f>
        <v>#N/A</v>
      </c>
      <c r="I115" s="40" t="e">
        <f>1000000000/200/PerfPowerST[[#This Row],[Cons. ST]]</f>
        <v>#N/A</v>
      </c>
      <c r="J115" s="40" t="e">
        <f>1000000000/300/PerfPowerST[[#This Row],[Cons. ST]]</f>
        <v>#N/A</v>
      </c>
      <c r="K115" s="40" t="e">
        <f>1000000000/400/PerfPowerST[[#This Row],[Cons. ST]]</f>
        <v>#N/A</v>
      </c>
      <c r="L115" s="40" t="e">
        <f>1000000000/500/PerfPowerST[[#This Row],[Cons. ST]]</f>
        <v>#N/A</v>
      </c>
      <c r="M115" s="40" t="e">
        <f>1000000000/600/PerfPowerST[[#This Row],[Cons. ST]]</f>
        <v>#N/A</v>
      </c>
      <c r="N115" s="40" t="e">
        <f>1000000000/700/PerfPowerST[[#This Row],[Cons. ST]]</f>
        <v>#N/A</v>
      </c>
      <c r="O115" s="40" t="e">
        <f>1000000000/800/PerfPowerST[[#This Row],[Cons. ST]]</f>
        <v>#N/A</v>
      </c>
      <c r="P115" s="40" t="e">
        <f>1000000000/900/PerfPowerST[[#This Row],[Cons. ST]]</f>
        <v>#N/A</v>
      </c>
      <c r="Q115" s="40" t="e">
        <f>1000000000/1000/PerfPowerST[[#This Row],[Cons. ST]]</f>
        <v>#N/A</v>
      </c>
    </row>
    <row r="116" spans="2:17" x14ac:dyDescent="0.3">
      <c r="B116" s="31" t="e">
        <f>IFERROR(GeneralTable[[#This Row],[Ref.]],NA())</f>
        <v>#N/A</v>
      </c>
      <c r="C116" s="21" t="e">
        <f>IFERROR(IF(GeneralTable[[#This Row],[Exclude From Chart]]="X",NA(),GeneralTable[[#This Row],[GraphLabel]]),NA())</f>
        <v>#N/A</v>
      </c>
      <c r="D116" s="21"/>
      <c r="E116" s="22" t="e">
        <f>IFERROR(IF(OR(GeneralTable[[#This Row],[Exclude From Chart]]="X",PerfPowerST[[#This Row],[ExcludeHere]]="X"),NA(),GeneralTable[[#This Row],[Cons. ST]]),NA())</f>
        <v>#N/A</v>
      </c>
      <c r="F116" s="23" t="e">
        <f>IFERROR(IF(OR(GeneralTable[[#This Row],[Exclude From Chart]]="X",PerfPowerST[[#This Row],[ExcludeHere]]="X"),NA(),GeneralTable[[#This Row],[Dur. ST]]),NA())</f>
        <v>#N/A</v>
      </c>
      <c r="G116" s="40" t="e">
        <f>1000000000/50/PerfPowerST[[#This Row],[Cons. ST]]</f>
        <v>#N/A</v>
      </c>
      <c r="H116" s="40" t="e">
        <f>1000000000/100/PerfPowerST[[#This Row],[Cons. ST]]</f>
        <v>#N/A</v>
      </c>
      <c r="I116" s="40" t="e">
        <f>1000000000/200/PerfPowerST[[#This Row],[Cons. ST]]</f>
        <v>#N/A</v>
      </c>
      <c r="J116" s="40" t="e">
        <f>1000000000/300/PerfPowerST[[#This Row],[Cons. ST]]</f>
        <v>#N/A</v>
      </c>
      <c r="K116" s="40" t="e">
        <f>1000000000/400/PerfPowerST[[#This Row],[Cons. ST]]</f>
        <v>#N/A</v>
      </c>
      <c r="L116" s="40" t="e">
        <f>1000000000/500/PerfPowerST[[#This Row],[Cons. ST]]</f>
        <v>#N/A</v>
      </c>
      <c r="M116" s="40" t="e">
        <f>1000000000/600/PerfPowerST[[#This Row],[Cons. ST]]</f>
        <v>#N/A</v>
      </c>
      <c r="N116" s="40" t="e">
        <f>1000000000/700/PerfPowerST[[#This Row],[Cons. ST]]</f>
        <v>#N/A</v>
      </c>
      <c r="O116" s="40" t="e">
        <f>1000000000/800/PerfPowerST[[#This Row],[Cons. ST]]</f>
        <v>#N/A</v>
      </c>
      <c r="P116" s="40" t="e">
        <f>1000000000/900/PerfPowerST[[#This Row],[Cons. ST]]</f>
        <v>#N/A</v>
      </c>
      <c r="Q116" s="40" t="e">
        <f>1000000000/1000/PerfPowerST[[#This Row],[Cons. ST]]</f>
        <v>#N/A</v>
      </c>
    </row>
    <row r="117" spans="2:17" x14ac:dyDescent="0.3">
      <c r="B117" s="31" t="e">
        <f>IFERROR(GeneralTable[[#This Row],[Ref.]],NA())</f>
        <v>#N/A</v>
      </c>
      <c r="C117" s="21" t="e">
        <f>IFERROR(IF(GeneralTable[[#This Row],[Exclude From Chart]]="X",NA(),GeneralTable[[#This Row],[GraphLabel]]),NA())</f>
        <v>#N/A</v>
      </c>
      <c r="D117" s="21"/>
      <c r="E117" s="22" t="e">
        <f>IFERROR(IF(OR(GeneralTable[[#This Row],[Exclude From Chart]]="X",PerfPowerST[[#This Row],[ExcludeHere]]="X"),NA(),GeneralTable[[#This Row],[Cons. ST]]),NA())</f>
        <v>#N/A</v>
      </c>
      <c r="F117" s="23" t="e">
        <f>IFERROR(IF(OR(GeneralTable[[#This Row],[Exclude From Chart]]="X",PerfPowerST[[#This Row],[ExcludeHere]]="X"),NA(),GeneralTable[[#This Row],[Dur. ST]]),NA())</f>
        <v>#N/A</v>
      </c>
      <c r="G117" s="40" t="e">
        <f>1000000000/50/PerfPowerST[[#This Row],[Cons. ST]]</f>
        <v>#N/A</v>
      </c>
      <c r="H117" s="40" t="e">
        <f>1000000000/100/PerfPowerST[[#This Row],[Cons. ST]]</f>
        <v>#N/A</v>
      </c>
      <c r="I117" s="40" t="e">
        <f>1000000000/200/PerfPowerST[[#This Row],[Cons. ST]]</f>
        <v>#N/A</v>
      </c>
      <c r="J117" s="40" t="e">
        <f>1000000000/300/PerfPowerST[[#This Row],[Cons. ST]]</f>
        <v>#N/A</v>
      </c>
      <c r="K117" s="40" t="e">
        <f>1000000000/400/PerfPowerST[[#This Row],[Cons. ST]]</f>
        <v>#N/A</v>
      </c>
      <c r="L117" s="40" t="e">
        <f>1000000000/500/PerfPowerST[[#This Row],[Cons. ST]]</f>
        <v>#N/A</v>
      </c>
      <c r="M117" s="40" t="e">
        <f>1000000000/600/PerfPowerST[[#This Row],[Cons. ST]]</f>
        <v>#N/A</v>
      </c>
      <c r="N117" s="40" t="e">
        <f>1000000000/700/PerfPowerST[[#This Row],[Cons. ST]]</f>
        <v>#N/A</v>
      </c>
      <c r="O117" s="40" t="e">
        <f>1000000000/800/PerfPowerST[[#This Row],[Cons. ST]]</f>
        <v>#N/A</v>
      </c>
      <c r="P117" s="40" t="e">
        <f>1000000000/900/PerfPowerST[[#This Row],[Cons. ST]]</f>
        <v>#N/A</v>
      </c>
      <c r="Q117" s="40" t="e">
        <f>1000000000/1000/PerfPowerST[[#This Row],[Cons. ST]]</f>
        <v>#N/A</v>
      </c>
    </row>
    <row r="118" spans="2:17" x14ac:dyDescent="0.3">
      <c r="B118" s="31" t="e">
        <f>IFERROR(GeneralTable[[#This Row],[Ref.]],NA())</f>
        <v>#N/A</v>
      </c>
      <c r="C118" s="21" t="e">
        <f>IFERROR(IF(GeneralTable[[#This Row],[Exclude From Chart]]="X",NA(),GeneralTable[[#This Row],[GraphLabel]]),NA())</f>
        <v>#N/A</v>
      </c>
      <c r="D118" s="21"/>
      <c r="E118" s="22" t="e">
        <f>IFERROR(IF(OR(GeneralTable[[#This Row],[Exclude From Chart]]="X",PerfPowerST[[#This Row],[ExcludeHere]]="X"),NA(),GeneralTable[[#This Row],[Cons. ST]]),NA())</f>
        <v>#N/A</v>
      </c>
      <c r="F118" s="23" t="e">
        <f>IFERROR(IF(OR(GeneralTable[[#This Row],[Exclude From Chart]]="X",PerfPowerST[[#This Row],[ExcludeHere]]="X"),NA(),GeneralTable[[#This Row],[Dur. ST]]),NA())</f>
        <v>#N/A</v>
      </c>
      <c r="G118" s="40" t="e">
        <f>1000000000/50/PerfPowerST[[#This Row],[Cons. ST]]</f>
        <v>#N/A</v>
      </c>
      <c r="H118" s="40" t="e">
        <f>1000000000/100/PerfPowerST[[#This Row],[Cons. ST]]</f>
        <v>#N/A</v>
      </c>
      <c r="I118" s="40" t="e">
        <f>1000000000/200/PerfPowerST[[#This Row],[Cons. ST]]</f>
        <v>#N/A</v>
      </c>
      <c r="J118" s="40" t="e">
        <f>1000000000/300/PerfPowerST[[#This Row],[Cons. ST]]</f>
        <v>#N/A</v>
      </c>
      <c r="K118" s="40" t="e">
        <f>1000000000/400/PerfPowerST[[#This Row],[Cons. ST]]</f>
        <v>#N/A</v>
      </c>
      <c r="L118" s="40" t="e">
        <f>1000000000/500/PerfPowerST[[#This Row],[Cons. ST]]</f>
        <v>#N/A</v>
      </c>
      <c r="M118" s="40" t="e">
        <f>1000000000/600/PerfPowerST[[#This Row],[Cons. ST]]</f>
        <v>#N/A</v>
      </c>
      <c r="N118" s="40" t="e">
        <f>1000000000/700/PerfPowerST[[#This Row],[Cons. ST]]</f>
        <v>#N/A</v>
      </c>
      <c r="O118" s="40" t="e">
        <f>1000000000/800/PerfPowerST[[#This Row],[Cons. ST]]</f>
        <v>#N/A</v>
      </c>
      <c r="P118" s="40" t="e">
        <f>1000000000/900/PerfPowerST[[#This Row],[Cons. ST]]</f>
        <v>#N/A</v>
      </c>
      <c r="Q118" s="40" t="e">
        <f>1000000000/1000/PerfPowerST[[#This Row],[Cons. ST]]</f>
        <v>#N/A</v>
      </c>
    </row>
    <row r="119" spans="2:17" x14ac:dyDescent="0.3">
      <c r="B119" s="31" t="e">
        <f>IFERROR(GeneralTable[[#This Row],[Ref.]],NA())</f>
        <v>#N/A</v>
      </c>
      <c r="C119" s="21" t="e">
        <f>IFERROR(IF(GeneralTable[[#This Row],[Exclude From Chart]]="X",NA(),GeneralTable[[#This Row],[GraphLabel]]),NA())</f>
        <v>#N/A</v>
      </c>
      <c r="D119" s="21"/>
      <c r="E119" s="22" t="e">
        <f>IFERROR(IF(OR(GeneralTable[[#This Row],[Exclude From Chart]]="X",PerfPowerST[[#This Row],[ExcludeHere]]="X"),NA(),GeneralTable[[#This Row],[Cons. ST]]),NA())</f>
        <v>#N/A</v>
      </c>
      <c r="F119" s="23" t="e">
        <f>IFERROR(IF(OR(GeneralTable[[#This Row],[Exclude From Chart]]="X",PerfPowerST[[#This Row],[ExcludeHere]]="X"),NA(),GeneralTable[[#This Row],[Dur. ST]]),NA())</f>
        <v>#N/A</v>
      </c>
      <c r="G119" s="40" t="e">
        <f>1000000000/50/PerfPowerST[[#This Row],[Cons. ST]]</f>
        <v>#N/A</v>
      </c>
      <c r="H119" s="40" t="e">
        <f>1000000000/100/PerfPowerST[[#This Row],[Cons. ST]]</f>
        <v>#N/A</v>
      </c>
      <c r="I119" s="40" t="e">
        <f>1000000000/200/PerfPowerST[[#This Row],[Cons. ST]]</f>
        <v>#N/A</v>
      </c>
      <c r="J119" s="40" t="e">
        <f>1000000000/300/PerfPowerST[[#This Row],[Cons. ST]]</f>
        <v>#N/A</v>
      </c>
      <c r="K119" s="40" t="e">
        <f>1000000000/400/PerfPowerST[[#This Row],[Cons. ST]]</f>
        <v>#N/A</v>
      </c>
      <c r="L119" s="40" t="e">
        <f>1000000000/500/PerfPowerST[[#This Row],[Cons. ST]]</f>
        <v>#N/A</v>
      </c>
      <c r="M119" s="40" t="e">
        <f>1000000000/600/PerfPowerST[[#This Row],[Cons. ST]]</f>
        <v>#N/A</v>
      </c>
      <c r="N119" s="40" t="e">
        <f>1000000000/700/PerfPowerST[[#This Row],[Cons. ST]]</f>
        <v>#N/A</v>
      </c>
      <c r="O119" s="40" t="e">
        <f>1000000000/800/PerfPowerST[[#This Row],[Cons. ST]]</f>
        <v>#N/A</v>
      </c>
      <c r="P119" s="40" t="e">
        <f>1000000000/900/PerfPowerST[[#This Row],[Cons. ST]]</f>
        <v>#N/A</v>
      </c>
      <c r="Q119" s="40" t="e">
        <f>1000000000/1000/PerfPowerST[[#This Row],[Cons. ST]]</f>
        <v>#N/A</v>
      </c>
    </row>
    <row r="120" spans="2:17" x14ac:dyDescent="0.3">
      <c r="B120" s="31" t="e">
        <f>IFERROR(GeneralTable[[#This Row],[Ref.]],NA())</f>
        <v>#N/A</v>
      </c>
      <c r="C120" s="21" t="e">
        <f>IFERROR(IF(GeneralTable[[#This Row],[Exclude From Chart]]="X",NA(),GeneralTable[[#This Row],[GraphLabel]]),NA())</f>
        <v>#N/A</v>
      </c>
      <c r="D120" s="21"/>
      <c r="E120" s="22" t="e">
        <f>IFERROR(IF(OR(GeneralTable[[#This Row],[Exclude From Chart]]="X",PerfPowerST[[#This Row],[ExcludeHere]]="X"),NA(),GeneralTable[[#This Row],[Cons. ST]]),NA())</f>
        <v>#N/A</v>
      </c>
      <c r="F120" s="23" t="e">
        <f>IFERROR(IF(OR(GeneralTable[[#This Row],[Exclude From Chart]]="X",PerfPowerST[[#This Row],[ExcludeHere]]="X"),NA(),GeneralTable[[#This Row],[Dur. ST]]),NA())</f>
        <v>#N/A</v>
      </c>
      <c r="G120" s="40" t="e">
        <f>1000000000/50/PerfPowerST[[#This Row],[Cons. ST]]</f>
        <v>#N/A</v>
      </c>
      <c r="H120" s="40" t="e">
        <f>1000000000/100/PerfPowerST[[#This Row],[Cons. ST]]</f>
        <v>#N/A</v>
      </c>
      <c r="I120" s="40" t="e">
        <f>1000000000/200/PerfPowerST[[#This Row],[Cons. ST]]</f>
        <v>#N/A</v>
      </c>
      <c r="J120" s="40" t="e">
        <f>1000000000/300/PerfPowerST[[#This Row],[Cons. ST]]</f>
        <v>#N/A</v>
      </c>
      <c r="K120" s="40" t="e">
        <f>1000000000/400/PerfPowerST[[#This Row],[Cons. ST]]</f>
        <v>#N/A</v>
      </c>
      <c r="L120" s="40" t="e">
        <f>1000000000/500/PerfPowerST[[#This Row],[Cons. ST]]</f>
        <v>#N/A</v>
      </c>
      <c r="M120" s="40" t="e">
        <f>1000000000/600/PerfPowerST[[#This Row],[Cons. ST]]</f>
        <v>#N/A</v>
      </c>
      <c r="N120" s="40" t="e">
        <f>1000000000/700/PerfPowerST[[#This Row],[Cons. ST]]</f>
        <v>#N/A</v>
      </c>
      <c r="O120" s="40" t="e">
        <f>1000000000/800/PerfPowerST[[#This Row],[Cons. ST]]</f>
        <v>#N/A</v>
      </c>
      <c r="P120" s="40" t="e">
        <f>1000000000/900/PerfPowerST[[#This Row],[Cons. ST]]</f>
        <v>#N/A</v>
      </c>
      <c r="Q120" s="40" t="e">
        <f>1000000000/1000/PerfPowerST[[#This Row],[Cons. ST]]</f>
        <v>#N/A</v>
      </c>
    </row>
    <row r="121" spans="2:17" x14ac:dyDescent="0.3">
      <c r="B121" s="31" t="e">
        <f>IFERROR(GeneralTable[[#This Row],[Ref.]],NA())</f>
        <v>#N/A</v>
      </c>
      <c r="C121" s="21" t="e">
        <f>IFERROR(IF(GeneralTable[[#This Row],[Exclude From Chart]]="X",NA(),GeneralTable[[#This Row],[GraphLabel]]),NA())</f>
        <v>#N/A</v>
      </c>
      <c r="D121" s="21"/>
      <c r="E121" s="22" t="e">
        <f>IFERROR(IF(OR(GeneralTable[[#This Row],[Exclude From Chart]]="X",PerfPowerST[[#This Row],[ExcludeHere]]="X"),NA(),GeneralTable[[#This Row],[Cons. ST]]),NA())</f>
        <v>#N/A</v>
      </c>
      <c r="F121" s="23" t="e">
        <f>IFERROR(IF(OR(GeneralTable[[#This Row],[Exclude From Chart]]="X",PerfPowerST[[#This Row],[ExcludeHere]]="X"),NA(),GeneralTable[[#This Row],[Dur. ST]]),NA())</f>
        <v>#N/A</v>
      </c>
      <c r="G121" s="40" t="e">
        <f>1000000000/50/PerfPowerST[[#This Row],[Cons. ST]]</f>
        <v>#N/A</v>
      </c>
      <c r="H121" s="40" t="e">
        <f>1000000000/100/PerfPowerST[[#This Row],[Cons. ST]]</f>
        <v>#N/A</v>
      </c>
      <c r="I121" s="40" t="e">
        <f>1000000000/200/PerfPowerST[[#This Row],[Cons. ST]]</f>
        <v>#N/A</v>
      </c>
      <c r="J121" s="40" t="e">
        <f>1000000000/300/PerfPowerST[[#This Row],[Cons. ST]]</f>
        <v>#N/A</v>
      </c>
      <c r="K121" s="40" t="e">
        <f>1000000000/400/PerfPowerST[[#This Row],[Cons. ST]]</f>
        <v>#N/A</v>
      </c>
      <c r="L121" s="40" t="e">
        <f>1000000000/500/PerfPowerST[[#This Row],[Cons. ST]]</f>
        <v>#N/A</v>
      </c>
      <c r="M121" s="40" t="e">
        <f>1000000000/600/PerfPowerST[[#This Row],[Cons. ST]]</f>
        <v>#N/A</v>
      </c>
      <c r="N121" s="40" t="e">
        <f>1000000000/700/PerfPowerST[[#This Row],[Cons. ST]]</f>
        <v>#N/A</v>
      </c>
      <c r="O121" s="40" t="e">
        <f>1000000000/800/PerfPowerST[[#This Row],[Cons. ST]]</f>
        <v>#N/A</v>
      </c>
      <c r="P121" s="40" t="e">
        <f>1000000000/900/PerfPowerST[[#This Row],[Cons. ST]]</f>
        <v>#N/A</v>
      </c>
      <c r="Q121" s="40" t="e">
        <f>1000000000/1000/PerfPowerST[[#This Row],[Cons. ST]]</f>
        <v>#N/A</v>
      </c>
    </row>
    <row r="122" spans="2:17" x14ac:dyDescent="0.3">
      <c r="B122" s="31" t="e">
        <f>IFERROR(GeneralTable[[#This Row],[Ref.]],NA())</f>
        <v>#N/A</v>
      </c>
      <c r="C122" s="21" t="e">
        <f>IFERROR(IF(GeneralTable[[#This Row],[Exclude From Chart]]="X",NA(),GeneralTable[[#This Row],[GraphLabel]]),NA())</f>
        <v>#N/A</v>
      </c>
      <c r="D122" s="21"/>
      <c r="E122" s="22" t="e">
        <f>IFERROR(IF(OR(GeneralTable[[#This Row],[Exclude From Chart]]="X",PerfPowerST[[#This Row],[ExcludeHere]]="X"),NA(),GeneralTable[[#This Row],[Cons. ST]]),NA())</f>
        <v>#N/A</v>
      </c>
      <c r="F122" s="23" t="e">
        <f>IFERROR(IF(OR(GeneralTable[[#This Row],[Exclude From Chart]]="X",PerfPowerST[[#This Row],[ExcludeHere]]="X"),NA(),GeneralTable[[#This Row],[Dur. ST]]),NA())</f>
        <v>#N/A</v>
      </c>
      <c r="G122" s="40" t="e">
        <f>1000000000/50/PerfPowerST[[#This Row],[Cons. ST]]</f>
        <v>#N/A</v>
      </c>
      <c r="H122" s="40" t="e">
        <f>1000000000/100/PerfPowerST[[#This Row],[Cons. ST]]</f>
        <v>#N/A</v>
      </c>
      <c r="I122" s="40" t="e">
        <f>1000000000/200/PerfPowerST[[#This Row],[Cons. ST]]</f>
        <v>#N/A</v>
      </c>
      <c r="J122" s="40" t="e">
        <f>1000000000/300/PerfPowerST[[#This Row],[Cons. ST]]</f>
        <v>#N/A</v>
      </c>
      <c r="K122" s="40" t="e">
        <f>1000000000/400/PerfPowerST[[#This Row],[Cons. ST]]</f>
        <v>#N/A</v>
      </c>
      <c r="L122" s="40" t="e">
        <f>1000000000/500/PerfPowerST[[#This Row],[Cons. ST]]</f>
        <v>#N/A</v>
      </c>
      <c r="M122" s="40" t="e">
        <f>1000000000/600/PerfPowerST[[#This Row],[Cons. ST]]</f>
        <v>#N/A</v>
      </c>
      <c r="N122" s="40" t="e">
        <f>1000000000/700/PerfPowerST[[#This Row],[Cons. ST]]</f>
        <v>#N/A</v>
      </c>
      <c r="O122" s="40" t="e">
        <f>1000000000/800/PerfPowerST[[#This Row],[Cons. ST]]</f>
        <v>#N/A</v>
      </c>
      <c r="P122" s="40" t="e">
        <f>1000000000/900/PerfPowerST[[#This Row],[Cons. ST]]</f>
        <v>#N/A</v>
      </c>
      <c r="Q122" s="40" t="e">
        <f>1000000000/1000/PerfPowerST[[#This Row],[Cons. ST]]</f>
        <v>#N/A</v>
      </c>
    </row>
    <row r="123" spans="2:17" x14ac:dyDescent="0.3">
      <c r="B123" s="31" t="e">
        <f>IFERROR(GeneralTable[[#This Row],[Ref.]],NA())</f>
        <v>#N/A</v>
      </c>
      <c r="C123" s="21" t="e">
        <f>IFERROR(IF(GeneralTable[[#This Row],[Exclude From Chart]]="X",NA(),GeneralTable[[#This Row],[GraphLabel]]),NA())</f>
        <v>#N/A</v>
      </c>
      <c r="D123" s="21"/>
      <c r="E123" s="22" t="e">
        <f>IFERROR(IF(OR(GeneralTable[[#This Row],[Exclude From Chart]]="X",PerfPowerST[[#This Row],[ExcludeHere]]="X"),NA(),GeneralTable[[#This Row],[Cons. ST]]),NA())</f>
        <v>#N/A</v>
      </c>
      <c r="F123" s="23" t="e">
        <f>IFERROR(IF(OR(GeneralTable[[#This Row],[Exclude From Chart]]="X",PerfPowerST[[#This Row],[ExcludeHere]]="X"),NA(),GeneralTable[[#This Row],[Dur. ST]]),NA())</f>
        <v>#N/A</v>
      </c>
      <c r="G123" s="40" t="e">
        <f>1000000000/50/PerfPowerST[[#This Row],[Cons. ST]]</f>
        <v>#N/A</v>
      </c>
      <c r="H123" s="40" t="e">
        <f>1000000000/100/PerfPowerST[[#This Row],[Cons. ST]]</f>
        <v>#N/A</v>
      </c>
      <c r="I123" s="40" t="e">
        <f>1000000000/200/PerfPowerST[[#This Row],[Cons. ST]]</f>
        <v>#N/A</v>
      </c>
      <c r="J123" s="40" t="e">
        <f>1000000000/300/PerfPowerST[[#This Row],[Cons. ST]]</f>
        <v>#N/A</v>
      </c>
      <c r="K123" s="40" t="e">
        <f>1000000000/400/PerfPowerST[[#This Row],[Cons. ST]]</f>
        <v>#N/A</v>
      </c>
      <c r="L123" s="40" t="e">
        <f>1000000000/500/PerfPowerST[[#This Row],[Cons. ST]]</f>
        <v>#N/A</v>
      </c>
      <c r="M123" s="40" t="e">
        <f>1000000000/600/PerfPowerST[[#This Row],[Cons. ST]]</f>
        <v>#N/A</v>
      </c>
      <c r="N123" s="40" t="e">
        <f>1000000000/700/PerfPowerST[[#This Row],[Cons. ST]]</f>
        <v>#N/A</v>
      </c>
      <c r="O123" s="40" t="e">
        <f>1000000000/800/PerfPowerST[[#This Row],[Cons. ST]]</f>
        <v>#N/A</v>
      </c>
      <c r="P123" s="40" t="e">
        <f>1000000000/900/PerfPowerST[[#This Row],[Cons. ST]]</f>
        <v>#N/A</v>
      </c>
      <c r="Q123" s="40" t="e">
        <f>1000000000/1000/PerfPowerST[[#This Row],[Cons. ST]]</f>
        <v>#N/A</v>
      </c>
    </row>
    <row r="124" spans="2:17" x14ac:dyDescent="0.3">
      <c r="B124" s="31" t="e">
        <f>IFERROR(GeneralTable[[#This Row],[Ref.]],NA())</f>
        <v>#N/A</v>
      </c>
      <c r="C124" s="21" t="e">
        <f>IFERROR(IF(GeneralTable[[#This Row],[Exclude From Chart]]="X",NA(),GeneralTable[[#This Row],[GraphLabel]]),NA())</f>
        <v>#N/A</v>
      </c>
      <c r="D124" s="21"/>
      <c r="E124" s="22" t="e">
        <f>IFERROR(IF(OR(GeneralTable[[#This Row],[Exclude From Chart]]="X",PerfPowerST[[#This Row],[ExcludeHere]]="X"),NA(),GeneralTable[[#This Row],[Cons. ST]]),NA())</f>
        <v>#N/A</v>
      </c>
      <c r="F124" s="23" t="e">
        <f>IFERROR(IF(OR(GeneralTable[[#This Row],[Exclude From Chart]]="X",PerfPowerST[[#This Row],[ExcludeHere]]="X"),NA(),GeneralTable[[#This Row],[Dur. ST]]),NA())</f>
        <v>#N/A</v>
      </c>
      <c r="G124" s="40" t="e">
        <f>1000000000/50/PerfPowerST[[#This Row],[Cons. ST]]</f>
        <v>#N/A</v>
      </c>
      <c r="H124" s="40" t="e">
        <f>1000000000/100/PerfPowerST[[#This Row],[Cons. ST]]</f>
        <v>#N/A</v>
      </c>
      <c r="I124" s="40" t="e">
        <f>1000000000/200/PerfPowerST[[#This Row],[Cons. ST]]</f>
        <v>#N/A</v>
      </c>
      <c r="J124" s="40" t="e">
        <f>1000000000/300/PerfPowerST[[#This Row],[Cons. ST]]</f>
        <v>#N/A</v>
      </c>
      <c r="K124" s="40" t="e">
        <f>1000000000/400/PerfPowerST[[#This Row],[Cons. ST]]</f>
        <v>#N/A</v>
      </c>
      <c r="L124" s="40" t="e">
        <f>1000000000/500/PerfPowerST[[#This Row],[Cons. ST]]</f>
        <v>#N/A</v>
      </c>
      <c r="M124" s="40" t="e">
        <f>1000000000/600/PerfPowerST[[#This Row],[Cons. ST]]</f>
        <v>#N/A</v>
      </c>
      <c r="N124" s="40" t="e">
        <f>1000000000/700/PerfPowerST[[#This Row],[Cons. ST]]</f>
        <v>#N/A</v>
      </c>
      <c r="O124" s="40" t="e">
        <f>1000000000/800/PerfPowerST[[#This Row],[Cons. ST]]</f>
        <v>#N/A</v>
      </c>
      <c r="P124" s="40" t="e">
        <f>1000000000/900/PerfPowerST[[#This Row],[Cons. ST]]</f>
        <v>#N/A</v>
      </c>
      <c r="Q124" s="40" t="e">
        <f>1000000000/1000/PerfPowerST[[#This Row],[Cons. ST]]</f>
        <v>#N/A</v>
      </c>
    </row>
    <row r="125" spans="2:17" x14ac:dyDescent="0.3">
      <c r="B125" s="31" t="e">
        <f>IFERROR(GeneralTable[[#This Row],[Ref.]],NA())</f>
        <v>#N/A</v>
      </c>
      <c r="C125" s="21" t="e">
        <f>IFERROR(IF(GeneralTable[[#This Row],[Exclude From Chart]]="X",NA(),GeneralTable[[#This Row],[GraphLabel]]),NA())</f>
        <v>#N/A</v>
      </c>
      <c r="D125" s="21"/>
      <c r="E125" s="22" t="e">
        <f>IFERROR(IF(OR(GeneralTable[[#This Row],[Exclude From Chart]]="X",PerfPowerST[[#This Row],[ExcludeHere]]="X"),NA(),GeneralTable[[#This Row],[Cons. ST]]),NA())</f>
        <v>#N/A</v>
      </c>
      <c r="F125" s="23" t="e">
        <f>IFERROR(IF(OR(GeneralTable[[#This Row],[Exclude From Chart]]="X",PerfPowerST[[#This Row],[ExcludeHere]]="X"),NA(),GeneralTable[[#This Row],[Dur. ST]]),NA())</f>
        <v>#N/A</v>
      </c>
      <c r="G125" s="40" t="e">
        <f>1000000000/50/PerfPowerST[[#This Row],[Cons. ST]]</f>
        <v>#N/A</v>
      </c>
      <c r="H125" s="40" t="e">
        <f>1000000000/100/PerfPowerST[[#This Row],[Cons. ST]]</f>
        <v>#N/A</v>
      </c>
      <c r="I125" s="40" t="e">
        <f>1000000000/200/PerfPowerST[[#This Row],[Cons. ST]]</f>
        <v>#N/A</v>
      </c>
      <c r="J125" s="40" t="e">
        <f>1000000000/300/PerfPowerST[[#This Row],[Cons. ST]]</f>
        <v>#N/A</v>
      </c>
      <c r="K125" s="40" t="e">
        <f>1000000000/400/PerfPowerST[[#This Row],[Cons. ST]]</f>
        <v>#N/A</v>
      </c>
      <c r="L125" s="40" t="e">
        <f>1000000000/500/PerfPowerST[[#This Row],[Cons. ST]]</f>
        <v>#N/A</v>
      </c>
      <c r="M125" s="40" t="e">
        <f>1000000000/600/PerfPowerST[[#This Row],[Cons. ST]]</f>
        <v>#N/A</v>
      </c>
      <c r="N125" s="40" t="e">
        <f>1000000000/700/PerfPowerST[[#This Row],[Cons. ST]]</f>
        <v>#N/A</v>
      </c>
      <c r="O125" s="40" t="e">
        <f>1000000000/800/PerfPowerST[[#This Row],[Cons. ST]]</f>
        <v>#N/A</v>
      </c>
      <c r="P125" s="40" t="e">
        <f>1000000000/900/PerfPowerST[[#This Row],[Cons. ST]]</f>
        <v>#N/A</v>
      </c>
      <c r="Q125" s="40" t="e">
        <f>1000000000/1000/PerfPowerST[[#This Row],[Cons. ST]]</f>
        <v>#N/A</v>
      </c>
    </row>
    <row r="126" spans="2:17" x14ac:dyDescent="0.3">
      <c r="B126" s="31" t="e">
        <f>IFERROR(GeneralTable[[#This Row],[Ref.]],NA())</f>
        <v>#N/A</v>
      </c>
      <c r="C126" s="21" t="e">
        <f>IFERROR(IF(GeneralTable[[#This Row],[Exclude From Chart]]="X",NA(),GeneralTable[[#This Row],[GraphLabel]]),NA())</f>
        <v>#N/A</v>
      </c>
      <c r="D126" s="21"/>
      <c r="E126" s="22" t="e">
        <f>IFERROR(IF(OR(GeneralTable[[#This Row],[Exclude From Chart]]="X",PerfPowerST[[#This Row],[ExcludeHere]]="X"),NA(),GeneralTable[[#This Row],[Cons. ST]]),NA())</f>
        <v>#N/A</v>
      </c>
      <c r="F126" s="23" t="e">
        <f>IFERROR(IF(OR(GeneralTable[[#This Row],[Exclude From Chart]]="X",PerfPowerST[[#This Row],[ExcludeHere]]="X"),NA(),GeneralTable[[#This Row],[Dur. ST]]),NA())</f>
        <v>#N/A</v>
      </c>
      <c r="G126" s="40" t="e">
        <f>1000000000/50/PerfPowerST[[#This Row],[Cons. ST]]</f>
        <v>#N/A</v>
      </c>
      <c r="H126" s="40" t="e">
        <f>1000000000/100/PerfPowerST[[#This Row],[Cons. ST]]</f>
        <v>#N/A</v>
      </c>
      <c r="I126" s="40" t="e">
        <f>1000000000/200/PerfPowerST[[#This Row],[Cons. ST]]</f>
        <v>#N/A</v>
      </c>
      <c r="J126" s="40" t="e">
        <f>1000000000/300/PerfPowerST[[#This Row],[Cons. ST]]</f>
        <v>#N/A</v>
      </c>
      <c r="K126" s="40" t="e">
        <f>1000000000/400/PerfPowerST[[#This Row],[Cons. ST]]</f>
        <v>#N/A</v>
      </c>
      <c r="L126" s="40" t="e">
        <f>1000000000/500/PerfPowerST[[#This Row],[Cons. ST]]</f>
        <v>#N/A</v>
      </c>
      <c r="M126" s="40" t="e">
        <f>1000000000/600/PerfPowerST[[#This Row],[Cons. ST]]</f>
        <v>#N/A</v>
      </c>
      <c r="N126" s="40" t="e">
        <f>1000000000/700/PerfPowerST[[#This Row],[Cons. ST]]</f>
        <v>#N/A</v>
      </c>
      <c r="O126" s="40" t="e">
        <f>1000000000/800/PerfPowerST[[#This Row],[Cons. ST]]</f>
        <v>#N/A</v>
      </c>
      <c r="P126" s="40" t="e">
        <f>1000000000/900/PerfPowerST[[#This Row],[Cons. ST]]</f>
        <v>#N/A</v>
      </c>
      <c r="Q126" s="40" t="e">
        <f>1000000000/1000/PerfPowerST[[#This Row],[Cons. ST]]</f>
        <v>#N/A</v>
      </c>
    </row>
    <row r="127" spans="2:17" x14ac:dyDescent="0.3">
      <c r="B127" s="31" t="e">
        <f>IFERROR(GeneralTable[[#This Row],[Ref.]],NA())</f>
        <v>#N/A</v>
      </c>
      <c r="C127" s="21" t="e">
        <f>IFERROR(IF(GeneralTable[[#This Row],[Exclude From Chart]]="X",NA(),GeneralTable[[#This Row],[GraphLabel]]),NA())</f>
        <v>#N/A</v>
      </c>
      <c r="D127" s="21"/>
      <c r="E127" s="22" t="e">
        <f>IFERROR(IF(OR(GeneralTable[[#This Row],[Exclude From Chart]]="X",PerfPowerST[[#This Row],[ExcludeHere]]="X"),NA(),GeneralTable[[#This Row],[Cons. ST]]),NA())</f>
        <v>#N/A</v>
      </c>
      <c r="F127" s="23" t="e">
        <f>IFERROR(IF(OR(GeneralTable[[#This Row],[Exclude From Chart]]="X",PerfPowerST[[#This Row],[ExcludeHere]]="X"),NA(),GeneralTable[[#This Row],[Dur. ST]]),NA())</f>
        <v>#N/A</v>
      </c>
      <c r="G127" s="40" t="e">
        <f>1000000000/50/PerfPowerST[[#This Row],[Cons. ST]]</f>
        <v>#N/A</v>
      </c>
      <c r="H127" s="40" t="e">
        <f>1000000000/100/PerfPowerST[[#This Row],[Cons. ST]]</f>
        <v>#N/A</v>
      </c>
      <c r="I127" s="40" t="e">
        <f>1000000000/200/PerfPowerST[[#This Row],[Cons. ST]]</f>
        <v>#N/A</v>
      </c>
      <c r="J127" s="40" t="e">
        <f>1000000000/300/PerfPowerST[[#This Row],[Cons. ST]]</f>
        <v>#N/A</v>
      </c>
      <c r="K127" s="40" t="e">
        <f>1000000000/400/PerfPowerST[[#This Row],[Cons. ST]]</f>
        <v>#N/A</v>
      </c>
      <c r="L127" s="40" t="e">
        <f>1000000000/500/PerfPowerST[[#This Row],[Cons. ST]]</f>
        <v>#N/A</v>
      </c>
      <c r="M127" s="40" t="e">
        <f>1000000000/600/PerfPowerST[[#This Row],[Cons. ST]]</f>
        <v>#N/A</v>
      </c>
      <c r="N127" s="40" t="e">
        <f>1000000000/700/PerfPowerST[[#This Row],[Cons. ST]]</f>
        <v>#N/A</v>
      </c>
      <c r="O127" s="40" t="e">
        <f>1000000000/800/PerfPowerST[[#This Row],[Cons. ST]]</f>
        <v>#N/A</v>
      </c>
      <c r="P127" s="40" t="e">
        <f>1000000000/900/PerfPowerST[[#This Row],[Cons. ST]]</f>
        <v>#N/A</v>
      </c>
      <c r="Q127" s="40" t="e">
        <f>1000000000/1000/PerfPowerST[[#This Row],[Cons. ST]]</f>
        <v>#N/A</v>
      </c>
    </row>
    <row r="128" spans="2:17" x14ac:dyDescent="0.3">
      <c r="B128" s="31" t="e">
        <f>IFERROR(GeneralTable[[#This Row],[Ref.]],NA())</f>
        <v>#N/A</v>
      </c>
      <c r="C128" s="21" t="e">
        <f>IFERROR(IF(GeneralTable[[#This Row],[Exclude From Chart]]="X",NA(),GeneralTable[[#This Row],[GraphLabel]]),NA())</f>
        <v>#N/A</v>
      </c>
      <c r="D128" s="21"/>
      <c r="E128" s="22" t="e">
        <f>IFERROR(IF(OR(GeneralTable[[#This Row],[Exclude From Chart]]="X",PerfPowerST[[#This Row],[ExcludeHere]]="X"),NA(),GeneralTable[[#This Row],[Cons. ST]]),NA())</f>
        <v>#N/A</v>
      </c>
      <c r="F128" s="23" t="e">
        <f>IFERROR(IF(OR(GeneralTable[[#This Row],[Exclude From Chart]]="X",PerfPowerST[[#This Row],[ExcludeHere]]="X"),NA(),GeneralTable[[#This Row],[Dur. ST]]),NA())</f>
        <v>#N/A</v>
      </c>
      <c r="G128" s="40" t="e">
        <f>1000000000/50/PerfPowerST[[#This Row],[Cons. ST]]</f>
        <v>#N/A</v>
      </c>
      <c r="H128" s="40" t="e">
        <f>1000000000/100/PerfPowerST[[#This Row],[Cons. ST]]</f>
        <v>#N/A</v>
      </c>
      <c r="I128" s="40" t="e">
        <f>1000000000/200/PerfPowerST[[#This Row],[Cons. ST]]</f>
        <v>#N/A</v>
      </c>
      <c r="J128" s="40" t="e">
        <f>1000000000/300/PerfPowerST[[#This Row],[Cons. ST]]</f>
        <v>#N/A</v>
      </c>
      <c r="K128" s="40" t="e">
        <f>1000000000/400/PerfPowerST[[#This Row],[Cons. ST]]</f>
        <v>#N/A</v>
      </c>
      <c r="L128" s="40" t="e">
        <f>1000000000/500/PerfPowerST[[#This Row],[Cons. ST]]</f>
        <v>#N/A</v>
      </c>
      <c r="M128" s="40" t="e">
        <f>1000000000/600/PerfPowerST[[#This Row],[Cons. ST]]</f>
        <v>#N/A</v>
      </c>
      <c r="N128" s="40" t="e">
        <f>1000000000/700/PerfPowerST[[#This Row],[Cons. ST]]</f>
        <v>#N/A</v>
      </c>
      <c r="O128" s="40" t="e">
        <f>1000000000/800/PerfPowerST[[#This Row],[Cons. ST]]</f>
        <v>#N/A</v>
      </c>
      <c r="P128" s="40" t="e">
        <f>1000000000/900/PerfPowerST[[#This Row],[Cons. ST]]</f>
        <v>#N/A</v>
      </c>
      <c r="Q128" s="40" t="e">
        <f>1000000000/1000/PerfPowerST[[#This Row],[Cons. ST]]</f>
        <v>#N/A</v>
      </c>
    </row>
    <row r="129" spans="2:17" x14ac:dyDescent="0.3">
      <c r="B129" s="31" t="e">
        <f>IFERROR(GeneralTable[[#This Row],[Ref.]],NA())</f>
        <v>#N/A</v>
      </c>
      <c r="C129" s="21" t="e">
        <f>IFERROR(IF(GeneralTable[[#This Row],[Exclude From Chart]]="X",NA(),GeneralTable[[#This Row],[GraphLabel]]),NA())</f>
        <v>#N/A</v>
      </c>
      <c r="D129" s="21"/>
      <c r="E129" s="22" t="e">
        <f>IFERROR(IF(OR(GeneralTable[[#This Row],[Exclude From Chart]]="X",PerfPowerST[[#This Row],[ExcludeHere]]="X"),NA(),GeneralTable[[#This Row],[Cons. ST]]),NA())</f>
        <v>#N/A</v>
      </c>
      <c r="F129" s="23" t="e">
        <f>IFERROR(IF(OR(GeneralTable[[#This Row],[Exclude From Chart]]="X",PerfPowerST[[#This Row],[ExcludeHere]]="X"),NA(),GeneralTable[[#This Row],[Dur. ST]]),NA())</f>
        <v>#N/A</v>
      </c>
      <c r="G129" s="40" t="e">
        <f>1000000000/50/PerfPowerST[[#This Row],[Cons. ST]]</f>
        <v>#N/A</v>
      </c>
      <c r="H129" s="40" t="e">
        <f>1000000000/100/PerfPowerST[[#This Row],[Cons. ST]]</f>
        <v>#N/A</v>
      </c>
      <c r="I129" s="40" t="e">
        <f>1000000000/200/PerfPowerST[[#This Row],[Cons. ST]]</f>
        <v>#N/A</v>
      </c>
      <c r="J129" s="40" t="e">
        <f>1000000000/300/PerfPowerST[[#This Row],[Cons. ST]]</f>
        <v>#N/A</v>
      </c>
      <c r="K129" s="40" t="e">
        <f>1000000000/400/PerfPowerST[[#This Row],[Cons. ST]]</f>
        <v>#N/A</v>
      </c>
      <c r="L129" s="40" t="e">
        <f>1000000000/500/PerfPowerST[[#This Row],[Cons. ST]]</f>
        <v>#N/A</v>
      </c>
      <c r="M129" s="40" t="e">
        <f>1000000000/600/PerfPowerST[[#This Row],[Cons. ST]]</f>
        <v>#N/A</v>
      </c>
      <c r="N129" s="40" t="e">
        <f>1000000000/700/PerfPowerST[[#This Row],[Cons. ST]]</f>
        <v>#N/A</v>
      </c>
      <c r="O129" s="40" t="e">
        <f>1000000000/800/PerfPowerST[[#This Row],[Cons. ST]]</f>
        <v>#N/A</v>
      </c>
      <c r="P129" s="40" t="e">
        <f>1000000000/900/PerfPowerST[[#This Row],[Cons. ST]]</f>
        <v>#N/A</v>
      </c>
      <c r="Q129" s="40" t="e">
        <f>1000000000/1000/PerfPowerST[[#This Row],[Cons. ST]]</f>
        <v>#N/A</v>
      </c>
    </row>
    <row r="130" spans="2:17" x14ac:dyDescent="0.3">
      <c r="B130" s="31" t="e">
        <f>IFERROR(GeneralTable[[#This Row],[Ref.]],NA())</f>
        <v>#N/A</v>
      </c>
      <c r="C130" s="21" t="e">
        <f>IFERROR(IF(GeneralTable[[#This Row],[Exclude From Chart]]="X",NA(),GeneralTable[[#This Row],[GraphLabel]]),NA())</f>
        <v>#N/A</v>
      </c>
      <c r="D130" s="21"/>
      <c r="E130" s="22" t="e">
        <f>IFERROR(IF(OR(GeneralTable[[#This Row],[Exclude From Chart]]="X",PerfPowerST[[#This Row],[ExcludeHere]]="X"),NA(),GeneralTable[[#This Row],[Cons. ST]]),NA())</f>
        <v>#N/A</v>
      </c>
      <c r="F130" s="23" t="e">
        <f>IFERROR(IF(OR(GeneralTable[[#This Row],[Exclude From Chart]]="X",PerfPowerST[[#This Row],[ExcludeHere]]="X"),NA(),GeneralTable[[#This Row],[Dur. ST]]),NA())</f>
        <v>#N/A</v>
      </c>
      <c r="G130" s="40" t="e">
        <f>1000000000/50/PerfPowerST[[#This Row],[Cons. ST]]</f>
        <v>#N/A</v>
      </c>
      <c r="H130" s="40" t="e">
        <f>1000000000/100/PerfPowerST[[#This Row],[Cons. ST]]</f>
        <v>#N/A</v>
      </c>
      <c r="I130" s="40" t="e">
        <f>1000000000/200/PerfPowerST[[#This Row],[Cons. ST]]</f>
        <v>#N/A</v>
      </c>
      <c r="J130" s="40" t="e">
        <f>1000000000/300/PerfPowerST[[#This Row],[Cons. ST]]</f>
        <v>#N/A</v>
      </c>
      <c r="K130" s="40" t="e">
        <f>1000000000/400/PerfPowerST[[#This Row],[Cons. ST]]</f>
        <v>#N/A</v>
      </c>
      <c r="L130" s="40" t="e">
        <f>1000000000/500/PerfPowerST[[#This Row],[Cons. ST]]</f>
        <v>#N/A</v>
      </c>
      <c r="M130" s="40" t="e">
        <f>1000000000/600/PerfPowerST[[#This Row],[Cons. ST]]</f>
        <v>#N/A</v>
      </c>
      <c r="N130" s="40" t="e">
        <f>1000000000/700/PerfPowerST[[#This Row],[Cons. ST]]</f>
        <v>#N/A</v>
      </c>
      <c r="O130" s="40" t="e">
        <f>1000000000/800/PerfPowerST[[#This Row],[Cons. ST]]</f>
        <v>#N/A</v>
      </c>
      <c r="P130" s="40" t="e">
        <f>1000000000/900/PerfPowerST[[#This Row],[Cons. ST]]</f>
        <v>#N/A</v>
      </c>
      <c r="Q130" s="40" t="e">
        <f>1000000000/1000/PerfPowerST[[#This Row],[Cons. ST]]</f>
        <v>#N/A</v>
      </c>
    </row>
    <row r="131" spans="2:17" x14ac:dyDescent="0.3">
      <c r="B131" s="31" t="e">
        <f>IFERROR(GeneralTable[[#This Row],[Ref.]],NA())</f>
        <v>#N/A</v>
      </c>
      <c r="C131" s="21" t="e">
        <f>IFERROR(IF(GeneralTable[[#This Row],[Exclude From Chart]]="X",NA(),GeneralTable[[#This Row],[GraphLabel]]),NA())</f>
        <v>#N/A</v>
      </c>
      <c r="D131" s="21"/>
      <c r="E131" s="22" t="e">
        <f>IFERROR(IF(OR(GeneralTable[[#This Row],[Exclude From Chart]]="X",PerfPowerST[[#This Row],[ExcludeHere]]="X"),NA(),GeneralTable[[#This Row],[Cons. ST]]),NA())</f>
        <v>#N/A</v>
      </c>
      <c r="F131" s="23" t="e">
        <f>IFERROR(IF(OR(GeneralTable[[#This Row],[Exclude From Chart]]="X",PerfPowerST[[#This Row],[ExcludeHere]]="X"),NA(),GeneralTable[[#This Row],[Dur. ST]]),NA())</f>
        <v>#N/A</v>
      </c>
      <c r="G131" s="40" t="e">
        <f>1000000000/50/PerfPowerST[[#This Row],[Cons. ST]]</f>
        <v>#N/A</v>
      </c>
      <c r="H131" s="40" t="e">
        <f>1000000000/100/PerfPowerST[[#This Row],[Cons. ST]]</f>
        <v>#N/A</v>
      </c>
      <c r="I131" s="40" t="e">
        <f>1000000000/200/PerfPowerST[[#This Row],[Cons. ST]]</f>
        <v>#N/A</v>
      </c>
      <c r="J131" s="40" t="e">
        <f>1000000000/300/PerfPowerST[[#This Row],[Cons. ST]]</f>
        <v>#N/A</v>
      </c>
      <c r="K131" s="40" t="e">
        <f>1000000000/400/PerfPowerST[[#This Row],[Cons. ST]]</f>
        <v>#N/A</v>
      </c>
      <c r="L131" s="40" t="e">
        <f>1000000000/500/PerfPowerST[[#This Row],[Cons. ST]]</f>
        <v>#N/A</v>
      </c>
      <c r="M131" s="40" t="e">
        <f>1000000000/600/PerfPowerST[[#This Row],[Cons. ST]]</f>
        <v>#N/A</v>
      </c>
      <c r="N131" s="40" t="e">
        <f>1000000000/700/PerfPowerST[[#This Row],[Cons. ST]]</f>
        <v>#N/A</v>
      </c>
      <c r="O131" s="40" t="e">
        <f>1000000000/800/PerfPowerST[[#This Row],[Cons. ST]]</f>
        <v>#N/A</v>
      </c>
      <c r="P131" s="40" t="e">
        <f>1000000000/900/PerfPowerST[[#This Row],[Cons. ST]]</f>
        <v>#N/A</v>
      </c>
      <c r="Q131" s="40" t="e">
        <f>1000000000/1000/PerfPowerST[[#This Row],[Cons. ST]]</f>
        <v>#N/A</v>
      </c>
    </row>
    <row r="132" spans="2:17" x14ac:dyDescent="0.3">
      <c r="B132" s="31" t="e">
        <f>IFERROR(GeneralTable[[#This Row],[Ref.]],NA())</f>
        <v>#N/A</v>
      </c>
      <c r="C132" s="21" t="e">
        <f>IFERROR(IF(GeneralTable[[#This Row],[Exclude From Chart]]="X",NA(),GeneralTable[[#This Row],[GraphLabel]]),NA())</f>
        <v>#N/A</v>
      </c>
      <c r="D132" s="21"/>
      <c r="E132" s="22" t="e">
        <f>IFERROR(IF(OR(GeneralTable[[#This Row],[Exclude From Chart]]="X",PerfPowerST[[#This Row],[ExcludeHere]]="X"),NA(),GeneralTable[[#This Row],[Cons. ST]]),NA())</f>
        <v>#N/A</v>
      </c>
      <c r="F132" s="23" t="e">
        <f>IFERROR(IF(OR(GeneralTable[[#This Row],[Exclude From Chart]]="X",PerfPowerST[[#This Row],[ExcludeHere]]="X"),NA(),GeneralTable[[#This Row],[Dur. ST]]),NA())</f>
        <v>#N/A</v>
      </c>
      <c r="G132" s="40" t="e">
        <f>1000000000/50/PerfPowerST[[#This Row],[Cons. ST]]</f>
        <v>#N/A</v>
      </c>
      <c r="H132" s="40" t="e">
        <f>1000000000/100/PerfPowerST[[#This Row],[Cons. ST]]</f>
        <v>#N/A</v>
      </c>
      <c r="I132" s="40" t="e">
        <f>1000000000/200/PerfPowerST[[#This Row],[Cons. ST]]</f>
        <v>#N/A</v>
      </c>
      <c r="J132" s="40" t="e">
        <f>1000000000/300/PerfPowerST[[#This Row],[Cons. ST]]</f>
        <v>#N/A</v>
      </c>
      <c r="K132" s="40" t="e">
        <f>1000000000/400/PerfPowerST[[#This Row],[Cons. ST]]</f>
        <v>#N/A</v>
      </c>
      <c r="L132" s="40" t="e">
        <f>1000000000/500/PerfPowerST[[#This Row],[Cons. ST]]</f>
        <v>#N/A</v>
      </c>
      <c r="M132" s="40" t="e">
        <f>1000000000/600/PerfPowerST[[#This Row],[Cons. ST]]</f>
        <v>#N/A</v>
      </c>
      <c r="N132" s="40" t="e">
        <f>1000000000/700/PerfPowerST[[#This Row],[Cons. ST]]</f>
        <v>#N/A</v>
      </c>
      <c r="O132" s="40" t="e">
        <f>1000000000/800/PerfPowerST[[#This Row],[Cons. ST]]</f>
        <v>#N/A</v>
      </c>
      <c r="P132" s="40" t="e">
        <f>1000000000/900/PerfPowerST[[#This Row],[Cons. ST]]</f>
        <v>#N/A</v>
      </c>
      <c r="Q132" s="40" t="e">
        <f>1000000000/1000/PerfPowerST[[#This Row],[Cons. ST]]</f>
        <v>#N/A</v>
      </c>
    </row>
    <row r="133" spans="2:17" x14ac:dyDescent="0.3">
      <c r="B133" s="31" t="e">
        <f>IFERROR(GeneralTable[[#This Row],[Ref.]],NA())</f>
        <v>#N/A</v>
      </c>
      <c r="C133" s="21" t="e">
        <f>IFERROR(IF(GeneralTable[[#This Row],[Exclude From Chart]]="X",NA(),GeneralTable[[#This Row],[GraphLabel]]),NA())</f>
        <v>#N/A</v>
      </c>
      <c r="D133" s="21"/>
      <c r="E133" s="22" t="e">
        <f>IFERROR(IF(OR(GeneralTable[[#This Row],[Exclude From Chart]]="X",PerfPowerST[[#This Row],[ExcludeHere]]="X"),NA(),GeneralTable[[#This Row],[Cons. ST]]),NA())</f>
        <v>#N/A</v>
      </c>
      <c r="F133" s="23" t="e">
        <f>IFERROR(IF(OR(GeneralTable[[#This Row],[Exclude From Chart]]="X",PerfPowerST[[#This Row],[ExcludeHere]]="X"),NA(),GeneralTable[[#This Row],[Dur. ST]]),NA())</f>
        <v>#N/A</v>
      </c>
      <c r="G133" s="40" t="e">
        <f>1000000000/50/PerfPowerST[[#This Row],[Cons. ST]]</f>
        <v>#N/A</v>
      </c>
      <c r="H133" s="40" t="e">
        <f>1000000000/100/PerfPowerST[[#This Row],[Cons. ST]]</f>
        <v>#N/A</v>
      </c>
      <c r="I133" s="40" t="e">
        <f>1000000000/200/PerfPowerST[[#This Row],[Cons. ST]]</f>
        <v>#N/A</v>
      </c>
      <c r="J133" s="40" t="e">
        <f>1000000000/300/PerfPowerST[[#This Row],[Cons. ST]]</f>
        <v>#N/A</v>
      </c>
      <c r="K133" s="40" t="e">
        <f>1000000000/400/PerfPowerST[[#This Row],[Cons. ST]]</f>
        <v>#N/A</v>
      </c>
      <c r="L133" s="40" t="e">
        <f>1000000000/500/PerfPowerST[[#This Row],[Cons. ST]]</f>
        <v>#N/A</v>
      </c>
      <c r="M133" s="40" t="e">
        <f>1000000000/600/PerfPowerST[[#This Row],[Cons. ST]]</f>
        <v>#N/A</v>
      </c>
      <c r="N133" s="40" t="e">
        <f>1000000000/700/PerfPowerST[[#This Row],[Cons. ST]]</f>
        <v>#N/A</v>
      </c>
      <c r="O133" s="40" t="e">
        <f>1000000000/800/PerfPowerST[[#This Row],[Cons. ST]]</f>
        <v>#N/A</v>
      </c>
      <c r="P133" s="40" t="e">
        <f>1000000000/900/PerfPowerST[[#This Row],[Cons. ST]]</f>
        <v>#N/A</v>
      </c>
      <c r="Q133" s="40" t="e">
        <f>1000000000/1000/PerfPowerST[[#This Row],[Cons. ST]]</f>
        <v>#N/A</v>
      </c>
    </row>
    <row r="134" spans="2:17" x14ac:dyDescent="0.3">
      <c r="B134" s="31" t="e">
        <f>IFERROR(GeneralTable[[#This Row],[Ref.]],NA())</f>
        <v>#N/A</v>
      </c>
      <c r="C134" s="21" t="e">
        <f>IFERROR(IF(GeneralTable[[#This Row],[Exclude From Chart]]="X",NA(),GeneralTable[[#This Row],[GraphLabel]]),NA())</f>
        <v>#N/A</v>
      </c>
      <c r="D134" s="21"/>
      <c r="E134" s="22" t="e">
        <f>IFERROR(IF(OR(GeneralTable[[#This Row],[Exclude From Chart]]="X",PerfPowerST[[#This Row],[ExcludeHere]]="X"),NA(),GeneralTable[[#This Row],[Cons. ST]]),NA())</f>
        <v>#N/A</v>
      </c>
      <c r="F134" s="23" t="e">
        <f>IFERROR(IF(OR(GeneralTable[[#This Row],[Exclude From Chart]]="X",PerfPowerST[[#This Row],[ExcludeHere]]="X"),NA(),GeneralTable[[#This Row],[Dur. ST]]),NA())</f>
        <v>#N/A</v>
      </c>
      <c r="G134" s="40" t="e">
        <f>1000000000/50/PerfPowerST[[#This Row],[Cons. ST]]</f>
        <v>#N/A</v>
      </c>
      <c r="H134" s="40" t="e">
        <f>1000000000/100/PerfPowerST[[#This Row],[Cons. ST]]</f>
        <v>#N/A</v>
      </c>
      <c r="I134" s="40" t="e">
        <f>1000000000/200/PerfPowerST[[#This Row],[Cons. ST]]</f>
        <v>#N/A</v>
      </c>
      <c r="J134" s="40" t="e">
        <f>1000000000/300/PerfPowerST[[#This Row],[Cons. ST]]</f>
        <v>#N/A</v>
      </c>
      <c r="K134" s="40" t="e">
        <f>1000000000/400/PerfPowerST[[#This Row],[Cons. ST]]</f>
        <v>#N/A</v>
      </c>
      <c r="L134" s="40" t="e">
        <f>1000000000/500/PerfPowerST[[#This Row],[Cons. ST]]</f>
        <v>#N/A</v>
      </c>
      <c r="M134" s="40" t="e">
        <f>1000000000/600/PerfPowerST[[#This Row],[Cons. ST]]</f>
        <v>#N/A</v>
      </c>
      <c r="N134" s="40" t="e">
        <f>1000000000/700/PerfPowerST[[#This Row],[Cons. ST]]</f>
        <v>#N/A</v>
      </c>
      <c r="O134" s="40" t="e">
        <f>1000000000/800/PerfPowerST[[#This Row],[Cons. ST]]</f>
        <v>#N/A</v>
      </c>
      <c r="P134" s="40" t="e">
        <f>1000000000/900/PerfPowerST[[#This Row],[Cons. ST]]</f>
        <v>#N/A</v>
      </c>
      <c r="Q134" s="40" t="e">
        <f>1000000000/1000/PerfPowerST[[#This Row],[Cons. ST]]</f>
        <v>#N/A</v>
      </c>
    </row>
    <row r="135" spans="2:17" x14ac:dyDescent="0.3">
      <c r="B135" s="31" t="e">
        <f>IFERROR(GeneralTable[[#This Row],[Ref.]],NA())</f>
        <v>#N/A</v>
      </c>
      <c r="C135" s="21" t="e">
        <f>IFERROR(IF(GeneralTable[[#This Row],[Exclude From Chart]]="X",NA(),GeneralTable[[#This Row],[GraphLabel]]),NA())</f>
        <v>#N/A</v>
      </c>
      <c r="D135" s="21"/>
      <c r="E135" s="22" t="e">
        <f>IFERROR(IF(OR(GeneralTable[[#This Row],[Exclude From Chart]]="X",PerfPowerST[[#This Row],[ExcludeHere]]="X"),NA(),GeneralTable[[#This Row],[Cons. ST]]),NA())</f>
        <v>#N/A</v>
      </c>
      <c r="F135" s="23" t="e">
        <f>IFERROR(IF(OR(GeneralTable[[#This Row],[Exclude From Chart]]="X",PerfPowerST[[#This Row],[ExcludeHere]]="X"),NA(),GeneralTable[[#This Row],[Dur. ST]]),NA())</f>
        <v>#N/A</v>
      </c>
      <c r="G135" s="40" t="e">
        <f>1000000000/50/PerfPowerST[[#This Row],[Cons. ST]]</f>
        <v>#N/A</v>
      </c>
      <c r="H135" s="40" t="e">
        <f>1000000000/100/PerfPowerST[[#This Row],[Cons. ST]]</f>
        <v>#N/A</v>
      </c>
      <c r="I135" s="40" t="e">
        <f>1000000000/200/PerfPowerST[[#This Row],[Cons. ST]]</f>
        <v>#N/A</v>
      </c>
      <c r="J135" s="40" t="e">
        <f>1000000000/300/PerfPowerST[[#This Row],[Cons. ST]]</f>
        <v>#N/A</v>
      </c>
      <c r="K135" s="40" t="e">
        <f>1000000000/400/PerfPowerST[[#This Row],[Cons. ST]]</f>
        <v>#N/A</v>
      </c>
      <c r="L135" s="40" t="e">
        <f>1000000000/500/PerfPowerST[[#This Row],[Cons. ST]]</f>
        <v>#N/A</v>
      </c>
      <c r="M135" s="40" t="e">
        <f>1000000000/600/PerfPowerST[[#This Row],[Cons. ST]]</f>
        <v>#N/A</v>
      </c>
      <c r="N135" s="40" t="e">
        <f>1000000000/700/PerfPowerST[[#This Row],[Cons. ST]]</f>
        <v>#N/A</v>
      </c>
      <c r="O135" s="40" t="e">
        <f>1000000000/800/PerfPowerST[[#This Row],[Cons. ST]]</f>
        <v>#N/A</v>
      </c>
      <c r="P135" s="40" t="e">
        <f>1000000000/900/PerfPowerST[[#This Row],[Cons. ST]]</f>
        <v>#N/A</v>
      </c>
      <c r="Q135" s="40" t="e">
        <f>1000000000/1000/PerfPowerST[[#This Row],[Cons. ST]]</f>
        <v>#N/A</v>
      </c>
    </row>
    <row r="136" spans="2:17" x14ac:dyDescent="0.3">
      <c r="B136" s="31" t="e">
        <f>IFERROR(GeneralTable[[#This Row],[Ref.]],NA())</f>
        <v>#N/A</v>
      </c>
      <c r="C136" s="21" t="e">
        <f>IFERROR(IF(GeneralTable[[#This Row],[Exclude From Chart]]="X",NA(),GeneralTable[[#This Row],[GraphLabel]]),NA())</f>
        <v>#N/A</v>
      </c>
      <c r="D136" s="21"/>
      <c r="E136" s="22" t="e">
        <f>IFERROR(IF(OR(GeneralTable[[#This Row],[Exclude From Chart]]="X",PerfPowerST[[#This Row],[ExcludeHere]]="X"),NA(),GeneralTable[[#This Row],[Cons. ST]]),NA())</f>
        <v>#N/A</v>
      </c>
      <c r="F136" s="23" t="e">
        <f>IFERROR(IF(OR(GeneralTable[[#This Row],[Exclude From Chart]]="X",PerfPowerST[[#This Row],[ExcludeHere]]="X"),NA(),GeneralTable[[#This Row],[Dur. ST]]),NA())</f>
        <v>#N/A</v>
      </c>
      <c r="G136" s="40" t="e">
        <f>1000000000/50/PerfPowerST[[#This Row],[Cons. ST]]</f>
        <v>#N/A</v>
      </c>
      <c r="H136" s="40" t="e">
        <f>1000000000/100/PerfPowerST[[#This Row],[Cons. ST]]</f>
        <v>#N/A</v>
      </c>
      <c r="I136" s="40" t="e">
        <f>1000000000/200/PerfPowerST[[#This Row],[Cons. ST]]</f>
        <v>#N/A</v>
      </c>
      <c r="J136" s="40" t="e">
        <f>1000000000/300/PerfPowerST[[#This Row],[Cons. ST]]</f>
        <v>#N/A</v>
      </c>
      <c r="K136" s="40" t="e">
        <f>1000000000/400/PerfPowerST[[#This Row],[Cons. ST]]</f>
        <v>#N/A</v>
      </c>
      <c r="L136" s="40" t="e">
        <f>1000000000/500/PerfPowerST[[#This Row],[Cons. ST]]</f>
        <v>#N/A</v>
      </c>
      <c r="M136" s="40" t="e">
        <f>1000000000/600/PerfPowerST[[#This Row],[Cons. ST]]</f>
        <v>#N/A</v>
      </c>
      <c r="N136" s="40" t="e">
        <f>1000000000/700/PerfPowerST[[#This Row],[Cons. ST]]</f>
        <v>#N/A</v>
      </c>
      <c r="O136" s="40" t="e">
        <f>1000000000/800/PerfPowerST[[#This Row],[Cons. ST]]</f>
        <v>#N/A</v>
      </c>
      <c r="P136" s="40" t="e">
        <f>1000000000/900/PerfPowerST[[#This Row],[Cons. ST]]</f>
        <v>#N/A</v>
      </c>
      <c r="Q136" s="40" t="e">
        <f>1000000000/1000/PerfPowerST[[#This Row],[Cons. ST]]</f>
        <v>#N/A</v>
      </c>
    </row>
    <row r="137" spans="2:17" x14ac:dyDescent="0.3">
      <c r="B137" s="31" t="e">
        <f>IFERROR(GeneralTable[[#This Row],[Ref.]],NA())</f>
        <v>#N/A</v>
      </c>
      <c r="C137" s="21" t="e">
        <f>IFERROR(IF(GeneralTable[[#This Row],[Exclude From Chart]]="X",NA(),GeneralTable[[#This Row],[GraphLabel]]),NA())</f>
        <v>#N/A</v>
      </c>
      <c r="D137" s="21"/>
      <c r="E137" s="22" t="e">
        <f>IFERROR(IF(OR(GeneralTable[[#This Row],[Exclude From Chart]]="X",PerfPowerST[[#This Row],[ExcludeHere]]="X"),NA(),GeneralTable[[#This Row],[Cons. ST]]),NA())</f>
        <v>#N/A</v>
      </c>
      <c r="F137" s="23" t="e">
        <f>IFERROR(IF(OR(GeneralTable[[#This Row],[Exclude From Chart]]="X",PerfPowerST[[#This Row],[ExcludeHere]]="X"),NA(),GeneralTable[[#This Row],[Dur. ST]]),NA())</f>
        <v>#N/A</v>
      </c>
      <c r="G137" s="40" t="e">
        <f>1000000000/50/PerfPowerST[[#This Row],[Cons. ST]]</f>
        <v>#N/A</v>
      </c>
      <c r="H137" s="40" t="e">
        <f>1000000000/100/PerfPowerST[[#This Row],[Cons. ST]]</f>
        <v>#N/A</v>
      </c>
      <c r="I137" s="40" t="e">
        <f>1000000000/200/PerfPowerST[[#This Row],[Cons. ST]]</f>
        <v>#N/A</v>
      </c>
      <c r="J137" s="40" t="e">
        <f>1000000000/300/PerfPowerST[[#This Row],[Cons. ST]]</f>
        <v>#N/A</v>
      </c>
      <c r="K137" s="40" t="e">
        <f>1000000000/400/PerfPowerST[[#This Row],[Cons. ST]]</f>
        <v>#N/A</v>
      </c>
      <c r="L137" s="40" t="e">
        <f>1000000000/500/PerfPowerST[[#This Row],[Cons. ST]]</f>
        <v>#N/A</v>
      </c>
      <c r="M137" s="40" t="e">
        <f>1000000000/600/PerfPowerST[[#This Row],[Cons. ST]]</f>
        <v>#N/A</v>
      </c>
      <c r="N137" s="40" t="e">
        <f>1000000000/700/PerfPowerST[[#This Row],[Cons. ST]]</f>
        <v>#N/A</v>
      </c>
      <c r="O137" s="40" t="e">
        <f>1000000000/800/PerfPowerST[[#This Row],[Cons. ST]]</f>
        <v>#N/A</v>
      </c>
      <c r="P137" s="40" t="e">
        <f>1000000000/900/PerfPowerST[[#This Row],[Cons. ST]]</f>
        <v>#N/A</v>
      </c>
      <c r="Q137" s="40" t="e">
        <f>1000000000/1000/PerfPowerST[[#This Row],[Cons. ST]]</f>
        <v>#N/A</v>
      </c>
    </row>
    <row r="138" spans="2:17" x14ac:dyDescent="0.3">
      <c r="B138" s="31" t="e">
        <f>IFERROR(GeneralTable[[#This Row],[Ref.]],NA())</f>
        <v>#N/A</v>
      </c>
      <c r="C138" s="21" t="e">
        <f>IFERROR(IF(GeneralTable[[#This Row],[Exclude From Chart]]="X",NA(),GeneralTable[[#This Row],[GraphLabel]]),NA())</f>
        <v>#N/A</v>
      </c>
      <c r="D138" s="21"/>
      <c r="E138" s="22" t="e">
        <f>IFERROR(IF(OR(GeneralTable[[#This Row],[Exclude From Chart]]="X",PerfPowerST[[#This Row],[ExcludeHere]]="X"),NA(),GeneralTable[[#This Row],[Cons. ST]]),NA())</f>
        <v>#N/A</v>
      </c>
      <c r="F138" s="23" t="e">
        <f>IFERROR(IF(OR(GeneralTable[[#This Row],[Exclude From Chart]]="X",PerfPowerST[[#This Row],[ExcludeHere]]="X"),NA(),GeneralTable[[#This Row],[Dur. ST]]),NA())</f>
        <v>#N/A</v>
      </c>
      <c r="G138" s="40" t="e">
        <f>1000000000/50/PerfPowerST[[#This Row],[Cons. ST]]</f>
        <v>#N/A</v>
      </c>
      <c r="H138" s="40" t="e">
        <f>1000000000/100/PerfPowerST[[#This Row],[Cons. ST]]</f>
        <v>#N/A</v>
      </c>
      <c r="I138" s="40" t="e">
        <f>1000000000/200/PerfPowerST[[#This Row],[Cons. ST]]</f>
        <v>#N/A</v>
      </c>
      <c r="J138" s="40" t="e">
        <f>1000000000/300/PerfPowerST[[#This Row],[Cons. ST]]</f>
        <v>#N/A</v>
      </c>
      <c r="K138" s="40" t="e">
        <f>1000000000/400/PerfPowerST[[#This Row],[Cons. ST]]</f>
        <v>#N/A</v>
      </c>
      <c r="L138" s="40" t="e">
        <f>1000000000/500/PerfPowerST[[#This Row],[Cons. ST]]</f>
        <v>#N/A</v>
      </c>
      <c r="M138" s="40" t="e">
        <f>1000000000/600/PerfPowerST[[#This Row],[Cons. ST]]</f>
        <v>#N/A</v>
      </c>
      <c r="N138" s="40" t="e">
        <f>1000000000/700/PerfPowerST[[#This Row],[Cons. ST]]</f>
        <v>#N/A</v>
      </c>
      <c r="O138" s="40" t="e">
        <f>1000000000/800/PerfPowerST[[#This Row],[Cons. ST]]</f>
        <v>#N/A</v>
      </c>
      <c r="P138" s="40" t="e">
        <f>1000000000/900/PerfPowerST[[#This Row],[Cons. ST]]</f>
        <v>#N/A</v>
      </c>
      <c r="Q138" s="40" t="e">
        <f>1000000000/1000/PerfPowerST[[#This Row],[Cons. ST]]</f>
        <v>#N/A</v>
      </c>
    </row>
    <row r="139" spans="2:17" x14ac:dyDescent="0.3">
      <c r="B139" s="31" t="e">
        <f>IFERROR(GeneralTable[[#This Row],[Ref.]],NA())</f>
        <v>#N/A</v>
      </c>
      <c r="C139" s="21" t="e">
        <f>IFERROR(IF(GeneralTable[[#This Row],[Exclude From Chart]]="X",NA(),GeneralTable[[#This Row],[GraphLabel]]),NA())</f>
        <v>#N/A</v>
      </c>
      <c r="D139" s="21"/>
      <c r="E139" s="22" t="e">
        <f>IFERROR(IF(OR(GeneralTable[[#This Row],[Exclude From Chart]]="X",PerfPowerST[[#This Row],[ExcludeHere]]="X"),NA(),GeneralTable[[#This Row],[Cons. ST]]),NA())</f>
        <v>#N/A</v>
      </c>
      <c r="F139" s="23" t="e">
        <f>IFERROR(IF(OR(GeneralTable[[#This Row],[Exclude From Chart]]="X",PerfPowerST[[#This Row],[ExcludeHere]]="X"),NA(),GeneralTable[[#This Row],[Dur. ST]]),NA())</f>
        <v>#N/A</v>
      </c>
      <c r="G139" s="40" t="e">
        <f>1000000000/50/PerfPowerST[[#This Row],[Cons. ST]]</f>
        <v>#N/A</v>
      </c>
      <c r="H139" s="40" t="e">
        <f>1000000000/100/PerfPowerST[[#This Row],[Cons. ST]]</f>
        <v>#N/A</v>
      </c>
      <c r="I139" s="40" t="e">
        <f>1000000000/200/PerfPowerST[[#This Row],[Cons. ST]]</f>
        <v>#N/A</v>
      </c>
      <c r="J139" s="40" t="e">
        <f>1000000000/300/PerfPowerST[[#This Row],[Cons. ST]]</f>
        <v>#N/A</v>
      </c>
      <c r="K139" s="40" t="e">
        <f>1000000000/400/PerfPowerST[[#This Row],[Cons. ST]]</f>
        <v>#N/A</v>
      </c>
      <c r="L139" s="40" t="e">
        <f>1000000000/500/PerfPowerST[[#This Row],[Cons. ST]]</f>
        <v>#N/A</v>
      </c>
      <c r="M139" s="40" t="e">
        <f>1000000000/600/PerfPowerST[[#This Row],[Cons. ST]]</f>
        <v>#N/A</v>
      </c>
      <c r="N139" s="40" t="e">
        <f>1000000000/700/PerfPowerST[[#This Row],[Cons. ST]]</f>
        <v>#N/A</v>
      </c>
      <c r="O139" s="40" t="e">
        <f>1000000000/800/PerfPowerST[[#This Row],[Cons. ST]]</f>
        <v>#N/A</v>
      </c>
      <c r="P139" s="40" t="e">
        <f>1000000000/900/PerfPowerST[[#This Row],[Cons. ST]]</f>
        <v>#N/A</v>
      </c>
      <c r="Q139" s="40" t="e">
        <f>1000000000/1000/PerfPowerST[[#This Row],[Cons. ST]]</f>
        <v>#N/A</v>
      </c>
    </row>
    <row r="140" spans="2:17" x14ac:dyDescent="0.3">
      <c r="B140" s="31" t="e">
        <f>IFERROR(GeneralTable[[#This Row],[Ref.]],NA())</f>
        <v>#N/A</v>
      </c>
      <c r="C140" s="21" t="e">
        <f>IFERROR(IF(GeneralTable[[#This Row],[Exclude From Chart]]="X",NA(),GeneralTable[[#This Row],[GraphLabel]]),NA())</f>
        <v>#N/A</v>
      </c>
      <c r="D140" s="21"/>
      <c r="E140" s="22" t="e">
        <f>IFERROR(IF(OR(GeneralTable[[#This Row],[Exclude From Chart]]="X",PerfPowerST[[#This Row],[ExcludeHere]]="X"),NA(),GeneralTable[[#This Row],[Cons. ST]]),NA())</f>
        <v>#N/A</v>
      </c>
      <c r="F140" s="23" t="e">
        <f>IFERROR(IF(OR(GeneralTable[[#This Row],[Exclude From Chart]]="X",PerfPowerST[[#This Row],[ExcludeHere]]="X"),NA(),GeneralTable[[#This Row],[Dur. ST]]),NA())</f>
        <v>#N/A</v>
      </c>
      <c r="G140" s="40" t="e">
        <f>1000000000/50/PerfPowerST[[#This Row],[Cons. ST]]</f>
        <v>#N/A</v>
      </c>
      <c r="H140" s="40" t="e">
        <f>1000000000/100/PerfPowerST[[#This Row],[Cons. ST]]</f>
        <v>#N/A</v>
      </c>
      <c r="I140" s="40" t="e">
        <f>1000000000/200/PerfPowerST[[#This Row],[Cons. ST]]</f>
        <v>#N/A</v>
      </c>
      <c r="J140" s="40" t="e">
        <f>1000000000/300/PerfPowerST[[#This Row],[Cons. ST]]</f>
        <v>#N/A</v>
      </c>
      <c r="K140" s="40" t="e">
        <f>1000000000/400/PerfPowerST[[#This Row],[Cons. ST]]</f>
        <v>#N/A</v>
      </c>
      <c r="L140" s="40" t="e">
        <f>1000000000/500/PerfPowerST[[#This Row],[Cons. ST]]</f>
        <v>#N/A</v>
      </c>
      <c r="M140" s="40" t="e">
        <f>1000000000/600/PerfPowerST[[#This Row],[Cons. ST]]</f>
        <v>#N/A</v>
      </c>
      <c r="N140" s="40" t="e">
        <f>1000000000/700/PerfPowerST[[#This Row],[Cons. ST]]</f>
        <v>#N/A</v>
      </c>
      <c r="O140" s="40" t="e">
        <f>1000000000/800/PerfPowerST[[#This Row],[Cons. ST]]</f>
        <v>#N/A</v>
      </c>
      <c r="P140" s="40" t="e">
        <f>1000000000/900/PerfPowerST[[#This Row],[Cons. ST]]</f>
        <v>#N/A</v>
      </c>
      <c r="Q140" s="40" t="e">
        <f>1000000000/1000/PerfPowerST[[#This Row],[Cons. ST]]</f>
        <v>#N/A</v>
      </c>
    </row>
    <row r="141" spans="2:17" x14ac:dyDescent="0.3">
      <c r="B141" s="31" t="e">
        <f>IFERROR(GeneralTable[[#This Row],[Ref.]],NA())</f>
        <v>#N/A</v>
      </c>
      <c r="C141" s="21" t="e">
        <f>IFERROR(IF(GeneralTable[[#This Row],[Exclude From Chart]]="X",NA(),GeneralTable[[#This Row],[GraphLabel]]),NA())</f>
        <v>#N/A</v>
      </c>
      <c r="D141" s="21"/>
      <c r="E141" s="22" t="e">
        <f>IFERROR(IF(OR(GeneralTable[[#This Row],[Exclude From Chart]]="X",PerfPowerST[[#This Row],[ExcludeHere]]="X"),NA(),GeneralTable[[#This Row],[Cons. ST]]),NA())</f>
        <v>#N/A</v>
      </c>
      <c r="F141" s="23" t="e">
        <f>IFERROR(IF(OR(GeneralTable[[#This Row],[Exclude From Chart]]="X",PerfPowerST[[#This Row],[ExcludeHere]]="X"),NA(),GeneralTable[[#This Row],[Dur. ST]]),NA())</f>
        <v>#N/A</v>
      </c>
      <c r="G141" s="40" t="e">
        <f>1000000000/50/PerfPowerST[[#This Row],[Cons. ST]]</f>
        <v>#N/A</v>
      </c>
      <c r="H141" s="40" t="e">
        <f>1000000000/100/PerfPowerST[[#This Row],[Cons. ST]]</f>
        <v>#N/A</v>
      </c>
      <c r="I141" s="40" t="e">
        <f>1000000000/200/PerfPowerST[[#This Row],[Cons. ST]]</f>
        <v>#N/A</v>
      </c>
      <c r="J141" s="40" t="e">
        <f>1000000000/300/PerfPowerST[[#This Row],[Cons. ST]]</f>
        <v>#N/A</v>
      </c>
      <c r="K141" s="40" t="e">
        <f>1000000000/400/PerfPowerST[[#This Row],[Cons. ST]]</f>
        <v>#N/A</v>
      </c>
      <c r="L141" s="40" t="e">
        <f>1000000000/500/PerfPowerST[[#This Row],[Cons. ST]]</f>
        <v>#N/A</v>
      </c>
      <c r="M141" s="40" t="e">
        <f>1000000000/600/PerfPowerST[[#This Row],[Cons. ST]]</f>
        <v>#N/A</v>
      </c>
      <c r="N141" s="40" t="e">
        <f>1000000000/700/PerfPowerST[[#This Row],[Cons. ST]]</f>
        <v>#N/A</v>
      </c>
      <c r="O141" s="40" t="e">
        <f>1000000000/800/PerfPowerST[[#This Row],[Cons. ST]]</f>
        <v>#N/A</v>
      </c>
      <c r="P141" s="40" t="e">
        <f>1000000000/900/PerfPowerST[[#This Row],[Cons. ST]]</f>
        <v>#N/A</v>
      </c>
      <c r="Q141" s="40" t="e">
        <f>1000000000/1000/PerfPowerST[[#This Row],[Cons. ST]]</f>
        <v>#N/A</v>
      </c>
    </row>
    <row r="142" spans="2:17" x14ac:dyDescent="0.3">
      <c r="B142" s="31" t="e">
        <f>IFERROR(GeneralTable[[#This Row],[Ref.]],NA())</f>
        <v>#N/A</v>
      </c>
      <c r="C142" s="21" t="e">
        <f>IFERROR(IF(GeneralTable[[#This Row],[Exclude From Chart]]="X",NA(),GeneralTable[[#This Row],[GraphLabel]]),NA())</f>
        <v>#N/A</v>
      </c>
      <c r="D142" s="21"/>
      <c r="E142" s="22" t="e">
        <f>IFERROR(IF(OR(GeneralTable[[#This Row],[Exclude From Chart]]="X",PerfPowerST[[#This Row],[ExcludeHere]]="X"),NA(),GeneralTable[[#This Row],[Cons. ST]]),NA())</f>
        <v>#N/A</v>
      </c>
      <c r="F142" s="23" t="e">
        <f>IFERROR(IF(OR(GeneralTable[[#This Row],[Exclude From Chart]]="X",PerfPowerST[[#This Row],[ExcludeHere]]="X"),NA(),GeneralTable[[#This Row],[Dur. ST]]),NA())</f>
        <v>#N/A</v>
      </c>
      <c r="G142" s="40" t="e">
        <f>1000000000/50/PerfPowerST[[#This Row],[Cons. ST]]</f>
        <v>#N/A</v>
      </c>
      <c r="H142" s="40" t="e">
        <f>1000000000/100/PerfPowerST[[#This Row],[Cons. ST]]</f>
        <v>#N/A</v>
      </c>
      <c r="I142" s="40" t="e">
        <f>1000000000/200/PerfPowerST[[#This Row],[Cons. ST]]</f>
        <v>#N/A</v>
      </c>
      <c r="J142" s="40" t="e">
        <f>1000000000/300/PerfPowerST[[#This Row],[Cons. ST]]</f>
        <v>#N/A</v>
      </c>
      <c r="K142" s="40" t="e">
        <f>1000000000/400/PerfPowerST[[#This Row],[Cons. ST]]</f>
        <v>#N/A</v>
      </c>
      <c r="L142" s="40" t="e">
        <f>1000000000/500/PerfPowerST[[#This Row],[Cons. ST]]</f>
        <v>#N/A</v>
      </c>
      <c r="M142" s="40" t="e">
        <f>1000000000/600/PerfPowerST[[#This Row],[Cons. ST]]</f>
        <v>#N/A</v>
      </c>
      <c r="N142" s="40" t="e">
        <f>1000000000/700/PerfPowerST[[#This Row],[Cons. ST]]</f>
        <v>#N/A</v>
      </c>
      <c r="O142" s="40" t="e">
        <f>1000000000/800/PerfPowerST[[#This Row],[Cons. ST]]</f>
        <v>#N/A</v>
      </c>
      <c r="P142" s="40" t="e">
        <f>1000000000/900/PerfPowerST[[#This Row],[Cons. ST]]</f>
        <v>#N/A</v>
      </c>
      <c r="Q142" s="40" t="e">
        <f>1000000000/1000/PerfPowerST[[#This Row],[Cons. ST]]</f>
        <v>#N/A</v>
      </c>
    </row>
    <row r="143" spans="2:17" x14ac:dyDescent="0.3">
      <c r="B143" s="31" t="e">
        <f>IFERROR(GeneralTable[[#This Row],[Ref.]],NA())</f>
        <v>#N/A</v>
      </c>
      <c r="C143" s="21" t="e">
        <f>IFERROR(IF(GeneralTable[[#This Row],[Exclude From Chart]]="X",NA(),GeneralTable[[#This Row],[GraphLabel]]),NA())</f>
        <v>#N/A</v>
      </c>
      <c r="D143" s="21"/>
      <c r="E143" s="22" t="e">
        <f>IFERROR(IF(OR(GeneralTable[[#This Row],[Exclude From Chart]]="X",PerfPowerST[[#This Row],[ExcludeHere]]="X"),NA(),GeneralTable[[#This Row],[Cons. ST]]),NA())</f>
        <v>#N/A</v>
      </c>
      <c r="F143" s="23" t="e">
        <f>IFERROR(IF(OR(GeneralTable[[#This Row],[Exclude From Chart]]="X",PerfPowerST[[#This Row],[ExcludeHere]]="X"),NA(),GeneralTable[[#This Row],[Dur. ST]]),NA())</f>
        <v>#N/A</v>
      </c>
      <c r="G143" s="40" t="e">
        <f>1000000000/50/PerfPowerST[[#This Row],[Cons. ST]]</f>
        <v>#N/A</v>
      </c>
      <c r="H143" s="40" t="e">
        <f>1000000000/100/PerfPowerST[[#This Row],[Cons. ST]]</f>
        <v>#N/A</v>
      </c>
      <c r="I143" s="40" t="e">
        <f>1000000000/200/PerfPowerST[[#This Row],[Cons. ST]]</f>
        <v>#N/A</v>
      </c>
      <c r="J143" s="40" t="e">
        <f>1000000000/300/PerfPowerST[[#This Row],[Cons. ST]]</f>
        <v>#N/A</v>
      </c>
      <c r="K143" s="40" t="e">
        <f>1000000000/400/PerfPowerST[[#This Row],[Cons. ST]]</f>
        <v>#N/A</v>
      </c>
      <c r="L143" s="40" t="e">
        <f>1000000000/500/PerfPowerST[[#This Row],[Cons. ST]]</f>
        <v>#N/A</v>
      </c>
      <c r="M143" s="40" t="e">
        <f>1000000000/600/PerfPowerST[[#This Row],[Cons. ST]]</f>
        <v>#N/A</v>
      </c>
      <c r="N143" s="40" t="e">
        <f>1000000000/700/PerfPowerST[[#This Row],[Cons. ST]]</f>
        <v>#N/A</v>
      </c>
      <c r="O143" s="40" t="e">
        <f>1000000000/800/PerfPowerST[[#This Row],[Cons. ST]]</f>
        <v>#N/A</v>
      </c>
      <c r="P143" s="40" t="e">
        <f>1000000000/900/PerfPowerST[[#This Row],[Cons. ST]]</f>
        <v>#N/A</v>
      </c>
      <c r="Q143" s="40" t="e">
        <f>1000000000/1000/PerfPowerST[[#This Row],[Cons. ST]]</f>
        <v>#N/A</v>
      </c>
    </row>
    <row r="144" spans="2:17" x14ac:dyDescent="0.3">
      <c r="B144" s="31" t="e">
        <f>IFERROR(GeneralTable[[#This Row],[Ref.]],NA())</f>
        <v>#N/A</v>
      </c>
      <c r="C144" s="21" t="e">
        <f>IFERROR(IF(GeneralTable[[#This Row],[Exclude From Chart]]="X",NA(),GeneralTable[[#This Row],[GraphLabel]]),NA())</f>
        <v>#N/A</v>
      </c>
      <c r="D144" s="21"/>
      <c r="E144" s="22" t="e">
        <f>IFERROR(IF(OR(GeneralTable[[#This Row],[Exclude From Chart]]="X",PerfPowerST[[#This Row],[ExcludeHere]]="X"),NA(),GeneralTable[[#This Row],[Cons. ST]]),NA())</f>
        <v>#N/A</v>
      </c>
      <c r="F144" s="23" t="e">
        <f>IFERROR(IF(OR(GeneralTable[[#This Row],[Exclude From Chart]]="X",PerfPowerST[[#This Row],[ExcludeHere]]="X"),NA(),GeneralTable[[#This Row],[Dur. ST]]),NA())</f>
        <v>#N/A</v>
      </c>
      <c r="G144" s="40" t="e">
        <f>1000000000/50/PerfPowerST[[#This Row],[Cons. ST]]</f>
        <v>#N/A</v>
      </c>
      <c r="H144" s="40" t="e">
        <f>1000000000/100/PerfPowerST[[#This Row],[Cons. ST]]</f>
        <v>#N/A</v>
      </c>
      <c r="I144" s="40" t="e">
        <f>1000000000/200/PerfPowerST[[#This Row],[Cons. ST]]</f>
        <v>#N/A</v>
      </c>
      <c r="J144" s="40" t="e">
        <f>1000000000/300/PerfPowerST[[#This Row],[Cons. ST]]</f>
        <v>#N/A</v>
      </c>
      <c r="K144" s="40" t="e">
        <f>1000000000/400/PerfPowerST[[#This Row],[Cons. ST]]</f>
        <v>#N/A</v>
      </c>
      <c r="L144" s="40" t="e">
        <f>1000000000/500/PerfPowerST[[#This Row],[Cons. ST]]</f>
        <v>#N/A</v>
      </c>
      <c r="M144" s="40" t="e">
        <f>1000000000/600/PerfPowerST[[#This Row],[Cons. ST]]</f>
        <v>#N/A</v>
      </c>
      <c r="N144" s="40" t="e">
        <f>1000000000/700/PerfPowerST[[#This Row],[Cons. ST]]</f>
        <v>#N/A</v>
      </c>
      <c r="O144" s="40" t="e">
        <f>1000000000/800/PerfPowerST[[#This Row],[Cons. ST]]</f>
        <v>#N/A</v>
      </c>
      <c r="P144" s="40" t="e">
        <f>1000000000/900/PerfPowerST[[#This Row],[Cons. ST]]</f>
        <v>#N/A</v>
      </c>
      <c r="Q144" s="40" t="e">
        <f>1000000000/1000/PerfPowerST[[#This Row],[Cons. ST]]</f>
        <v>#N/A</v>
      </c>
    </row>
    <row r="145" spans="2:17" x14ac:dyDescent="0.3">
      <c r="B145" s="31" t="e">
        <f>IFERROR(GeneralTable[[#This Row],[Ref.]],NA())</f>
        <v>#N/A</v>
      </c>
      <c r="C145" s="21" t="e">
        <f>IFERROR(IF(GeneralTable[[#This Row],[Exclude From Chart]]="X",NA(),GeneralTable[[#This Row],[GraphLabel]]),NA())</f>
        <v>#N/A</v>
      </c>
      <c r="D145" s="21"/>
      <c r="E145" s="22" t="e">
        <f>IFERROR(IF(OR(GeneralTable[[#This Row],[Exclude From Chart]]="X",PerfPowerST[[#This Row],[ExcludeHere]]="X"),NA(),GeneralTable[[#This Row],[Cons. ST]]),NA())</f>
        <v>#N/A</v>
      </c>
      <c r="F145" s="23" t="e">
        <f>IFERROR(IF(OR(GeneralTable[[#This Row],[Exclude From Chart]]="X",PerfPowerST[[#This Row],[ExcludeHere]]="X"),NA(),GeneralTable[[#This Row],[Dur. ST]]),NA())</f>
        <v>#N/A</v>
      </c>
      <c r="G145" s="40" t="e">
        <f>1000000000/50/PerfPowerST[[#This Row],[Cons. ST]]</f>
        <v>#N/A</v>
      </c>
      <c r="H145" s="40" t="e">
        <f>1000000000/100/PerfPowerST[[#This Row],[Cons. ST]]</f>
        <v>#N/A</v>
      </c>
      <c r="I145" s="40" t="e">
        <f>1000000000/200/PerfPowerST[[#This Row],[Cons. ST]]</f>
        <v>#N/A</v>
      </c>
      <c r="J145" s="40" t="e">
        <f>1000000000/300/PerfPowerST[[#This Row],[Cons. ST]]</f>
        <v>#N/A</v>
      </c>
      <c r="K145" s="40" t="e">
        <f>1000000000/400/PerfPowerST[[#This Row],[Cons. ST]]</f>
        <v>#N/A</v>
      </c>
      <c r="L145" s="40" t="e">
        <f>1000000000/500/PerfPowerST[[#This Row],[Cons. ST]]</f>
        <v>#N/A</v>
      </c>
      <c r="M145" s="40" t="e">
        <f>1000000000/600/PerfPowerST[[#This Row],[Cons. ST]]</f>
        <v>#N/A</v>
      </c>
      <c r="N145" s="40" t="e">
        <f>1000000000/700/PerfPowerST[[#This Row],[Cons. ST]]</f>
        <v>#N/A</v>
      </c>
      <c r="O145" s="40" t="e">
        <f>1000000000/800/PerfPowerST[[#This Row],[Cons. ST]]</f>
        <v>#N/A</v>
      </c>
      <c r="P145" s="40" t="e">
        <f>1000000000/900/PerfPowerST[[#This Row],[Cons. ST]]</f>
        <v>#N/A</v>
      </c>
      <c r="Q145" s="40" t="e">
        <f>1000000000/1000/PerfPowerST[[#This Row],[Cons. ST]]</f>
        <v>#N/A</v>
      </c>
    </row>
    <row r="146" spans="2:17" x14ac:dyDescent="0.3">
      <c r="B146" s="31" t="e">
        <f>IFERROR(GeneralTable[[#This Row],[Ref.]],NA())</f>
        <v>#N/A</v>
      </c>
      <c r="C146" s="21" t="e">
        <f>IFERROR(IF(GeneralTable[[#This Row],[Exclude From Chart]]="X",NA(),GeneralTable[[#This Row],[GraphLabel]]),NA())</f>
        <v>#N/A</v>
      </c>
      <c r="D146" s="21"/>
      <c r="E146" s="22" t="e">
        <f>IFERROR(IF(OR(GeneralTable[[#This Row],[Exclude From Chart]]="X",PerfPowerST[[#This Row],[ExcludeHere]]="X"),NA(),GeneralTable[[#This Row],[Cons. ST]]),NA())</f>
        <v>#N/A</v>
      </c>
      <c r="F146" s="23" t="e">
        <f>IFERROR(IF(OR(GeneralTable[[#This Row],[Exclude From Chart]]="X",PerfPowerST[[#This Row],[ExcludeHere]]="X"),NA(),GeneralTable[[#This Row],[Dur. ST]]),NA())</f>
        <v>#N/A</v>
      </c>
      <c r="G146" s="40" t="e">
        <f>1000000000/50/PerfPowerST[[#This Row],[Cons. ST]]</f>
        <v>#N/A</v>
      </c>
      <c r="H146" s="40" t="e">
        <f>1000000000/100/PerfPowerST[[#This Row],[Cons. ST]]</f>
        <v>#N/A</v>
      </c>
      <c r="I146" s="40" t="e">
        <f>1000000000/200/PerfPowerST[[#This Row],[Cons. ST]]</f>
        <v>#N/A</v>
      </c>
      <c r="J146" s="40" t="e">
        <f>1000000000/300/PerfPowerST[[#This Row],[Cons. ST]]</f>
        <v>#N/A</v>
      </c>
      <c r="K146" s="40" t="e">
        <f>1000000000/400/PerfPowerST[[#This Row],[Cons. ST]]</f>
        <v>#N/A</v>
      </c>
      <c r="L146" s="40" t="e">
        <f>1000000000/500/PerfPowerST[[#This Row],[Cons. ST]]</f>
        <v>#N/A</v>
      </c>
      <c r="M146" s="40" t="e">
        <f>1000000000/600/PerfPowerST[[#This Row],[Cons. ST]]</f>
        <v>#N/A</v>
      </c>
      <c r="N146" s="40" t="e">
        <f>1000000000/700/PerfPowerST[[#This Row],[Cons. ST]]</f>
        <v>#N/A</v>
      </c>
      <c r="O146" s="40" t="e">
        <f>1000000000/800/PerfPowerST[[#This Row],[Cons. ST]]</f>
        <v>#N/A</v>
      </c>
      <c r="P146" s="40" t="e">
        <f>1000000000/900/PerfPowerST[[#This Row],[Cons. ST]]</f>
        <v>#N/A</v>
      </c>
      <c r="Q146" s="40" t="e">
        <f>1000000000/1000/PerfPowerST[[#This Row],[Cons. ST]]</f>
        <v>#N/A</v>
      </c>
    </row>
    <row r="147" spans="2:17" x14ac:dyDescent="0.3">
      <c r="B147" s="31" t="e">
        <f>IFERROR(GeneralTable[[#This Row],[Ref.]],NA())</f>
        <v>#N/A</v>
      </c>
      <c r="C147" s="21" t="e">
        <f>IFERROR(IF(GeneralTable[[#This Row],[Exclude From Chart]]="X",NA(),GeneralTable[[#This Row],[GraphLabel]]),NA())</f>
        <v>#N/A</v>
      </c>
      <c r="D147" s="21"/>
      <c r="E147" s="22" t="e">
        <f>IFERROR(IF(OR(GeneralTable[[#This Row],[Exclude From Chart]]="X",PerfPowerST[[#This Row],[ExcludeHere]]="X"),NA(),GeneralTable[[#This Row],[Cons. ST]]),NA())</f>
        <v>#N/A</v>
      </c>
      <c r="F147" s="23" t="e">
        <f>IFERROR(IF(OR(GeneralTable[[#This Row],[Exclude From Chart]]="X",PerfPowerST[[#This Row],[ExcludeHere]]="X"),NA(),GeneralTable[[#This Row],[Dur. ST]]),NA())</f>
        <v>#N/A</v>
      </c>
      <c r="G147" s="40" t="e">
        <f>1000000000/50/PerfPowerST[[#This Row],[Cons. ST]]</f>
        <v>#N/A</v>
      </c>
      <c r="H147" s="40" t="e">
        <f>1000000000/100/PerfPowerST[[#This Row],[Cons. ST]]</f>
        <v>#N/A</v>
      </c>
      <c r="I147" s="40" t="e">
        <f>1000000000/200/PerfPowerST[[#This Row],[Cons. ST]]</f>
        <v>#N/A</v>
      </c>
      <c r="J147" s="40" t="e">
        <f>1000000000/300/PerfPowerST[[#This Row],[Cons. ST]]</f>
        <v>#N/A</v>
      </c>
      <c r="K147" s="40" t="e">
        <f>1000000000/400/PerfPowerST[[#This Row],[Cons. ST]]</f>
        <v>#N/A</v>
      </c>
      <c r="L147" s="40" t="e">
        <f>1000000000/500/PerfPowerST[[#This Row],[Cons. ST]]</f>
        <v>#N/A</v>
      </c>
      <c r="M147" s="40" t="e">
        <f>1000000000/600/PerfPowerST[[#This Row],[Cons. ST]]</f>
        <v>#N/A</v>
      </c>
      <c r="N147" s="40" t="e">
        <f>1000000000/700/PerfPowerST[[#This Row],[Cons. ST]]</f>
        <v>#N/A</v>
      </c>
      <c r="O147" s="40" t="e">
        <f>1000000000/800/PerfPowerST[[#This Row],[Cons. ST]]</f>
        <v>#N/A</v>
      </c>
      <c r="P147" s="40" t="e">
        <f>1000000000/900/PerfPowerST[[#This Row],[Cons. ST]]</f>
        <v>#N/A</v>
      </c>
      <c r="Q147" s="40" t="e">
        <f>1000000000/1000/PerfPowerST[[#This Row],[Cons. ST]]</f>
        <v>#N/A</v>
      </c>
    </row>
    <row r="148" spans="2:17" x14ac:dyDescent="0.3">
      <c r="B148" s="31" t="e">
        <f>IFERROR(GeneralTable[[#This Row],[Ref.]],NA())</f>
        <v>#N/A</v>
      </c>
      <c r="C148" s="21" t="e">
        <f>IFERROR(IF(GeneralTable[[#This Row],[Exclude From Chart]]="X",NA(),GeneralTable[[#This Row],[GraphLabel]]),NA())</f>
        <v>#N/A</v>
      </c>
      <c r="D148" s="21"/>
      <c r="E148" s="22" t="e">
        <f>IFERROR(IF(OR(GeneralTable[[#This Row],[Exclude From Chart]]="X",PerfPowerST[[#This Row],[ExcludeHere]]="X"),NA(),GeneralTable[[#This Row],[Cons. ST]]),NA())</f>
        <v>#N/A</v>
      </c>
      <c r="F148" s="23" t="e">
        <f>IFERROR(IF(OR(GeneralTable[[#This Row],[Exclude From Chart]]="X",PerfPowerST[[#This Row],[ExcludeHere]]="X"),NA(),GeneralTable[[#This Row],[Dur. ST]]),NA())</f>
        <v>#N/A</v>
      </c>
      <c r="G148" s="40" t="e">
        <f>1000000000/50/PerfPowerST[[#This Row],[Cons. ST]]</f>
        <v>#N/A</v>
      </c>
      <c r="H148" s="40" t="e">
        <f>1000000000/100/PerfPowerST[[#This Row],[Cons. ST]]</f>
        <v>#N/A</v>
      </c>
      <c r="I148" s="40" t="e">
        <f>1000000000/200/PerfPowerST[[#This Row],[Cons. ST]]</f>
        <v>#N/A</v>
      </c>
      <c r="J148" s="40" t="e">
        <f>1000000000/300/PerfPowerST[[#This Row],[Cons. ST]]</f>
        <v>#N/A</v>
      </c>
      <c r="K148" s="40" t="e">
        <f>1000000000/400/PerfPowerST[[#This Row],[Cons. ST]]</f>
        <v>#N/A</v>
      </c>
      <c r="L148" s="40" t="e">
        <f>1000000000/500/PerfPowerST[[#This Row],[Cons. ST]]</f>
        <v>#N/A</v>
      </c>
      <c r="M148" s="40" t="e">
        <f>1000000000/600/PerfPowerST[[#This Row],[Cons. ST]]</f>
        <v>#N/A</v>
      </c>
      <c r="N148" s="40" t="e">
        <f>1000000000/700/PerfPowerST[[#This Row],[Cons. ST]]</f>
        <v>#N/A</v>
      </c>
      <c r="O148" s="40" t="e">
        <f>1000000000/800/PerfPowerST[[#This Row],[Cons. ST]]</f>
        <v>#N/A</v>
      </c>
      <c r="P148" s="40" t="e">
        <f>1000000000/900/PerfPowerST[[#This Row],[Cons. ST]]</f>
        <v>#N/A</v>
      </c>
      <c r="Q148" s="40" t="e">
        <f>1000000000/1000/PerfPowerST[[#This Row],[Cons. ST]]</f>
        <v>#N/A</v>
      </c>
    </row>
    <row r="149" spans="2:17" x14ac:dyDescent="0.3">
      <c r="B149" s="31" t="e">
        <f>IFERROR(GeneralTable[[#This Row],[Ref.]],NA())</f>
        <v>#N/A</v>
      </c>
      <c r="C149" s="21" t="e">
        <f>IFERROR(IF(GeneralTable[[#This Row],[Exclude From Chart]]="X",NA(),GeneralTable[[#This Row],[GraphLabel]]),NA())</f>
        <v>#N/A</v>
      </c>
      <c r="D149" s="21"/>
      <c r="E149" s="22" t="e">
        <f>IFERROR(IF(OR(GeneralTable[[#This Row],[Exclude From Chart]]="X",PerfPowerST[[#This Row],[ExcludeHere]]="X"),NA(),GeneralTable[[#This Row],[Cons. ST]]),NA())</f>
        <v>#N/A</v>
      </c>
      <c r="F149" s="23" t="e">
        <f>IFERROR(IF(OR(GeneralTable[[#This Row],[Exclude From Chart]]="X",PerfPowerST[[#This Row],[ExcludeHere]]="X"),NA(),GeneralTable[[#This Row],[Dur. ST]]),NA())</f>
        <v>#N/A</v>
      </c>
      <c r="G149" s="40" t="e">
        <f>1000000000/50/PerfPowerST[[#This Row],[Cons. ST]]</f>
        <v>#N/A</v>
      </c>
      <c r="H149" s="40" t="e">
        <f>1000000000/100/PerfPowerST[[#This Row],[Cons. ST]]</f>
        <v>#N/A</v>
      </c>
      <c r="I149" s="40" t="e">
        <f>1000000000/200/PerfPowerST[[#This Row],[Cons. ST]]</f>
        <v>#N/A</v>
      </c>
      <c r="J149" s="40" t="e">
        <f>1000000000/300/PerfPowerST[[#This Row],[Cons. ST]]</f>
        <v>#N/A</v>
      </c>
      <c r="K149" s="40" t="e">
        <f>1000000000/400/PerfPowerST[[#This Row],[Cons. ST]]</f>
        <v>#N/A</v>
      </c>
      <c r="L149" s="40" t="e">
        <f>1000000000/500/PerfPowerST[[#This Row],[Cons. ST]]</f>
        <v>#N/A</v>
      </c>
      <c r="M149" s="40" t="e">
        <f>1000000000/600/PerfPowerST[[#This Row],[Cons. ST]]</f>
        <v>#N/A</v>
      </c>
      <c r="N149" s="40" t="e">
        <f>1000000000/700/PerfPowerST[[#This Row],[Cons. ST]]</f>
        <v>#N/A</v>
      </c>
      <c r="O149" s="40" t="e">
        <f>1000000000/800/PerfPowerST[[#This Row],[Cons. ST]]</f>
        <v>#N/A</v>
      </c>
      <c r="P149" s="40" t="e">
        <f>1000000000/900/PerfPowerST[[#This Row],[Cons. ST]]</f>
        <v>#N/A</v>
      </c>
      <c r="Q149" s="40" t="e">
        <f>1000000000/1000/PerfPowerST[[#This Row],[Cons. ST]]</f>
        <v>#N/A</v>
      </c>
    </row>
    <row r="150" spans="2:17" x14ac:dyDescent="0.3">
      <c r="B150" s="31" t="e">
        <f>IFERROR(GeneralTable[[#This Row],[Ref.]],NA())</f>
        <v>#N/A</v>
      </c>
      <c r="C150" s="21" t="e">
        <f>IFERROR(IF(GeneralTable[[#This Row],[Exclude From Chart]]="X",NA(),GeneralTable[[#This Row],[GraphLabel]]),NA())</f>
        <v>#N/A</v>
      </c>
      <c r="D150" s="21"/>
      <c r="E150" s="22" t="e">
        <f>IFERROR(IF(OR(GeneralTable[[#This Row],[Exclude From Chart]]="X",PerfPowerST[[#This Row],[ExcludeHere]]="X"),NA(),GeneralTable[[#This Row],[Cons. ST]]),NA())</f>
        <v>#N/A</v>
      </c>
      <c r="F150" s="23" t="e">
        <f>IFERROR(IF(OR(GeneralTable[[#This Row],[Exclude From Chart]]="X",PerfPowerST[[#This Row],[ExcludeHere]]="X"),NA(),GeneralTable[[#This Row],[Dur. ST]]),NA())</f>
        <v>#N/A</v>
      </c>
      <c r="G150" s="40" t="e">
        <f>1000000000/50/PerfPowerST[[#This Row],[Cons. ST]]</f>
        <v>#N/A</v>
      </c>
      <c r="H150" s="40" t="e">
        <f>1000000000/100/PerfPowerST[[#This Row],[Cons. ST]]</f>
        <v>#N/A</v>
      </c>
      <c r="I150" s="40" t="e">
        <f>1000000000/200/PerfPowerST[[#This Row],[Cons. ST]]</f>
        <v>#N/A</v>
      </c>
      <c r="J150" s="40" t="e">
        <f>1000000000/300/PerfPowerST[[#This Row],[Cons. ST]]</f>
        <v>#N/A</v>
      </c>
      <c r="K150" s="40" t="e">
        <f>1000000000/400/PerfPowerST[[#This Row],[Cons. ST]]</f>
        <v>#N/A</v>
      </c>
      <c r="L150" s="40" t="e">
        <f>1000000000/500/PerfPowerST[[#This Row],[Cons. ST]]</f>
        <v>#N/A</v>
      </c>
      <c r="M150" s="40" t="e">
        <f>1000000000/600/PerfPowerST[[#This Row],[Cons. ST]]</f>
        <v>#N/A</v>
      </c>
      <c r="N150" s="40" t="e">
        <f>1000000000/700/PerfPowerST[[#This Row],[Cons. ST]]</f>
        <v>#N/A</v>
      </c>
      <c r="O150" s="40" t="e">
        <f>1000000000/800/PerfPowerST[[#This Row],[Cons. ST]]</f>
        <v>#N/A</v>
      </c>
      <c r="P150" s="40" t="e">
        <f>1000000000/900/PerfPowerST[[#This Row],[Cons. ST]]</f>
        <v>#N/A</v>
      </c>
      <c r="Q150" s="40" t="e">
        <f>1000000000/1000/PerfPowerST[[#This Row],[Cons. ST]]</f>
        <v>#N/A</v>
      </c>
    </row>
    <row r="151" spans="2:17" x14ac:dyDescent="0.3">
      <c r="B151" s="31" t="e">
        <f>IFERROR(GeneralTable[[#This Row],[Ref.]],NA())</f>
        <v>#N/A</v>
      </c>
      <c r="C151" s="21" t="e">
        <f>IFERROR(IF(GeneralTable[[#This Row],[Exclude From Chart]]="X",NA(),GeneralTable[[#This Row],[GraphLabel]]),NA())</f>
        <v>#N/A</v>
      </c>
      <c r="D151" s="21"/>
      <c r="E151" s="22" t="e">
        <f>IFERROR(IF(OR(GeneralTable[[#This Row],[Exclude From Chart]]="X",PerfPowerST[[#This Row],[ExcludeHere]]="X"),NA(),GeneralTable[[#This Row],[Cons. ST]]),NA())</f>
        <v>#N/A</v>
      </c>
      <c r="F151" s="23" t="e">
        <f>IFERROR(IF(OR(GeneralTable[[#This Row],[Exclude From Chart]]="X",PerfPowerST[[#This Row],[ExcludeHere]]="X"),NA(),GeneralTable[[#This Row],[Dur. ST]]),NA())</f>
        <v>#N/A</v>
      </c>
      <c r="G151" s="40" t="e">
        <f>1000000000/50/PerfPowerST[[#This Row],[Cons. ST]]</f>
        <v>#N/A</v>
      </c>
      <c r="H151" s="40" t="e">
        <f>1000000000/100/PerfPowerST[[#This Row],[Cons. ST]]</f>
        <v>#N/A</v>
      </c>
      <c r="I151" s="40" t="e">
        <f>1000000000/200/PerfPowerST[[#This Row],[Cons. ST]]</f>
        <v>#N/A</v>
      </c>
      <c r="J151" s="40" t="e">
        <f>1000000000/300/PerfPowerST[[#This Row],[Cons. ST]]</f>
        <v>#N/A</v>
      </c>
      <c r="K151" s="40" t="e">
        <f>1000000000/400/PerfPowerST[[#This Row],[Cons. ST]]</f>
        <v>#N/A</v>
      </c>
      <c r="L151" s="40" t="e">
        <f>1000000000/500/PerfPowerST[[#This Row],[Cons. ST]]</f>
        <v>#N/A</v>
      </c>
      <c r="M151" s="40" t="e">
        <f>1000000000/600/PerfPowerST[[#This Row],[Cons. ST]]</f>
        <v>#N/A</v>
      </c>
      <c r="N151" s="40" t="e">
        <f>1000000000/700/PerfPowerST[[#This Row],[Cons. ST]]</f>
        <v>#N/A</v>
      </c>
      <c r="O151" s="40" t="e">
        <f>1000000000/800/PerfPowerST[[#This Row],[Cons. ST]]</f>
        <v>#N/A</v>
      </c>
      <c r="P151" s="40" t="e">
        <f>1000000000/900/PerfPowerST[[#This Row],[Cons. ST]]</f>
        <v>#N/A</v>
      </c>
      <c r="Q151" s="40" t="e">
        <f>1000000000/1000/PerfPowerST[[#This Row],[Cons. ST]]</f>
        <v>#N/A</v>
      </c>
    </row>
    <row r="152" spans="2:17" x14ac:dyDescent="0.3">
      <c r="B152" s="31" t="e">
        <f>IFERROR(GeneralTable[[#This Row],[Ref.]],NA())</f>
        <v>#N/A</v>
      </c>
      <c r="C152" s="21" t="e">
        <f>IFERROR(IF(GeneralTable[[#This Row],[Exclude From Chart]]="X",NA(),GeneralTable[[#This Row],[GraphLabel]]),NA())</f>
        <v>#N/A</v>
      </c>
      <c r="D152" s="21"/>
      <c r="E152" s="22" t="e">
        <f>IFERROR(IF(OR(GeneralTable[[#This Row],[Exclude From Chart]]="X",PerfPowerST[[#This Row],[ExcludeHere]]="X"),NA(),GeneralTable[[#This Row],[Cons. ST]]),NA())</f>
        <v>#N/A</v>
      </c>
      <c r="F152" s="23" t="e">
        <f>IFERROR(IF(OR(GeneralTable[[#This Row],[Exclude From Chart]]="X",PerfPowerST[[#This Row],[ExcludeHere]]="X"),NA(),GeneralTable[[#This Row],[Dur. ST]]),NA())</f>
        <v>#N/A</v>
      </c>
      <c r="G152" s="40" t="e">
        <f>1000000000/50/PerfPowerST[[#This Row],[Cons. ST]]</f>
        <v>#N/A</v>
      </c>
      <c r="H152" s="40" t="e">
        <f>1000000000/100/PerfPowerST[[#This Row],[Cons. ST]]</f>
        <v>#N/A</v>
      </c>
      <c r="I152" s="40" t="e">
        <f>1000000000/200/PerfPowerST[[#This Row],[Cons. ST]]</f>
        <v>#N/A</v>
      </c>
      <c r="J152" s="40" t="e">
        <f>1000000000/300/PerfPowerST[[#This Row],[Cons. ST]]</f>
        <v>#N/A</v>
      </c>
      <c r="K152" s="40" t="e">
        <f>1000000000/400/PerfPowerST[[#This Row],[Cons. ST]]</f>
        <v>#N/A</v>
      </c>
      <c r="L152" s="40" t="e">
        <f>1000000000/500/PerfPowerST[[#This Row],[Cons. ST]]</f>
        <v>#N/A</v>
      </c>
      <c r="M152" s="40" t="e">
        <f>1000000000/600/PerfPowerST[[#This Row],[Cons. ST]]</f>
        <v>#N/A</v>
      </c>
      <c r="N152" s="40" t="e">
        <f>1000000000/700/PerfPowerST[[#This Row],[Cons. ST]]</f>
        <v>#N/A</v>
      </c>
      <c r="O152" s="40" t="e">
        <f>1000000000/800/PerfPowerST[[#This Row],[Cons. ST]]</f>
        <v>#N/A</v>
      </c>
      <c r="P152" s="40" t="e">
        <f>1000000000/900/PerfPowerST[[#This Row],[Cons. ST]]</f>
        <v>#N/A</v>
      </c>
      <c r="Q152" s="40" t="e">
        <f>1000000000/1000/PerfPowerST[[#This Row],[Cons. ST]]</f>
        <v>#N/A</v>
      </c>
    </row>
    <row r="153" spans="2:17" x14ac:dyDescent="0.3">
      <c r="B153" s="31" t="e">
        <f>IFERROR(GeneralTable[[#This Row],[Ref.]],NA())</f>
        <v>#N/A</v>
      </c>
      <c r="C153" s="21" t="e">
        <f>IFERROR(IF(GeneralTable[[#This Row],[Exclude From Chart]]="X",NA(),GeneralTable[[#This Row],[GraphLabel]]),NA())</f>
        <v>#N/A</v>
      </c>
      <c r="D153" s="21"/>
      <c r="E153" s="22" t="e">
        <f>IFERROR(IF(OR(GeneralTable[[#This Row],[Exclude From Chart]]="X",PerfPowerST[[#This Row],[ExcludeHere]]="X"),NA(),GeneralTable[[#This Row],[Cons. ST]]),NA())</f>
        <v>#N/A</v>
      </c>
      <c r="F153" s="23" t="e">
        <f>IFERROR(IF(OR(GeneralTable[[#This Row],[Exclude From Chart]]="X",PerfPowerST[[#This Row],[ExcludeHere]]="X"),NA(),GeneralTable[[#This Row],[Dur. ST]]),NA())</f>
        <v>#N/A</v>
      </c>
      <c r="G153" s="40" t="e">
        <f>1000000000/50/PerfPowerST[[#This Row],[Cons. ST]]</f>
        <v>#N/A</v>
      </c>
      <c r="H153" s="40" t="e">
        <f>1000000000/100/PerfPowerST[[#This Row],[Cons. ST]]</f>
        <v>#N/A</v>
      </c>
      <c r="I153" s="40" t="e">
        <f>1000000000/200/PerfPowerST[[#This Row],[Cons. ST]]</f>
        <v>#N/A</v>
      </c>
      <c r="J153" s="40" t="e">
        <f>1000000000/300/PerfPowerST[[#This Row],[Cons. ST]]</f>
        <v>#N/A</v>
      </c>
      <c r="K153" s="40" t="e">
        <f>1000000000/400/PerfPowerST[[#This Row],[Cons. ST]]</f>
        <v>#N/A</v>
      </c>
      <c r="L153" s="40" t="e">
        <f>1000000000/500/PerfPowerST[[#This Row],[Cons. ST]]</f>
        <v>#N/A</v>
      </c>
      <c r="M153" s="40" t="e">
        <f>1000000000/600/PerfPowerST[[#This Row],[Cons. ST]]</f>
        <v>#N/A</v>
      </c>
      <c r="N153" s="40" t="e">
        <f>1000000000/700/PerfPowerST[[#This Row],[Cons. ST]]</f>
        <v>#N/A</v>
      </c>
      <c r="O153" s="40" t="e">
        <f>1000000000/800/PerfPowerST[[#This Row],[Cons. ST]]</f>
        <v>#N/A</v>
      </c>
      <c r="P153" s="40" t="e">
        <f>1000000000/900/PerfPowerST[[#This Row],[Cons. ST]]</f>
        <v>#N/A</v>
      </c>
      <c r="Q153" s="40" t="e">
        <f>1000000000/1000/PerfPowerST[[#This Row],[Cons. ST]]</f>
        <v>#N/A</v>
      </c>
    </row>
    <row r="154" spans="2:17" x14ac:dyDescent="0.3">
      <c r="B154" s="31" t="e">
        <f>IFERROR(GeneralTable[[#This Row],[Ref.]],NA())</f>
        <v>#N/A</v>
      </c>
      <c r="C154" s="21" t="e">
        <f>IFERROR(IF(GeneralTable[[#This Row],[Exclude From Chart]]="X",NA(),GeneralTable[[#This Row],[GraphLabel]]),NA())</f>
        <v>#N/A</v>
      </c>
      <c r="D154" s="21"/>
      <c r="E154" s="22" t="e">
        <f>IFERROR(IF(OR(GeneralTable[[#This Row],[Exclude From Chart]]="X",PerfPowerST[[#This Row],[ExcludeHere]]="X"),NA(),GeneralTable[[#This Row],[Cons. ST]]),NA())</f>
        <v>#N/A</v>
      </c>
      <c r="F154" s="23" t="e">
        <f>IFERROR(IF(OR(GeneralTable[[#This Row],[Exclude From Chart]]="X",PerfPowerST[[#This Row],[ExcludeHere]]="X"),NA(),GeneralTable[[#This Row],[Dur. ST]]),NA())</f>
        <v>#N/A</v>
      </c>
      <c r="G154" s="40" t="e">
        <f>1000000000/50/PerfPowerST[[#This Row],[Cons. ST]]</f>
        <v>#N/A</v>
      </c>
      <c r="H154" s="40" t="e">
        <f>1000000000/100/PerfPowerST[[#This Row],[Cons. ST]]</f>
        <v>#N/A</v>
      </c>
      <c r="I154" s="40" t="e">
        <f>1000000000/200/PerfPowerST[[#This Row],[Cons. ST]]</f>
        <v>#N/A</v>
      </c>
      <c r="J154" s="40" t="e">
        <f>1000000000/300/PerfPowerST[[#This Row],[Cons. ST]]</f>
        <v>#N/A</v>
      </c>
      <c r="K154" s="40" t="e">
        <f>1000000000/400/PerfPowerST[[#This Row],[Cons. ST]]</f>
        <v>#N/A</v>
      </c>
      <c r="L154" s="40" t="e">
        <f>1000000000/500/PerfPowerST[[#This Row],[Cons. ST]]</f>
        <v>#N/A</v>
      </c>
      <c r="M154" s="40" t="e">
        <f>1000000000/600/PerfPowerST[[#This Row],[Cons. ST]]</f>
        <v>#N/A</v>
      </c>
      <c r="N154" s="40" t="e">
        <f>1000000000/700/PerfPowerST[[#This Row],[Cons. ST]]</f>
        <v>#N/A</v>
      </c>
      <c r="O154" s="40" t="e">
        <f>1000000000/800/PerfPowerST[[#This Row],[Cons. ST]]</f>
        <v>#N/A</v>
      </c>
      <c r="P154" s="40" t="e">
        <f>1000000000/900/PerfPowerST[[#This Row],[Cons. ST]]</f>
        <v>#N/A</v>
      </c>
      <c r="Q154" s="40" t="e">
        <f>1000000000/1000/PerfPowerST[[#This Row],[Cons. ST]]</f>
        <v>#N/A</v>
      </c>
    </row>
    <row r="155" spans="2:17" x14ac:dyDescent="0.3">
      <c r="B155" s="31" t="e">
        <f>IFERROR(GeneralTable[[#This Row],[Ref.]],NA())</f>
        <v>#N/A</v>
      </c>
      <c r="C155" s="21" t="e">
        <f>IFERROR(IF(GeneralTable[[#This Row],[Exclude From Chart]]="X",NA(),GeneralTable[[#This Row],[GraphLabel]]),NA())</f>
        <v>#N/A</v>
      </c>
      <c r="D155" s="21"/>
      <c r="E155" s="22" t="e">
        <f>IFERROR(IF(OR(GeneralTable[[#This Row],[Exclude From Chart]]="X",PerfPowerST[[#This Row],[ExcludeHere]]="X"),NA(),GeneralTable[[#This Row],[Cons. ST]]),NA())</f>
        <v>#N/A</v>
      </c>
      <c r="F155" s="23" t="e">
        <f>IFERROR(IF(OR(GeneralTable[[#This Row],[Exclude From Chart]]="X",PerfPowerST[[#This Row],[ExcludeHere]]="X"),NA(),GeneralTable[[#This Row],[Dur. ST]]),NA())</f>
        <v>#N/A</v>
      </c>
      <c r="G155" s="40" t="e">
        <f>1000000000/50/PerfPowerST[[#This Row],[Cons. ST]]</f>
        <v>#N/A</v>
      </c>
      <c r="H155" s="40" t="e">
        <f>1000000000/100/PerfPowerST[[#This Row],[Cons. ST]]</f>
        <v>#N/A</v>
      </c>
      <c r="I155" s="40" t="e">
        <f>1000000000/200/PerfPowerST[[#This Row],[Cons. ST]]</f>
        <v>#N/A</v>
      </c>
      <c r="J155" s="40" t="e">
        <f>1000000000/300/PerfPowerST[[#This Row],[Cons. ST]]</f>
        <v>#N/A</v>
      </c>
      <c r="K155" s="40" t="e">
        <f>1000000000/400/PerfPowerST[[#This Row],[Cons. ST]]</f>
        <v>#N/A</v>
      </c>
      <c r="L155" s="40" t="e">
        <f>1000000000/500/PerfPowerST[[#This Row],[Cons. ST]]</f>
        <v>#N/A</v>
      </c>
      <c r="M155" s="40" t="e">
        <f>1000000000/600/PerfPowerST[[#This Row],[Cons. ST]]</f>
        <v>#N/A</v>
      </c>
      <c r="N155" s="40" t="e">
        <f>1000000000/700/PerfPowerST[[#This Row],[Cons. ST]]</f>
        <v>#N/A</v>
      </c>
      <c r="O155" s="40" t="e">
        <f>1000000000/800/PerfPowerST[[#This Row],[Cons. ST]]</f>
        <v>#N/A</v>
      </c>
      <c r="P155" s="40" t="e">
        <f>1000000000/900/PerfPowerST[[#This Row],[Cons. ST]]</f>
        <v>#N/A</v>
      </c>
      <c r="Q155" s="40" t="e">
        <f>1000000000/1000/PerfPowerST[[#This Row],[Cons. ST]]</f>
        <v>#N/A</v>
      </c>
    </row>
    <row r="156" spans="2:17" x14ac:dyDescent="0.3">
      <c r="B156" s="31" t="e">
        <f>IFERROR(GeneralTable[[#This Row],[Ref.]],NA())</f>
        <v>#N/A</v>
      </c>
      <c r="C156" s="21" t="e">
        <f>IFERROR(IF(GeneralTable[[#This Row],[Exclude From Chart]]="X",NA(),GeneralTable[[#This Row],[GraphLabel]]),NA())</f>
        <v>#N/A</v>
      </c>
      <c r="D156" s="21"/>
      <c r="E156" s="22" t="e">
        <f>IFERROR(IF(OR(GeneralTable[[#This Row],[Exclude From Chart]]="X",PerfPowerST[[#This Row],[ExcludeHere]]="X"),NA(),GeneralTable[[#This Row],[Cons. ST]]),NA())</f>
        <v>#N/A</v>
      </c>
      <c r="F156" s="23" t="e">
        <f>IFERROR(IF(OR(GeneralTable[[#This Row],[Exclude From Chart]]="X",PerfPowerST[[#This Row],[ExcludeHere]]="X"),NA(),GeneralTable[[#This Row],[Dur. ST]]),NA())</f>
        <v>#N/A</v>
      </c>
      <c r="G156" s="40" t="e">
        <f>1000000000/50/PerfPowerST[[#This Row],[Cons. ST]]</f>
        <v>#N/A</v>
      </c>
      <c r="H156" s="40" t="e">
        <f>1000000000/100/PerfPowerST[[#This Row],[Cons. ST]]</f>
        <v>#N/A</v>
      </c>
      <c r="I156" s="40" t="e">
        <f>1000000000/200/PerfPowerST[[#This Row],[Cons. ST]]</f>
        <v>#N/A</v>
      </c>
      <c r="J156" s="40" t="e">
        <f>1000000000/300/PerfPowerST[[#This Row],[Cons. ST]]</f>
        <v>#N/A</v>
      </c>
      <c r="K156" s="40" t="e">
        <f>1000000000/400/PerfPowerST[[#This Row],[Cons. ST]]</f>
        <v>#N/A</v>
      </c>
      <c r="L156" s="40" t="e">
        <f>1000000000/500/PerfPowerST[[#This Row],[Cons. ST]]</f>
        <v>#N/A</v>
      </c>
      <c r="M156" s="40" t="e">
        <f>1000000000/600/PerfPowerST[[#This Row],[Cons. ST]]</f>
        <v>#N/A</v>
      </c>
      <c r="N156" s="40" t="e">
        <f>1000000000/700/PerfPowerST[[#This Row],[Cons. ST]]</f>
        <v>#N/A</v>
      </c>
      <c r="O156" s="40" t="e">
        <f>1000000000/800/PerfPowerST[[#This Row],[Cons. ST]]</f>
        <v>#N/A</v>
      </c>
      <c r="P156" s="40" t="e">
        <f>1000000000/900/PerfPowerST[[#This Row],[Cons. ST]]</f>
        <v>#N/A</v>
      </c>
      <c r="Q156" s="40" t="e">
        <f>1000000000/1000/PerfPowerST[[#This Row],[Cons. ST]]</f>
        <v>#N/A</v>
      </c>
    </row>
    <row r="157" spans="2:17" x14ac:dyDescent="0.3">
      <c r="B157" s="31" t="e">
        <f>IFERROR(GeneralTable[[#This Row],[Ref.]],NA())</f>
        <v>#N/A</v>
      </c>
      <c r="C157" s="21" t="e">
        <f>IFERROR(IF(GeneralTable[[#This Row],[Exclude From Chart]]="X",NA(),GeneralTable[[#This Row],[GraphLabel]]),NA())</f>
        <v>#N/A</v>
      </c>
      <c r="D157" s="21"/>
      <c r="E157" s="22" t="e">
        <f>IFERROR(IF(OR(GeneralTable[[#This Row],[Exclude From Chart]]="X",PerfPowerST[[#This Row],[ExcludeHere]]="X"),NA(),GeneralTable[[#This Row],[Cons. ST]]),NA())</f>
        <v>#N/A</v>
      </c>
      <c r="F157" s="23" t="e">
        <f>IFERROR(IF(OR(GeneralTable[[#This Row],[Exclude From Chart]]="X",PerfPowerST[[#This Row],[ExcludeHere]]="X"),NA(),GeneralTable[[#This Row],[Dur. ST]]),NA())</f>
        <v>#N/A</v>
      </c>
      <c r="G157" s="40" t="e">
        <f>1000000000/50/PerfPowerST[[#This Row],[Cons. ST]]</f>
        <v>#N/A</v>
      </c>
      <c r="H157" s="40" t="e">
        <f>1000000000/100/PerfPowerST[[#This Row],[Cons. ST]]</f>
        <v>#N/A</v>
      </c>
      <c r="I157" s="40" t="e">
        <f>1000000000/200/PerfPowerST[[#This Row],[Cons. ST]]</f>
        <v>#N/A</v>
      </c>
      <c r="J157" s="40" t="e">
        <f>1000000000/300/PerfPowerST[[#This Row],[Cons. ST]]</f>
        <v>#N/A</v>
      </c>
      <c r="K157" s="40" t="e">
        <f>1000000000/400/PerfPowerST[[#This Row],[Cons. ST]]</f>
        <v>#N/A</v>
      </c>
      <c r="L157" s="40" t="e">
        <f>1000000000/500/PerfPowerST[[#This Row],[Cons. ST]]</f>
        <v>#N/A</v>
      </c>
      <c r="M157" s="40" t="e">
        <f>1000000000/600/PerfPowerST[[#This Row],[Cons. ST]]</f>
        <v>#N/A</v>
      </c>
      <c r="N157" s="40" t="e">
        <f>1000000000/700/PerfPowerST[[#This Row],[Cons. ST]]</f>
        <v>#N/A</v>
      </c>
      <c r="O157" s="40" t="e">
        <f>1000000000/800/PerfPowerST[[#This Row],[Cons. ST]]</f>
        <v>#N/A</v>
      </c>
      <c r="P157" s="40" t="e">
        <f>1000000000/900/PerfPowerST[[#This Row],[Cons. ST]]</f>
        <v>#N/A</v>
      </c>
      <c r="Q157" s="40" t="e">
        <f>1000000000/1000/PerfPowerST[[#This Row],[Cons. ST]]</f>
        <v>#N/A</v>
      </c>
    </row>
    <row r="158" spans="2:17" x14ac:dyDescent="0.3">
      <c r="B158" s="31" t="e">
        <f>IFERROR(GeneralTable[[#This Row],[Ref.]],NA())</f>
        <v>#N/A</v>
      </c>
      <c r="C158" s="21" t="e">
        <f>IFERROR(IF(GeneralTable[[#This Row],[Exclude From Chart]]="X",NA(),GeneralTable[[#This Row],[GraphLabel]]),NA())</f>
        <v>#N/A</v>
      </c>
      <c r="D158" s="21"/>
      <c r="E158" s="22" t="e">
        <f>IFERROR(IF(OR(GeneralTable[[#This Row],[Exclude From Chart]]="X",PerfPowerST[[#This Row],[ExcludeHere]]="X"),NA(),GeneralTable[[#This Row],[Cons. ST]]),NA())</f>
        <v>#N/A</v>
      </c>
      <c r="F158" s="23" t="e">
        <f>IFERROR(IF(OR(GeneralTable[[#This Row],[Exclude From Chart]]="X",PerfPowerST[[#This Row],[ExcludeHere]]="X"),NA(),GeneralTable[[#This Row],[Dur. ST]]),NA())</f>
        <v>#N/A</v>
      </c>
      <c r="G158" s="40" t="e">
        <f>1000000000/50/PerfPowerST[[#This Row],[Cons. ST]]</f>
        <v>#N/A</v>
      </c>
      <c r="H158" s="40" t="e">
        <f>1000000000/100/PerfPowerST[[#This Row],[Cons. ST]]</f>
        <v>#N/A</v>
      </c>
      <c r="I158" s="40" t="e">
        <f>1000000000/200/PerfPowerST[[#This Row],[Cons. ST]]</f>
        <v>#N/A</v>
      </c>
      <c r="J158" s="40" t="e">
        <f>1000000000/300/PerfPowerST[[#This Row],[Cons. ST]]</f>
        <v>#N/A</v>
      </c>
      <c r="K158" s="40" t="e">
        <f>1000000000/400/PerfPowerST[[#This Row],[Cons. ST]]</f>
        <v>#N/A</v>
      </c>
      <c r="L158" s="40" t="e">
        <f>1000000000/500/PerfPowerST[[#This Row],[Cons. ST]]</f>
        <v>#N/A</v>
      </c>
      <c r="M158" s="40" t="e">
        <f>1000000000/600/PerfPowerST[[#This Row],[Cons. ST]]</f>
        <v>#N/A</v>
      </c>
      <c r="N158" s="40" t="e">
        <f>1000000000/700/PerfPowerST[[#This Row],[Cons. ST]]</f>
        <v>#N/A</v>
      </c>
      <c r="O158" s="40" t="e">
        <f>1000000000/800/PerfPowerST[[#This Row],[Cons. ST]]</f>
        <v>#N/A</v>
      </c>
      <c r="P158" s="40" t="e">
        <f>1000000000/900/PerfPowerST[[#This Row],[Cons. ST]]</f>
        <v>#N/A</v>
      </c>
      <c r="Q158" s="40" t="e">
        <f>1000000000/1000/PerfPowerST[[#This Row],[Cons. ST]]</f>
        <v>#N/A</v>
      </c>
    </row>
    <row r="159" spans="2:17" x14ac:dyDescent="0.3">
      <c r="B159" s="31" t="e">
        <f>IFERROR(GeneralTable[[#This Row],[Ref.]],NA())</f>
        <v>#N/A</v>
      </c>
      <c r="C159" s="21" t="e">
        <f>IFERROR(IF(GeneralTable[[#This Row],[Exclude From Chart]]="X",NA(),GeneralTable[[#This Row],[GraphLabel]]),NA())</f>
        <v>#N/A</v>
      </c>
      <c r="D159" s="21"/>
      <c r="E159" s="22" t="e">
        <f>IFERROR(IF(OR(GeneralTable[[#This Row],[Exclude From Chart]]="X",PerfPowerST[[#This Row],[ExcludeHere]]="X"),NA(),GeneralTable[[#This Row],[Cons. ST]]),NA())</f>
        <v>#N/A</v>
      </c>
      <c r="F159" s="23" t="e">
        <f>IFERROR(IF(OR(GeneralTable[[#This Row],[Exclude From Chart]]="X",PerfPowerST[[#This Row],[ExcludeHere]]="X"),NA(),GeneralTable[[#This Row],[Dur. ST]]),NA())</f>
        <v>#N/A</v>
      </c>
      <c r="G159" s="40" t="e">
        <f>1000000000/50/PerfPowerST[[#This Row],[Cons. ST]]</f>
        <v>#N/A</v>
      </c>
      <c r="H159" s="40" t="e">
        <f>1000000000/100/PerfPowerST[[#This Row],[Cons. ST]]</f>
        <v>#N/A</v>
      </c>
      <c r="I159" s="40" t="e">
        <f>1000000000/200/PerfPowerST[[#This Row],[Cons. ST]]</f>
        <v>#N/A</v>
      </c>
      <c r="J159" s="40" t="e">
        <f>1000000000/300/PerfPowerST[[#This Row],[Cons. ST]]</f>
        <v>#N/A</v>
      </c>
      <c r="K159" s="40" t="e">
        <f>1000000000/400/PerfPowerST[[#This Row],[Cons. ST]]</f>
        <v>#N/A</v>
      </c>
      <c r="L159" s="40" t="e">
        <f>1000000000/500/PerfPowerST[[#This Row],[Cons. ST]]</f>
        <v>#N/A</v>
      </c>
      <c r="M159" s="40" t="e">
        <f>1000000000/600/PerfPowerST[[#This Row],[Cons. ST]]</f>
        <v>#N/A</v>
      </c>
      <c r="N159" s="40" t="e">
        <f>1000000000/700/PerfPowerST[[#This Row],[Cons. ST]]</f>
        <v>#N/A</v>
      </c>
      <c r="O159" s="40" t="e">
        <f>1000000000/800/PerfPowerST[[#This Row],[Cons. ST]]</f>
        <v>#N/A</v>
      </c>
      <c r="P159" s="40" t="e">
        <f>1000000000/900/PerfPowerST[[#This Row],[Cons. ST]]</f>
        <v>#N/A</v>
      </c>
      <c r="Q159" s="40" t="e">
        <f>1000000000/1000/PerfPowerST[[#This Row],[Cons. ST]]</f>
        <v>#N/A</v>
      </c>
    </row>
    <row r="160" spans="2:17" x14ac:dyDescent="0.3">
      <c r="B160" s="31" t="e">
        <f>IFERROR(GeneralTable[[#This Row],[Ref.]],NA())</f>
        <v>#N/A</v>
      </c>
      <c r="C160" s="21" t="e">
        <f>IFERROR(IF(GeneralTable[[#This Row],[Exclude From Chart]]="X",NA(),GeneralTable[[#This Row],[GraphLabel]]),NA())</f>
        <v>#N/A</v>
      </c>
      <c r="D160" s="21"/>
      <c r="E160" s="22" t="e">
        <f>IFERROR(IF(OR(GeneralTable[[#This Row],[Exclude From Chart]]="X",PerfPowerST[[#This Row],[ExcludeHere]]="X"),NA(),GeneralTable[[#This Row],[Cons. ST]]),NA())</f>
        <v>#N/A</v>
      </c>
      <c r="F160" s="23" t="e">
        <f>IFERROR(IF(OR(GeneralTable[[#This Row],[Exclude From Chart]]="X",PerfPowerST[[#This Row],[ExcludeHere]]="X"),NA(),GeneralTable[[#This Row],[Dur. ST]]),NA())</f>
        <v>#N/A</v>
      </c>
      <c r="G160" s="40" t="e">
        <f>1000000000/50/PerfPowerST[[#This Row],[Cons. ST]]</f>
        <v>#N/A</v>
      </c>
      <c r="H160" s="40" t="e">
        <f>1000000000/100/PerfPowerST[[#This Row],[Cons. ST]]</f>
        <v>#N/A</v>
      </c>
      <c r="I160" s="40" t="e">
        <f>1000000000/200/PerfPowerST[[#This Row],[Cons. ST]]</f>
        <v>#N/A</v>
      </c>
      <c r="J160" s="40" t="e">
        <f>1000000000/300/PerfPowerST[[#This Row],[Cons. ST]]</f>
        <v>#N/A</v>
      </c>
      <c r="K160" s="40" t="e">
        <f>1000000000/400/PerfPowerST[[#This Row],[Cons. ST]]</f>
        <v>#N/A</v>
      </c>
      <c r="L160" s="40" t="e">
        <f>1000000000/500/PerfPowerST[[#This Row],[Cons. ST]]</f>
        <v>#N/A</v>
      </c>
      <c r="M160" s="40" t="e">
        <f>1000000000/600/PerfPowerST[[#This Row],[Cons. ST]]</f>
        <v>#N/A</v>
      </c>
      <c r="N160" s="40" t="e">
        <f>1000000000/700/PerfPowerST[[#This Row],[Cons. ST]]</f>
        <v>#N/A</v>
      </c>
      <c r="O160" s="40" t="e">
        <f>1000000000/800/PerfPowerST[[#This Row],[Cons. ST]]</f>
        <v>#N/A</v>
      </c>
      <c r="P160" s="40" t="e">
        <f>1000000000/900/PerfPowerST[[#This Row],[Cons. ST]]</f>
        <v>#N/A</v>
      </c>
      <c r="Q160" s="40" t="e">
        <f>1000000000/1000/PerfPowerST[[#This Row],[Cons. ST]]</f>
        <v>#N/A</v>
      </c>
    </row>
    <row r="161" spans="2:17" x14ac:dyDescent="0.3">
      <c r="B161" s="31" t="e">
        <f>IFERROR(GeneralTable[[#This Row],[Ref.]],NA())</f>
        <v>#N/A</v>
      </c>
      <c r="C161" s="21" t="e">
        <f>IFERROR(IF(GeneralTable[[#This Row],[Exclude From Chart]]="X",NA(),GeneralTable[[#This Row],[GraphLabel]]),NA())</f>
        <v>#N/A</v>
      </c>
      <c r="D161" s="21"/>
      <c r="E161" s="22" t="e">
        <f>IFERROR(IF(OR(GeneralTable[[#This Row],[Exclude From Chart]]="X",PerfPowerST[[#This Row],[ExcludeHere]]="X"),NA(),GeneralTable[[#This Row],[Cons. ST]]),NA())</f>
        <v>#N/A</v>
      </c>
      <c r="F161" s="23" t="e">
        <f>IFERROR(IF(OR(GeneralTable[[#This Row],[Exclude From Chart]]="X",PerfPowerST[[#This Row],[ExcludeHere]]="X"),NA(),GeneralTable[[#This Row],[Dur. ST]]),NA())</f>
        <v>#N/A</v>
      </c>
      <c r="G161" s="40" t="e">
        <f>1000000000/50/PerfPowerST[[#This Row],[Cons. ST]]</f>
        <v>#N/A</v>
      </c>
      <c r="H161" s="40" t="e">
        <f>1000000000/100/PerfPowerST[[#This Row],[Cons. ST]]</f>
        <v>#N/A</v>
      </c>
      <c r="I161" s="40" t="e">
        <f>1000000000/200/PerfPowerST[[#This Row],[Cons. ST]]</f>
        <v>#N/A</v>
      </c>
      <c r="J161" s="40" t="e">
        <f>1000000000/300/PerfPowerST[[#This Row],[Cons. ST]]</f>
        <v>#N/A</v>
      </c>
      <c r="K161" s="40" t="e">
        <f>1000000000/400/PerfPowerST[[#This Row],[Cons. ST]]</f>
        <v>#N/A</v>
      </c>
      <c r="L161" s="40" t="e">
        <f>1000000000/500/PerfPowerST[[#This Row],[Cons. ST]]</f>
        <v>#N/A</v>
      </c>
      <c r="M161" s="40" t="e">
        <f>1000000000/600/PerfPowerST[[#This Row],[Cons. ST]]</f>
        <v>#N/A</v>
      </c>
      <c r="N161" s="40" t="e">
        <f>1000000000/700/PerfPowerST[[#This Row],[Cons. ST]]</f>
        <v>#N/A</v>
      </c>
      <c r="O161" s="40" t="e">
        <f>1000000000/800/PerfPowerST[[#This Row],[Cons. ST]]</f>
        <v>#N/A</v>
      </c>
      <c r="P161" s="40" t="e">
        <f>1000000000/900/PerfPowerST[[#This Row],[Cons. ST]]</f>
        <v>#N/A</v>
      </c>
      <c r="Q161" s="40" t="e">
        <f>1000000000/1000/PerfPowerST[[#This Row],[Cons. ST]]</f>
        <v>#N/A</v>
      </c>
    </row>
    <row r="162" spans="2:17" x14ac:dyDescent="0.3">
      <c r="B162" s="31" t="e">
        <f>IFERROR(GeneralTable[[#This Row],[Ref.]],NA())</f>
        <v>#N/A</v>
      </c>
      <c r="C162" s="21" t="e">
        <f>IFERROR(IF(GeneralTable[[#This Row],[Exclude From Chart]]="X",NA(),GeneralTable[[#This Row],[GraphLabel]]),NA())</f>
        <v>#N/A</v>
      </c>
      <c r="D162" s="21"/>
      <c r="E162" s="22" t="e">
        <f>IFERROR(IF(OR(GeneralTable[[#This Row],[Exclude From Chart]]="X",PerfPowerST[[#This Row],[ExcludeHere]]="X"),NA(),GeneralTable[[#This Row],[Cons. ST]]),NA())</f>
        <v>#N/A</v>
      </c>
      <c r="F162" s="23" t="e">
        <f>IFERROR(IF(OR(GeneralTable[[#This Row],[Exclude From Chart]]="X",PerfPowerST[[#This Row],[ExcludeHere]]="X"),NA(),GeneralTable[[#This Row],[Dur. ST]]),NA())</f>
        <v>#N/A</v>
      </c>
      <c r="G162" s="40" t="e">
        <f>1000000000/50/PerfPowerST[[#This Row],[Cons. ST]]</f>
        <v>#N/A</v>
      </c>
      <c r="H162" s="40" t="e">
        <f>1000000000/100/PerfPowerST[[#This Row],[Cons. ST]]</f>
        <v>#N/A</v>
      </c>
      <c r="I162" s="40" t="e">
        <f>1000000000/200/PerfPowerST[[#This Row],[Cons. ST]]</f>
        <v>#N/A</v>
      </c>
      <c r="J162" s="40" t="e">
        <f>1000000000/300/PerfPowerST[[#This Row],[Cons. ST]]</f>
        <v>#N/A</v>
      </c>
      <c r="K162" s="40" t="e">
        <f>1000000000/400/PerfPowerST[[#This Row],[Cons. ST]]</f>
        <v>#N/A</v>
      </c>
      <c r="L162" s="40" t="e">
        <f>1000000000/500/PerfPowerST[[#This Row],[Cons. ST]]</f>
        <v>#N/A</v>
      </c>
      <c r="M162" s="40" t="e">
        <f>1000000000/600/PerfPowerST[[#This Row],[Cons. ST]]</f>
        <v>#N/A</v>
      </c>
      <c r="N162" s="40" t="e">
        <f>1000000000/700/PerfPowerST[[#This Row],[Cons. ST]]</f>
        <v>#N/A</v>
      </c>
      <c r="O162" s="40" t="e">
        <f>1000000000/800/PerfPowerST[[#This Row],[Cons. ST]]</f>
        <v>#N/A</v>
      </c>
      <c r="P162" s="40" t="e">
        <f>1000000000/900/PerfPowerST[[#This Row],[Cons. ST]]</f>
        <v>#N/A</v>
      </c>
      <c r="Q162" s="40" t="e">
        <f>1000000000/1000/PerfPowerST[[#This Row],[Cons. ST]]</f>
        <v>#N/A</v>
      </c>
    </row>
    <row r="163" spans="2:17" x14ac:dyDescent="0.3">
      <c r="B163" s="31" t="e">
        <f>IFERROR(GeneralTable[[#This Row],[Ref.]],NA())</f>
        <v>#N/A</v>
      </c>
      <c r="C163" s="21" t="e">
        <f>IFERROR(IF(GeneralTable[[#This Row],[Exclude From Chart]]="X",NA(),GeneralTable[[#This Row],[GraphLabel]]),NA())</f>
        <v>#N/A</v>
      </c>
      <c r="D163" s="21"/>
      <c r="E163" s="22" t="e">
        <f>IFERROR(IF(OR(GeneralTable[[#This Row],[Exclude From Chart]]="X",PerfPowerST[[#This Row],[ExcludeHere]]="X"),NA(),GeneralTable[[#This Row],[Cons. ST]]),NA())</f>
        <v>#N/A</v>
      </c>
      <c r="F163" s="23" t="e">
        <f>IFERROR(IF(OR(GeneralTable[[#This Row],[Exclude From Chart]]="X",PerfPowerST[[#This Row],[ExcludeHere]]="X"),NA(),GeneralTable[[#This Row],[Dur. ST]]),NA())</f>
        <v>#N/A</v>
      </c>
      <c r="G163" s="40" t="e">
        <f>1000000000/50/PerfPowerST[[#This Row],[Cons. ST]]</f>
        <v>#N/A</v>
      </c>
      <c r="H163" s="40" t="e">
        <f>1000000000/100/PerfPowerST[[#This Row],[Cons. ST]]</f>
        <v>#N/A</v>
      </c>
      <c r="I163" s="40" t="e">
        <f>1000000000/200/PerfPowerST[[#This Row],[Cons. ST]]</f>
        <v>#N/A</v>
      </c>
      <c r="J163" s="40" t="e">
        <f>1000000000/300/PerfPowerST[[#This Row],[Cons. ST]]</f>
        <v>#N/A</v>
      </c>
      <c r="K163" s="40" t="e">
        <f>1000000000/400/PerfPowerST[[#This Row],[Cons. ST]]</f>
        <v>#N/A</v>
      </c>
      <c r="L163" s="40" t="e">
        <f>1000000000/500/PerfPowerST[[#This Row],[Cons. ST]]</f>
        <v>#N/A</v>
      </c>
      <c r="M163" s="40" t="e">
        <f>1000000000/600/PerfPowerST[[#This Row],[Cons. ST]]</f>
        <v>#N/A</v>
      </c>
      <c r="N163" s="40" t="e">
        <f>1000000000/700/PerfPowerST[[#This Row],[Cons. ST]]</f>
        <v>#N/A</v>
      </c>
      <c r="O163" s="40" t="e">
        <f>1000000000/800/PerfPowerST[[#This Row],[Cons. ST]]</f>
        <v>#N/A</v>
      </c>
      <c r="P163" s="40" t="e">
        <f>1000000000/900/PerfPowerST[[#This Row],[Cons. ST]]</f>
        <v>#N/A</v>
      </c>
      <c r="Q163" s="40" t="e">
        <f>1000000000/1000/PerfPowerST[[#This Row],[Cons. ST]]</f>
        <v>#N/A</v>
      </c>
    </row>
    <row r="164" spans="2:17" x14ac:dyDescent="0.3">
      <c r="B164" s="31" t="e">
        <f>IFERROR(GeneralTable[[#This Row],[Ref.]],NA())</f>
        <v>#N/A</v>
      </c>
      <c r="C164" s="21" t="e">
        <f>IFERROR(IF(GeneralTable[[#This Row],[Exclude From Chart]]="X",NA(),GeneralTable[[#This Row],[GraphLabel]]),NA())</f>
        <v>#N/A</v>
      </c>
      <c r="D164" s="21"/>
      <c r="E164" s="22" t="e">
        <f>IFERROR(IF(OR(GeneralTable[[#This Row],[Exclude From Chart]]="X",PerfPowerST[[#This Row],[ExcludeHere]]="X"),NA(),GeneralTable[[#This Row],[Cons. ST]]),NA())</f>
        <v>#N/A</v>
      </c>
      <c r="F164" s="23" t="e">
        <f>IFERROR(IF(OR(GeneralTable[[#This Row],[Exclude From Chart]]="X",PerfPowerST[[#This Row],[ExcludeHere]]="X"),NA(),GeneralTable[[#This Row],[Dur. ST]]),NA())</f>
        <v>#N/A</v>
      </c>
      <c r="G164" s="40" t="e">
        <f>1000000000/50/PerfPowerST[[#This Row],[Cons. ST]]</f>
        <v>#N/A</v>
      </c>
      <c r="H164" s="40" t="e">
        <f>1000000000/100/PerfPowerST[[#This Row],[Cons. ST]]</f>
        <v>#N/A</v>
      </c>
      <c r="I164" s="40" t="e">
        <f>1000000000/200/PerfPowerST[[#This Row],[Cons. ST]]</f>
        <v>#N/A</v>
      </c>
      <c r="J164" s="40" t="e">
        <f>1000000000/300/PerfPowerST[[#This Row],[Cons. ST]]</f>
        <v>#N/A</v>
      </c>
      <c r="K164" s="40" t="e">
        <f>1000000000/400/PerfPowerST[[#This Row],[Cons. ST]]</f>
        <v>#N/A</v>
      </c>
      <c r="L164" s="40" t="e">
        <f>1000000000/500/PerfPowerST[[#This Row],[Cons. ST]]</f>
        <v>#N/A</v>
      </c>
      <c r="M164" s="40" t="e">
        <f>1000000000/600/PerfPowerST[[#This Row],[Cons. ST]]</f>
        <v>#N/A</v>
      </c>
      <c r="N164" s="40" t="e">
        <f>1000000000/700/PerfPowerST[[#This Row],[Cons. ST]]</f>
        <v>#N/A</v>
      </c>
      <c r="O164" s="40" t="e">
        <f>1000000000/800/PerfPowerST[[#This Row],[Cons. ST]]</f>
        <v>#N/A</v>
      </c>
      <c r="P164" s="40" t="e">
        <f>1000000000/900/PerfPowerST[[#This Row],[Cons. ST]]</f>
        <v>#N/A</v>
      </c>
      <c r="Q164" s="40" t="e">
        <f>1000000000/1000/PerfPowerST[[#This Row],[Cons. ST]]</f>
        <v>#N/A</v>
      </c>
    </row>
    <row r="165" spans="2:17" x14ac:dyDescent="0.3">
      <c r="B165" s="31" t="e">
        <f>IFERROR(GeneralTable[[#This Row],[Ref.]],NA())</f>
        <v>#N/A</v>
      </c>
      <c r="C165" s="21" t="e">
        <f>IFERROR(IF(GeneralTable[[#This Row],[Exclude From Chart]]="X",NA(),GeneralTable[[#This Row],[GraphLabel]]),NA())</f>
        <v>#N/A</v>
      </c>
      <c r="D165" s="21"/>
      <c r="E165" s="22" t="e">
        <f>IFERROR(IF(OR(GeneralTable[[#This Row],[Exclude From Chart]]="X",PerfPowerST[[#This Row],[ExcludeHere]]="X"),NA(),GeneralTable[[#This Row],[Cons. ST]]),NA())</f>
        <v>#N/A</v>
      </c>
      <c r="F165" s="23" t="e">
        <f>IFERROR(IF(OR(GeneralTable[[#This Row],[Exclude From Chart]]="X",PerfPowerST[[#This Row],[ExcludeHere]]="X"),NA(),GeneralTable[[#This Row],[Dur. ST]]),NA())</f>
        <v>#N/A</v>
      </c>
      <c r="G165" s="40" t="e">
        <f>1000000000/50/PerfPowerST[[#This Row],[Cons. ST]]</f>
        <v>#N/A</v>
      </c>
      <c r="H165" s="40" t="e">
        <f>1000000000/100/PerfPowerST[[#This Row],[Cons. ST]]</f>
        <v>#N/A</v>
      </c>
      <c r="I165" s="40" t="e">
        <f>1000000000/200/PerfPowerST[[#This Row],[Cons. ST]]</f>
        <v>#N/A</v>
      </c>
      <c r="J165" s="40" t="e">
        <f>1000000000/300/PerfPowerST[[#This Row],[Cons. ST]]</f>
        <v>#N/A</v>
      </c>
      <c r="K165" s="40" t="e">
        <f>1000000000/400/PerfPowerST[[#This Row],[Cons. ST]]</f>
        <v>#N/A</v>
      </c>
      <c r="L165" s="40" t="e">
        <f>1000000000/500/PerfPowerST[[#This Row],[Cons. ST]]</f>
        <v>#N/A</v>
      </c>
      <c r="M165" s="40" t="e">
        <f>1000000000/600/PerfPowerST[[#This Row],[Cons. ST]]</f>
        <v>#N/A</v>
      </c>
      <c r="N165" s="40" t="e">
        <f>1000000000/700/PerfPowerST[[#This Row],[Cons. ST]]</f>
        <v>#N/A</v>
      </c>
      <c r="O165" s="40" t="e">
        <f>1000000000/800/PerfPowerST[[#This Row],[Cons. ST]]</f>
        <v>#N/A</v>
      </c>
      <c r="P165" s="40" t="e">
        <f>1000000000/900/PerfPowerST[[#This Row],[Cons. ST]]</f>
        <v>#N/A</v>
      </c>
      <c r="Q165" s="40" t="e">
        <f>1000000000/1000/PerfPowerST[[#This Row],[Cons. ST]]</f>
        <v>#N/A</v>
      </c>
    </row>
    <row r="166" spans="2:17" x14ac:dyDescent="0.3">
      <c r="B166" s="31" t="e">
        <f>IFERROR(GeneralTable[[#This Row],[Ref.]],NA())</f>
        <v>#N/A</v>
      </c>
      <c r="C166" s="21" t="e">
        <f>IFERROR(IF(GeneralTable[[#This Row],[Exclude From Chart]]="X",NA(),GeneralTable[[#This Row],[GraphLabel]]),NA())</f>
        <v>#N/A</v>
      </c>
      <c r="D166" s="21"/>
      <c r="E166" s="22" t="e">
        <f>IFERROR(IF(OR(GeneralTable[[#This Row],[Exclude From Chart]]="X",PerfPowerST[[#This Row],[ExcludeHere]]="X"),NA(),GeneralTable[[#This Row],[Cons. ST]]),NA())</f>
        <v>#N/A</v>
      </c>
      <c r="F166" s="23" t="e">
        <f>IFERROR(IF(OR(GeneralTable[[#This Row],[Exclude From Chart]]="X",PerfPowerST[[#This Row],[ExcludeHere]]="X"),NA(),GeneralTable[[#This Row],[Dur. ST]]),NA())</f>
        <v>#N/A</v>
      </c>
      <c r="G166" s="40" t="e">
        <f>1000000000/50/PerfPowerST[[#This Row],[Cons. ST]]</f>
        <v>#N/A</v>
      </c>
      <c r="H166" s="40" t="e">
        <f>1000000000/100/PerfPowerST[[#This Row],[Cons. ST]]</f>
        <v>#N/A</v>
      </c>
      <c r="I166" s="40" t="e">
        <f>1000000000/200/PerfPowerST[[#This Row],[Cons. ST]]</f>
        <v>#N/A</v>
      </c>
      <c r="J166" s="40" t="e">
        <f>1000000000/300/PerfPowerST[[#This Row],[Cons. ST]]</f>
        <v>#N/A</v>
      </c>
      <c r="K166" s="40" t="e">
        <f>1000000000/400/PerfPowerST[[#This Row],[Cons. ST]]</f>
        <v>#N/A</v>
      </c>
      <c r="L166" s="40" t="e">
        <f>1000000000/500/PerfPowerST[[#This Row],[Cons. ST]]</f>
        <v>#N/A</v>
      </c>
      <c r="M166" s="40" t="e">
        <f>1000000000/600/PerfPowerST[[#This Row],[Cons. ST]]</f>
        <v>#N/A</v>
      </c>
      <c r="N166" s="40" t="e">
        <f>1000000000/700/PerfPowerST[[#This Row],[Cons. ST]]</f>
        <v>#N/A</v>
      </c>
      <c r="O166" s="40" t="e">
        <f>1000000000/800/PerfPowerST[[#This Row],[Cons. ST]]</f>
        <v>#N/A</v>
      </c>
      <c r="P166" s="40" t="e">
        <f>1000000000/900/PerfPowerST[[#This Row],[Cons. ST]]</f>
        <v>#N/A</v>
      </c>
      <c r="Q166" s="40" t="e">
        <f>1000000000/1000/PerfPowerST[[#This Row],[Cons. ST]]</f>
        <v>#N/A</v>
      </c>
    </row>
    <row r="167" spans="2:17" x14ac:dyDescent="0.3">
      <c r="B167" s="31" t="e">
        <f>IFERROR(GeneralTable[[#This Row],[Ref.]],NA())</f>
        <v>#N/A</v>
      </c>
      <c r="C167" s="21" t="e">
        <f>IFERROR(IF(GeneralTable[[#This Row],[Exclude From Chart]]="X",NA(),GeneralTable[[#This Row],[GraphLabel]]),NA())</f>
        <v>#N/A</v>
      </c>
      <c r="D167" s="21"/>
      <c r="E167" s="22" t="e">
        <f>IFERROR(IF(OR(GeneralTable[[#This Row],[Exclude From Chart]]="X",PerfPowerST[[#This Row],[ExcludeHere]]="X"),NA(),GeneralTable[[#This Row],[Cons. ST]]),NA())</f>
        <v>#N/A</v>
      </c>
      <c r="F167" s="23" t="e">
        <f>IFERROR(IF(OR(GeneralTable[[#This Row],[Exclude From Chart]]="X",PerfPowerST[[#This Row],[ExcludeHere]]="X"),NA(),GeneralTable[[#This Row],[Dur. ST]]),NA())</f>
        <v>#N/A</v>
      </c>
      <c r="G167" s="40" t="e">
        <f>1000000000/50/PerfPowerST[[#This Row],[Cons. ST]]</f>
        <v>#N/A</v>
      </c>
      <c r="H167" s="40" t="e">
        <f>1000000000/100/PerfPowerST[[#This Row],[Cons. ST]]</f>
        <v>#N/A</v>
      </c>
      <c r="I167" s="40" t="e">
        <f>1000000000/200/PerfPowerST[[#This Row],[Cons. ST]]</f>
        <v>#N/A</v>
      </c>
      <c r="J167" s="40" t="e">
        <f>1000000000/300/PerfPowerST[[#This Row],[Cons. ST]]</f>
        <v>#N/A</v>
      </c>
      <c r="K167" s="40" t="e">
        <f>1000000000/400/PerfPowerST[[#This Row],[Cons. ST]]</f>
        <v>#N/A</v>
      </c>
      <c r="L167" s="40" t="e">
        <f>1000000000/500/PerfPowerST[[#This Row],[Cons. ST]]</f>
        <v>#N/A</v>
      </c>
      <c r="M167" s="40" t="e">
        <f>1000000000/600/PerfPowerST[[#This Row],[Cons. ST]]</f>
        <v>#N/A</v>
      </c>
      <c r="N167" s="40" t="e">
        <f>1000000000/700/PerfPowerST[[#This Row],[Cons. ST]]</f>
        <v>#N/A</v>
      </c>
      <c r="O167" s="40" t="e">
        <f>1000000000/800/PerfPowerST[[#This Row],[Cons. ST]]</f>
        <v>#N/A</v>
      </c>
      <c r="P167" s="40" t="e">
        <f>1000000000/900/PerfPowerST[[#This Row],[Cons. ST]]</f>
        <v>#N/A</v>
      </c>
      <c r="Q167" s="40" t="e">
        <f>1000000000/1000/PerfPowerST[[#This Row],[Cons. ST]]</f>
        <v>#N/A</v>
      </c>
    </row>
    <row r="168" spans="2:17" x14ac:dyDescent="0.3">
      <c r="B168" s="31" t="e">
        <f>IFERROR(GeneralTable[[#This Row],[Ref.]],NA())</f>
        <v>#N/A</v>
      </c>
      <c r="C168" s="21" t="e">
        <f>IFERROR(IF(GeneralTable[[#This Row],[Exclude From Chart]]="X",NA(),GeneralTable[[#This Row],[GraphLabel]]),NA())</f>
        <v>#N/A</v>
      </c>
      <c r="D168" s="21"/>
      <c r="E168" s="22" t="e">
        <f>IFERROR(IF(OR(GeneralTable[[#This Row],[Exclude From Chart]]="X",PerfPowerST[[#This Row],[ExcludeHere]]="X"),NA(),GeneralTable[[#This Row],[Cons. ST]]),NA())</f>
        <v>#N/A</v>
      </c>
      <c r="F168" s="23" t="e">
        <f>IFERROR(IF(OR(GeneralTable[[#This Row],[Exclude From Chart]]="X",PerfPowerST[[#This Row],[ExcludeHere]]="X"),NA(),GeneralTable[[#This Row],[Dur. ST]]),NA())</f>
        <v>#N/A</v>
      </c>
      <c r="G168" s="40" t="e">
        <f>1000000000/50/PerfPowerST[[#This Row],[Cons. ST]]</f>
        <v>#N/A</v>
      </c>
      <c r="H168" s="40" t="e">
        <f>1000000000/100/PerfPowerST[[#This Row],[Cons. ST]]</f>
        <v>#N/A</v>
      </c>
      <c r="I168" s="40" t="e">
        <f>1000000000/200/PerfPowerST[[#This Row],[Cons. ST]]</f>
        <v>#N/A</v>
      </c>
      <c r="J168" s="40" t="e">
        <f>1000000000/300/PerfPowerST[[#This Row],[Cons. ST]]</f>
        <v>#N/A</v>
      </c>
      <c r="K168" s="40" t="e">
        <f>1000000000/400/PerfPowerST[[#This Row],[Cons. ST]]</f>
        <v>#N/A</v>
      </c>
      <c r="L168" s="40" t="e">
        <f>1000000000/500/PerfPowerST[[#This Row],[Cons. ST]]</f>
        <v>#N/A</v>
      </c>
      <c r="M168" s="40" t="e">
        <f>1000000000/600/PerfPowerST[[#This Row],[Cons. ST]]</f>
        <v>#N/A</v>
      </c>
      <c r="N168" s="40" t="e">
        <f>1000000000/700/PerfPowerST[[#This Row],[Cons. ST]]</f>
        <v>#N/A</v>
      </c>
      <c r="O168" s="40" t="e">
        <f>1000000000/800/PerfPowerST[[#This Row],[Cons. ST]]</f>
        <v>#N/A</v>
      </c>
      <c r="P168" s="40" t="e">
        <f>1000000000/900/PerfPowerST[[#This Row],[Cons. ST]]</f>
        <v>#N/A</v>
      </c>
      <c r="Q168" s="40" t="e">
        <f>1000000000/1000/PerfPowerST[[#This Row],[Cons. ST]]</f>
        <v>#N/A</v>
      </c>
    </row>
    <row r="169" spans="2:17" x14ac:dyDescent="0.3">
      <c r="B169" s="31" t="e">
        <f>IFERROR(GeneralTable[[#This Row],[Ref.]],NA())</f>
        <v>#N/A</v>
      </c>
      <c r="C169" s="21" t="e">
        <f>IFERROR(IF(GeneralTable[[#This Row],[Exclude From Chart]]="X",NA(),GeneralTable[[#This Row],[GraphLabel]]),NA())</f>
        <v>#N/A</v>
      </c>
      <c r="D169" s="21"/>
      <c r="E169" s="22" t="e">
        <f>IFERROR(IF(OR(GeneralTable[[#This Row],[Exclude From Chart]]="X",PerfPowerST[[#This Row],[ExcludeHere]]="X"),NA(),GeneralTable[[#This Row],[Cons. ST]]),NA())</f>
        <v>#N/A</v>
      </c>
      <c r="F169" s="23" t="e">
        <f>IFERROR(IF(OR(GeneralTable[[#This Row],[Exclude From Chart]]="X",PerfPowerST[[#This Row],[ExcludeHere]]="X"),NA(),GeneralTable[[#This Row],[Dur. ST]]),NA())</f>
        <v>#N/A</v>
      </c>
      <c r="G169" s="40" t="e">
        <f>1000000000/50/PerfPowerST[[#This Row],[Cons. ST]]</f>
        <v>#N/A</v>
      </c>
      <c r="H169" s="40" t="e">
        <f>1000000000/100/PerfPowerST[[#This Row],[Cons. ST]]</f>
        <v>#N/A</v>
      </c>
      <c r="I169" s="40" t="e">
        <f>1000000000/200/PerfPowerST[[#This Row],[Cons. ST]]</f>
        <v>#N/A</v>
      </c>
      <c r="J169" s="40" t="e">
        <f>1000000000/300/PerfPowerST[[#This Row],[Cons. ST]]</f>
        <v>#N/A</v>
      </c>
      <c r="K169" s="40" t="e">
        <f>1000000000/400/PerfPowerST[[#This Row],[Cons. ST]]</f>
        <v>#N/A</v>
      </c>
      <c r="L169" s="40" t="e">
        <f>1000000000/500/PerfPowerST[[#This Row],[Cons. ST]]</f>
        <v>#N/A</v>
      </c>
      <c r="M169" s="40" t="e">
        <f>1000000000/600/PerfPowerST[[#This Row],[Cons. ST]]</f>
        <v>#N/A</v>
      </c>
      <c r="N169" s="40" t="e">
        <f>1000000000/700/PerfPowerST[[#This Row],[Cons. ST]]</f>
        <v>#N/A</v>
      </c>
      <c r="O169" s="40" t="e">
        <f>1000000000/800/PerfPowerST[[#This Row],[Cons. ST]]</f>
        <v>#N/A</v>
      </c>
      <c r="P169" s="40" t="e">
        <f>1000000000/900/PerfPowerST[[#This Row],[Cons. ST]]</f>
        <v>#N/A</v>
      </c>
      <c r="Q169" s="40" t="e">
        <f>1000000000/1000/PerfPowerST[[#This Row],[Cons. ST]]</f>
        <v>#N/A</v>
      </c>
    </row>
    <row r="170" spans="2:17" x14ac:dyDescent="0.3">
      <c r="B170" s="31" t="e">
        <f>IFERROR(GeneralTable[[#This Row],[Ref.]],NA())</f>
        <v>#N/A</v>
      </c>
      <c r="C170" s="21" t="e">
        <f>IFERROR(IF(GeneralTable[[#This Row],[Exclude From Chart]]="X",NA(),GeneralTable[[#This Row],[GraphLabel]]),NA())</f>
        <v>#N/A</v>
      </c>
      <c r="D170" s="21"/>
      <c r="E170" s="22" t="e">
        <f>IFERROR(IF(OR(GeneralTable[[#This Row],[Exclude From Chart]]="X",PerfPowerST[[#This Row],[ExcludeHere]]="X"),NA(),GeneralTable[[#This Row],[Cons. ST]]),NA())</f>
        <v>#N/A</v>
      </c>
      <c r="F170" s="23" t="e">
        <f>IFERROR(IF(OR(GeneralTable[[#This Row],[Exclude From Chart]]="X",PerfPowerST[[#This Row],[ExcludeHere]]="X"),NA(),GeneralTable[[#This Row],[Dur. ST]]),NA())</f>
        <v>#N/A</v>
      </c>
      <c r="G170" s="40" t="e">
        <f>1000000000/50/PerfPowerST[[#This Row],[Cons. ST]]</f>
        <v>#N/A</v>
      </c>
      <c r="H170" s="40" t="e">
        <f>1000000000/100/PerfPowerST[[#This Row],[Cons. ST]]</f>
        <v>#N/A</v>
      </c>
      <c r="I170" s="40" t="e">
        <f>1000000000/200/PerfPowerST[[#This Row],[Cons. ST]]</f>
        <v>#N/A</v>
      </c>
      <c r="J170" s="40" t="e">
        <f>1000000000/300/PerfPowerST[[#This Row],[Cons. ST]]</f>
        <v>#N/A</v>
      </c>
      <c r="K170" s="40" t="e">
        <f>1000000000/400/PerfPowerST[[#This Row],[Cons. ST]]</f>
        <v>#N/A</v>
      </c>
      <c r="L170" s="40" t="e">
        <f>1000000000/500/PerfPowerST[[#This Row],[Cons. ST]]</f>
        <v>#N/A</v>
      </c>
      <c r="M170" s="40" t="e">
        <f>1000000000/600/PerfPowerST[[#This Row],[Cons. ST]]</f>
        <v>#N/A</v>
      </c>
      <c r="N170" s="40" t="e">
        <f>1000000000/700/PerfPowerST[[#This Row],[Cons. ST]]</f>
        <v>#N/A</v>
      </c>
      <c r="O170" s="40" t="e">
        <f>1000000000/800/PerfPowerST[[#This Row],[Cons. ST]]</f>
        <v>#N/A</v>
      </c>
      <c r="P170" s="40" t="e">
        <f>1000000000/900/PerfPowerST[[#This Row],[Cons. ST]]</f>
        <v>#N/A</v>
      </c>
      <c r="Q170" s="40" t="e">
        <f>1000000000/1000/PerfPowerST[[#This Row],[Cons. ST]]</f>
        <v>#N/A</v>
      </c>
    </row>
    <row r="171" spans="2:17" x14ac:dyDescent="0.3">
      <c r="B171" s="31" t="e">
        <f>IFERROR(GeneralTable[[#This Row],[Ref.]],NA())</f>
        <v>#N/A</v>
      </c>
      <c r="C171" s="21" t="e">
        <f>IFERROR(IF(GeneralTable[[#This Row],[Exclude From Chart]]="X",NA(),GeneralTable[[#This Row],[GraphLabel]]),NA())</f>
        <v>#N/A</v>
      </c>
      <c r="D171" s="21"/>
      <c r="E171" s="22" t="e">
        <f>IFERROR(IF(OR(GeneralTable[[#This Row],[Exclude From Chart]]="X",PerfPowerST[[#This Row],[ExcludeHere]]="X"),NA(),GeneralTable[[#This Row],[Cons. ST]]),NA())</f>
        <v>#N/A</v>
      </c>
      <c r="F171" s="23" t="e">
        <f>IFERROR(IF(OR(GeneralTable[[#This Row],[Exclude From Chart]]="X",PerfPowerST[[#This Row],[ExcludeHere]]="X"),NA(),GeneralTable[[#This Row],[Dur. ST]]),NA())</f>
        <v>#N/A</v>
      </c>
      <c r="G171" s="40" t="e">
        <f>1000000000/50/PerfPowerST[[#This Row],[Cons. ST]]</f>
        <v>#N/A</v>
      </c>
      <c r="H171" s="40" t="e">
        <f>1000000000/100/PerfPowerST[[#This Row],[Cons. ST]]</f>
        <v>#N/A</v>
      </c>
      <c r="I171" s="40" t="e">
        <f>1000000000/200/PerfPowerST[[#This Row],[Cons. ST]]</f>
        <v>#N/A</v>
      </c>
      <c r="J171" s="40" t="e">
        <f>1000000000/300/PerfPowerST[[#This Row],[Cons. ST]]</f>
        <v>#N/A</v>
      </c>
      <c r="K171" s="40" t="e">
        <f>1000000000/400/PerfPowerST[[#This Row],[Cons. ST]]</f>
        <v>#N/A</v>
      </c>
      <c r="L171" s="40" t="e">
        <f>1000000000/500/PerfPowerST[[#This Row],[Cons. ST]]</f>
        <v>#N/A</v>
      </c>
      <c r="M171" s="40" t="e">
        <f>1000000000/600/PerfPowerST[[#This Row],[Cons. ST]]</f>
        <v>#N/A</v>
      </c>
      <c r="N171" s="40" t="e">
        <f>1000000000/700/PerfPowerST[[#This Row],[Cons. ST]]</f>
        <v>#N/A</v>
      </c>
      <c r="O171" s="40" t="e">
        <f>1000000000/800/PerfPowerST[[#This Row],[Cons. ST]]</f>
        <v>#N/A</v>
      </c>
      <c r="P171" s="40" t="e">
        <f>1000000000/900/PerfPowerST[[#This Row],[Cons. ST]]</f>
        <v>#N/A</v>
      </c>
      <c r="Q171" s="40" t="e">
        <f>1000000000/1000/PerfPowerST[[#This Row],[Cons. ST]]</f>
        <v>#N/A</v>
      </c>
    </row>
    <row r="172" spans="2:17" x14ac:dyDescent="0.3">
      <c r="B172" s="31" t="e">
        <f>IFERROR(GeneralTable[[#This Row],[Ref.]],NA())</f>
        <v>#N/A</v>
      </c>
      <c r="C172" s="21" t="e">
        <f>IFERROR(IF(GeneralTable[[#This Row],[Exclude From Chart]]="X",NA(),GeneralTable[[#This Row],[GraphLabel]]),NA())</f>
        <v>#N/A</v>
      </c>
      <c r="D172" s="21"/>
      <c r="E172" s="22" t="e">
        <f>IFERROR(IF(OR(GeneralTable[[#This Row],[Exclude From Chart]]="X",PerfPowerST[[#This Row],[ExcludeHere]]="X"),NA(),GeneralTable[[#This Row],[Cons. ST]]),NA())</f>
        <v>#N/A</v>
      </c>
      <c r="F172" s="23" t="e">
        <f>IFERROR(IF(OR(GeneralTable[[#This Row],[Exclude From Chart]]="X",PerfPowerST[[#This Row],[ExcludeHere]]="X"),NA(),GeneralTable[[#This Row],[Dur. ST]]),NA())</f>
        <v>#N/A</v>
      </c>
      <c r="G172" s="40" t="e">
        <f>1000000000/50/PerfPowerST[[#This Row],[Cons. ST]]</f>
        <v>#N/A</v>
      </c>
      <c r="H172" s="40" t="e">
        <f>1000000000/100/PerfPowerST[[#This Row],[Cons. ST]]</f>
        <v>#N/A</v>
      </c>
      <c r="I172" s="40" t="e">
        <f>1000000000/200/PerfPowerST[[#This Row],[Cons. ST]]</f>
        <v>#N/A</v>
      </c>
      <c r="J172" s="40" t="e">
        <f>1000000000/300/PerfPowerST[[#This Row],[Cons. ST]]</f>
        <v>#N/A</v>
      </c>
      <c r="K172" s="40" t="e">
        <f>1000000000/400/PerfPowerST[[#This Row],[Cons. ST]]</f>
        <v>#N/A</v>
      </c>
      <c r="L172" s="40" t="e">
        <f>1000000000/500/PerfPowerST[[#This Row],[Cons. ST]]</f>
        <v>#N/A</v>
      </c>
      <c r="M172" s="40" t="e">
        <f>1000000000/600/PerfPowerST[[#This Row],[Cons. ST]]</f>
        <v>#N/A</v>
      </c>
      <c r="N172" s="40" t="e">
        <f>1000000000/700/PerfPowerST[[#This Row],[Cons. ST]]</f>
        <v>#N/A</v>
      </c>
      <c r="O172" s="40" t="e">
        <f>1000000000/800/PerfPowerST[[#This Row],[Cons. ST]]</f>
        <v>#N/A</v>
      </c>
      <c r="P172" s="40" t="e">
        <f>1000000000/900/PerfPowerST[[#This Row],[Cons. ST]]</f>
        <v>#N/A</v>
      </c>
      <c r="Q172" s="40" t="e">
        <f>1000000000/1000/PerfPowerST[[#This Row],[Cons. ST]]</f>
        <v>#N/A</v>
      </c>
    </row>
    <row r="173" spans="2:17" x14ac:dyDescent="0.3">
      <c r="B173" s="31" t="e">
        <f>IFERROR(GeneralTable[[#This Row],[Ref.]],NA())</f>
        <v>#N/A</v>
      </c>
      <c r="C173" s="21" t="e">
        <f>IFERROR(IF(GeneralTable[[#This Row],[Exclude From Chart]]="X",NA(),GeneralTable[[#This Row],[GraphLabel]]),NA())</f>
        <v>#N/A</v>
      </c>
      <c r="D173" s="21"/>
      <c r="E173" s="22" t="e">
        <f>IFERROR(IF(OR(GeneralTable[[#This Row],[Exclude From Chart]]="X",PerfPowerST[[#This Row],[ExcludeHere]]="X"),NA(),GeneralTable[[#This Row],[Cons. ST]]),NA())</f>
        <v>#N/A</v>
      </c>
      <c r="F173" s="23" t="e">
        <f>IFERROR(IF(OR(GeneralTable[[#This Row],[Exclude From Chart]]="X",PerfPowerST[[#This Row],[ExcludeHere]]="X"),NA(),GeneralTable[[#This Row],[Dur. ST]]),NA())</f>
        <v>#N/A</v>
      </c>
      <c r="G173" s="40" t="e">
        <f>1000000000/50/PerfPowerST[[#This Row],[Cons. ST]]</f>
        <v>#N/A</v>
      </c>
      <c r="H173" s="40" t="e">
        <f>1000000000/100/PerfPowerST[[#This Row],[Cons. ST]]</f>
        <v>#N/A</v>
      </c>
      <c r="I173" s="40" t="e">
        <f>1000000000/200/PerfPowerST[[#This Row],[Cons. ST]]</f>
        <v>#N/A</v>
      </c>
      <c r="J173" s="40" t="e">
        <f>1000000000/300/PerfPowerST[[#This Row],[Cons. ST]]</f>
        <v>#N/A</v>
      </c>
      <c r="K173" s="40" t="e">
        <f>1000000000/400/PerfPowerST[[#This Row],[Cons. ST]]</f>
        <v>#N/A</v>
      </c>
      <c r="L173" s="40" t="e">
        <f>1000000000/500/PerfPowerST[[#This Row],[Cons. ST]]</f>
        <v>#N/A</v>
      </c>
      <c r="M173" s="40" t="e">
        <f>1000000000/600/PerfPowerST[[#This Row],[Cons. ST]]</f>
        <v>#N/A</v>
      </c>
      <c r="N173" s="40" t="e">
        <f>1000000000/700/PerfPowerST[[#This Row],[Cons. ST]]</f>
        <v>#N/A</v>
      </c>
      <c r="O173" s="40" t="e">
        <f>1000000000/800/PerfPowerST[[#This Row],[Cons. ST]]</f>
        <v>#N/A</v>
      </c>
      <c r="P173" s="40" t="e">
        <f>1000000000/900/PerfPowerST[[#This Row],[Cons. ST]]</f>
        <v>#N/A</v>
      </c>
      <c r="Q173" s="40" t="e">
        <f>1000000000/1000/PerfPowerST[[#This Row],[Cons. ST]]</f>
        <v>#N/A</v>
      </c>
    </row>
    <row r="174" spans="2:17" x14ac:dyDescent="0.3">
      <c r="B174" s="31" t="e">
        <f>IFERROR(GeneralTable[[#This Row],[Ref.]],NA())</f>
        <v>#N/A</v>
      </c>
      <c r="C174" s="21" t="e">
        <f>IFERROR(IF(GeneralTable[[#This Row],[Exclude From Chart]]="X",NA(),GeneralTable[[#This Row],[GraphLabel]]),NA())</f>
        <v>#N/A</v>
      </c>
      <c r="D174" s="21"/>
      <c r="E174" s="22" t="e">
        <f>IFERROR(IF(OR(GeneralTable[[#This Row],[Exclude From Chart]]="X",PerfPowerST[[#This Row],[ExcludeHere]]="X"),NA(),GeneralTable[[#This Row],[Cons. ST]]),NA())</f>
        <v>#N/A</v>
      </c>
      <c r="F174" s="23" t="e">
        <f>IFERROR(IF(OR(GeneralTable[[#This Row],[Exclude From Chart]]="X",PerfPowerST[[#This Row],[ExcludeHere]]="X"),NA(),GeneralTable[[#This Row],[Dur. ST]]),NA())</f>
        <v>#N/A</v>
      </c>
      <c r="G174" s="40" t="e">
        <f>1000000000/50/PerfPowerST[[#This Row],[Cons. ST]]</f>
        <v>#N/A</v>
      </c>
      <c r="H174" s="40" t="e">
        <f>1000000000/100/PerfPowerST[[#This Row],[Cons. ST]]</f>
        <v>#N/A</v>
      </c>
      <c r="I174" s="40" t="e">
        <f>1000000000/200/PerfPowerST[[#This Row],[Cons. ST]]</f>
        <v>#N/A</v>
      </c>
      <c r="J174" s="40" t="e">
        <f>1000000000/300/PerfPowerST[[#This Row],[Cons. ST]]</f>
        <v>#N/A</v>
      </c>
      <c r="K174" s="40" t="e">
        <f>1000000000/400/PerfPowerST[[#This Row],[Cons. ST]]</f>
        <v>#N/A</v>
      </c>
      <c r="L174" s="40" t="e">
        <f>1000000000/500/PerfPowerST[[#This Row],[Cons. ST]]</f>
        <v>#N/A</v>
      </c>
      <c r="M174" s="40" t="e">
        <f>1000000000/600/PerfPowerST[[#This Row],[Cons. ST]]</f>
        <v>#N/A</v>
      </c>
      <c r="N174" s="40" t="e">
        <f>1000000000/700/PerfPowerST[[#This Row],[Cons. ST]]</f>
        <v>#N/A</v>
      </c>
      <c r="O174" s="40" t="e">
        <f>1000000000/800/PerfPowerST[[#This Row],[Cons. ST]]</f>
        <v>#N/A</v>
      </c>
      <c r="P174" s="40" t="e">
        <f>1000000000/900/PerfPowerST[[#This Row],[Cons. ST]]</f>
        <v>#N/A</v>
      </c>
      <c r="Q174" s="40" t="e">
        <f>1000000000/1000/PerfPowerST[[#This Row],[Cons. ST]]</f>
        <v>#N/A</v>
      </c>
    </row>
    <row r="175" spans="2:17" x14ac:dyDescent="0.3">
      <c r="B175" s="31" t="e">
        <f>IFERROR(GeneralTable[[#This Row],[Ref.]],NA())</f>
        <v>#N/A</v>
      </c>
      <c r="C175" s="21" t="e">
        <f>IFERROR(IF(GeneralTable[[#This Row],[Exclude From Chart]]="X",NA(),GeneralTable[[#This Row],[GraphLabel]]),NA())</f>
        <v>#N/A</v>
      </c>
      <c r="D175" s="21"/>
      <c r="E175" s="22" t="e">
        <f>IFERROR(IF(OR(GeneralTable[[#This Row],[Exclude From Chart]]="X",PerfPowerST[[#This Row],[ExcludeHere]]="X"),NA(),GeneralTable[[#This Row],[Cons. ST]]),NA())</f>
        <v>#N/A</v>
      </c>
      <c r="F175" s="23" t="e">
        <f>IFERROR(IF(OR(GeneralTable[[#This Row],[Exclude From Chart]]="X",PerfPowerST[[#This Row],[ExcludeHere]]="X"),NA(),GeneralTable[[#This Row],[Dur. ST]]),NA())</f>
        <v>#N/A</v>
      </c>
      <c r="G175" s="40" t="e">
        <f>1000000000/50/PerfPowerST[[#This Row],[Cons. ST]]</f>
        <v>#N/A</v>
      </c>
      <c r="H175" s="40" t="e">
        <f>1000000000/100/PerfPowerST[[#This Row],[Cons. ST]]</f>
        <v>#N/A</v>
      </c>
      <c r="I175" s="40" t="e">
        <f>1000000000/200/PerfPowerST[[#This Row],[Cons. ST]]</f>
        <v>#N/A</v>
      </c>
      <c r="J175" s="40" t="e">
        <f>1000000000/300/PerfPowerST[[#This Row],[Cons. ST]]</f>
        <v>#N/A</v>
      </c>
      <c r="K175" s="40" t="e">
        <f>1000000000/400/PerfPowerST[[#This Row],[Cons. ST]]</f>
        <v>#N/A</v>
      </c>
      <c r="L175" s="40" t="e">
        <f>1000000000/500/PerfPowerST[[#This Row],[Cons. ST]]</f>
        <v>#N/A</v>
      </c>
      <c r="M175" s="40" t="e">
        <f>1000000000/600/PerfPowerST[[#This Row],[Cons. ST]]</f>
        <v>#N/A</v>
      </c>
      <c r="N175" s="40" t="e">
        <f>1000000000/700/PerfPowerST[[#This Row],[Cons. ST]]</f>
        <v>#N/A</v>
      </c>
      <c r="O175" s="40" t="e">
        <f>1000000000/800/PerfPowerST[[#This Row],[Cons. ST]]</f>
        <v>#N/A</v>
      </c>
      <c r="P175" s="40" t="e">
        <f>1000000000/900/PerfPowerST[[#This Row],[Cons. ST]]</f>
        <v>#N/A</v>
      </c>
      <c r="Q175" s="40" t="e">
        <f>1000000000/1000/PerfPowerST[[#This Row],[Cons. ST]]</f>
        <v>#N/A</v>
      </c>
    </row>
    <row r="176" spans="2:17" x14ac:dyDescent="0.3">
      <c r="B176" s="31" t="e">
        <f>IFERROR(GeneralTable[[#This Row],[Ref.]],NA())</f>
        <v>#N/A</v>
      </c>
      <c r="C176" s="21" t="e">
        <f>IFERROR(IF(GeneralTable[[#This Row],[Exclude From Chart]]="X",NA(),GeneralTable[[#This Row],[GraphLabel]]),NA())</f>
        <v>#N/A</v>
      </c>
      <c r="D176" s="21"/>
      <c r="E176" s="22" t="e">
        <f>IFERROR(IF(OR(GeneralTable[[#This Row],[Exclude From Chart]]="X",PerfPowerST[[#This Row],[ExcludeHere]]="X"),NA(),GeneralTable[[#This Row],[Cons. ST]]),NA())</f>
        <v>#N/A</v>
      </c>
      <c r="F176" s="23" t="e">
        <f>IFERROR(IF(OR(GeneralTable[[#This Row],[Exclude From Chart]]="X",PerfPowerST[[#This Row],[ExcludeHere]]="X"),NA(),GeneralTable[[#This Row],[Dur. ST]]),NA())</f>
        <v>#N/A</v>
      </c>
      <c r="G176" s="40" t="e">
        <f>1000000000/50/PerfPowerST[[#This Row],[Cons. ST]]</f>
        <v>#N/A</v>
      </c>
      <c r="H176" s="40" t="e">
        <f>1000000000/100/PerfPowerST[[#This Row],[Cons. ST]]</f>
        <v>#N/A</v>
      </c>
      <c r="I176" s="40" t="e">
        <f>1000000000/200/PerfPowerST[[#This Row],[Cons. ST]]</f>
        <v>#N/A</v>
      </c>
      <c r="J176" s="40" t="e">
        <f>1000000000/300/PerfPowerST[[#This Row],[Cons. ST]]</f>
        <v>#N/A</v>
      </c>
      <c r="K176" s="40" t="e">
        <f>1000000000/400/PerfPowerST[[#This Row],[Cons. ST]]</f>
        <v>#N/A</v>
      </c>
      <c r="L176" s="40" t="e">
        <f>1000000000/500/PerfPowerST[[#This Row],[Cons. ST]]</f>
        <v>#N/A</v>
      </c>
      <c r="M176" s="40" t="e">
        <f>1000000000/600/PerfPowerST[[#This Row],[Cons. ST]]</f>
        <v>#N/A</v>
      </c>
      <c r="N176" s="40" t="e">
        <f>1000000000/700/PerfPowerST[[#This Row],[Cons. ST]]</f>
        <v>#N/A</v>
      </c>
      <c r="O176" s="40" t="e">
        <f>1000000000/800/PerfPowerST[[#This Row],[Cons. ST]]</f>
        <v>#N/A</v>
      </c>
      <c r="P176" s="40" t="e">
        <f>1000000000/900/PerfPowerST[[#This Row],[Cons. ST]]</f>
        <v>#N/A</v>
      </c>
      <c r="Q176" s="40" t="e">
        <f>1000000000/1000/PerfPowerST[[#This Row],[Cons. ST]]</f>
        <v>#N/A</v>
      </c>
    </row>
    <row r="177" spans="2:17" x14ac:dyDescent="0.3">
      <c r="B177" s="31" t="e">
        <f>IFERROR(GeneralTable[[#This Row],[Ref.]],NA())</f>
        <v>#N/A</v>
      </c>
      <c r="C177" s="21" t="e">
        <f>IFERROR(IF(GeneralTable[[#This Row],[Exclude From Chart]]="X",NA(),GeneralTable[[#This Row],[GraphLabel]]),NA())</f>
        <v>#N/A</v>
      </c>
      <c r="D177" s="21"/>
      <c r="E177" s="22" t="e">
        <f>IFERROR(IF(OR(GeneralTable[[#This Row],[Exclude From Chart]]="X",PerfPowerST[[#This Row],[ExcludeHere]]="X"),NA(),GeneralTable[[#This Row],[Cons. ST]]),NA())</f>
        <v>#N/A</v>
      </c>
      <c r="F177" s="23" t="e">
        <f>IFERROR(IF(OR(GeneralTable[[#This Row],[Exclude From Chart]]="X",PerfPowerST[[#This Row],[ExcludeHere]]="X"),NA(),GeneralTable[[#This Row],[Dur. ST]]),NA())</f>
        <v>#N/A</v>
      </c>
      <c r="G177" s="40" t="e">
        <f>1000000000/50/PerfPowerST[[#This Row],[Cons. ST]]</f>
        <v>#N/A</v>
      </c>
      <c r="H177" s="40" t="e">
        <f>1000000000/100/PerfPowerST[[#This Row],[Cons. ST]]</f>
        <v>#N/A</v>
      </c>
      <c r="I177" s="40" t="e">
        <f>1000000000/200/PerfPowerST[[#This Row],[Cons. ST]]</f>
        <v>#N/A</v>
      </c>
      <c r="J177" s="40" t="e">
        <f>1000000000/300/PerfPowerST[[#This Row],[Cons. ST]]</f>
        <v>#N/A</v>
      </c>
      <c r="K177" s="40" t="e">
        <f>1000000000/400/PerfPowerST[[#This Row],[Cons. ST]]</f>
        <v>#N/A</v>
      </c>
      <c r="L177" s="40" t="e">
        <f>1000000000/500/PerfPowerST[[#This Row],[Cons. ST]]</f>
        <v>#N/A</v>
      </c>
      <c r="M177" s="40" t="e">
        <f>1000000000/600/PerfPowerST[[#This Row],[Cons. ST]]</f>
        <v>#N/A</v>
      </c>
      <c r="N177" s="40" t="e">
        <f>1000000000/700/PerfPowerST[[#This Row],[Cons. ST]]</f>
        <v>#N/A</v>
      </c>
      <c r="O177" s="40" t="e">
        <f>1000000000/800/PerfPowerST[[#This Row],[Cons. ST]]</f>
        <v>#N/A</v>
      </c>
      <c r="P177" s="40" t="e">
        <f>1000000000/900/PerfPowerST[[#This Row],[Cons. ST]]</f>
        <v>#N/A</v>
      </c>
      <c r="Q177" s="40" t="e">
        <f>1000000000/1000/PerfPowerST[[#This Row],[Cons. ST]]</f>
        <v>#N/A</v>
      </c>
    </row>
    <row r="178" spans="2:17" x14ac:dyDescent="0.3">
      <c r="B178" s="31" t="e">
        <f>IFERROR(GeneralTable[[#This Row],[Ref.]],NA())</f>
        <v>#N/A</v>
      </c>
      <c r="C178" s="21" t="e">
        <f>IFERROR(IF(GeneralTable[[#This Row],[Exclude From Chart]]="X",NA(),GeneralTable[[#This Row],[GraphLabel]]),NA())</f>
        <v>#N/A</v>
      </c>
      <c r="D178" s="21"/>
      <c r="E178" s="22" t="e">
        <f>IFERROR(IF(OR(GeneralTable[[#This Row],[Exclude From Chart]]="X",PerfPowerST[[#This Row],[ExcludeHere]]="X"),NA(),GeneralTable[[#This Row],[Cons. ST]]),NA())</f>
        <v>#N/A</v>
      </c>
      <c r="F178" s="23" t="e">
        <f>IFERROR(IF(OR(GeneralTable[[#This Row],[Exclude From Chart]]="X",PerfPowerST[[#This Row],[ExcludeHere]]="X"),NA(),GeneralTable[[#This Row],[Dur. ST]]),NA())</f>
        <v>#N/A</v>
      </c>
      <c r="G178" s="40" t="e">
        <f>1000000000/50/PerfPowerST[[#This Row],[Cons. ST]]</f>
        <v>#N/A</v>
      </c>
      <c r="H178" s="40" t="e">
        <f>1000000000/100/PerfPowerST[[#This Row],[Cons. ST]]</f>
        <v>#N/A</v>
      </c>
      <c r="I178" s="40" t="e">
        <f>1000000000/200/PerfPowerST[[#This Row],[Cons. ST]]</f>
        <v>#N/A</v>
      </c>
      <c r="J178" s="40" t="e">
        <f>1000000000/300/PerfPowerST[[#This Row],[Cons. ST]]</f>
        <v>#N/A</v>
      </c>
      <c r="K178" s="40" t="e">
        <f>1000000000/400/PerfPowerST[[#This Row],[Cons. ST]]</f>
        <v>#N/A</v>
      </c>
      <c r="L178" s="40" t="e">
        <f>1000000000/500/PerfPowerST[[#This Row],[Cons. ST]]</f>
        <v>#N/A</v>
      </c>
      <c r="M178" s="40" t="e">
        <f>1000000000/600/PerfPowerST[[#This Row],[Cons. ST]]</f>
        <v>#N/A</v>
      </c>
      <c r="N178" s="40" t="e">
        <f>1000000000/700/PerfPowerST[[#This Row],[Cons. ST]]</f>
        <v>#N/A</v>
      </c>
      <c r="O178" s="40" t="e">
        <f>1000000000/800/PerfPowerST[[#This Row],[Cons. ST]]</f>
        <v>#N/A</v>
      </c>
      <c r="P178" s="40" t="e">
        <f>1000000000/900/PerfPowerST[[#This Row],[Cons. ST]]</f>
        <v>#N/A</v>
      </c>
      <c r="Q178" s="40" t="e">
        <f>1000000000/1000/PerfPowerST[[#This Row],[Cons. ST]]</f>
        <v>#N/A</v>
      </c>
    </row>
    <row r="179" spans="2:17" x14ac:dyDescent="0.3">
      <c r="B179" s="31" t="e">
        <f>IFERROR(GeneralTable[[#This Row],[Ref.]],NA())</f>
        <v>#N/A</v>
      </c>
      <c r="C179" s="21" t="e">
        <f>IFERROR(IF(GeneralTable[[#This Row],[Exclude From Chart]]="X",NA(),GeneralTable[[#This Row],[GraphLabel]]),NA())</f>
        <v>#N/A</v>
      </c>
      <c r="D179" s="21"/>
      <c r="E179" s="22" t="e">
        <f>IFERROR(IF(OR(GeneralTable[[#This Row],[Exclude From Chart]]="X",PerfPowerST[[#This Row],[ExcludeHere]]="X"),NA(),GeneralTable[[#This Row],[Cons. ST]]),NA())</f>
        <v>#N/A</v>
      </c>
      <c r="F179" s="23" t="e">
        <f>IFERROR(IF(OR(GeneralTable[[#This Row],[Exclude From Chart]]="X",PerfPowerST[[#This Row],[ExcludeHere]]="X"),NA(),GeneralTable[[#This Row],[Dur. ST]]),NA())</f>
        <v>#N/A</v>
      </c>
      <c r="G179" s="40" t="e">
        <f>1000000000/50/PerfPowerST[[#This Row],[Cons. ST]]</f>
        <v>#N/A</v>
      </c>
      <c r="H179" s="40" t="e">
        <f>1000000000/100/PerfPowerST[[#This Row],[Cons. ST]]</f>
        <v>#N/A</v>
      </c>
      <c r="I179" s="40" t="e">
        <f>1000000000/200/PerfPowerST[[#This Row],[Cons. ST]]</f>
        <v>#N/A</v>
      </c>
      <c r="J179" s="40" t="e">
        <f>1000000000/300/PerfPowerST[[#This Row],[Cons. ST]]</f>
        <v>#N/A</v>
      </c>
      <c r="K179" s="40" t="e">
        <f>1000000000/400/PerfPowerST[[#This Row],[Cons. ST]]</f>
        <v>#N/A</v>
      </c>
      <c r="L179" s="40" t="e">
        <f>1000000000/500/PerfPowerST[[#This Row],[Cons. ST]]</f>
        <v>#N/A</v>
      </c>
      <c r="M179" s="40" t="e">
        <f>1000000000/600/PerfPowerST[[#This Row],[Cons. ST]]</f>
        <v>#N/A</v>
      </c>
      <c r="N179" s="40" t="e">
        <f>1000000000/700/PerfPowerST[[#This Row],[Cons. ST]]</f>
        <v>#N/A</v>
      </c>
      <c r="O179" s="40" t="e">
        <f>1000000000/800/PerfPowerST[[#This Row],[Cons. ST]]</f>
        <v>#N/A</v>
      </c>
      <c r="P179" s="40" t="e">
        <f>1000000000/900/PerfPowerST[[#This Row],[Cons. ST]]</f>
        <v>#N/A</v>
      </c>
      <c r="Q179" s="40" t="e">
        <f>1000000000/1000/PerfPowerST[[#This Row],[Cons. ST]]</f>
        <v>#N/A</v>
      </c>
    </row>
    <row r="180" spans="2:17" x14ac:dyDescent="0.3">
      <c r="B180" s="31" t="e">
        <f>IFERROR(GeneralTable[[#This Row],[Ref.]],NA())</f>
        <v>#N/A</v>
      </c>
      <c r="C180" s="21" t="e">
        <f>IFERROR(IF(GeneralTable[[#This Row],[Exclude From Chart]]="X",NA(),GeneralTable[[#This Row],[GraphLabel]]),NA())</f>
        <v>#N/A</v>
      </c>
      <c r="D180" s="21"/>
      <c r="E180" s="22" t="e">
        <f>IFERROR(IF(OR(GeneralTable[[#This Row],[Exclude From Chart]]="X",PerfPowerST[[#This Row],[ExcludeHere]]="X"),NA(),GeneralTable[[#This Row],[Cons. ST]]),NA())</f>
        <v>#N/A</v>
      </c>
      <c r="F180" s="23" t="e">
        <f>IFERROR(IF(OR(GeneralTable[[#This Row],[Exclude From Chart]]="X",PerfPowerST[[#This Row],[ExcludeHere]]="X"),NA(),GeneralTable[[#This Row],[Dur. ST]]),NA())</f>
        <v>#N/A</v>
      </c>
      <c r="G180" s="40" t="e">
        <f>1000000000/50/PerfPowerST[[#This Row],[Cons. ST]]</f>
        <v>#N/A</v>
      </c>
      <c r="H180" s="40" t="e">
        <f>1000000000/100/PerfPowerST[[#This Row],[Cons. ST]]</f>
        <v>#N/A</v>
      </c>
      <c r="I180" s="40" t="e">
        <f>1000000000/200/PerfPowerST[[#This Row],[Cons. ST]]</f>
        <v>#N/A</v>
      </c>
      <c r="J180" s="40" t="e">
        <f>1000000000/300/PerfPowerST[[#This Row],[Cons. ST]]</f>
        <v>#N/A</v>
      </c>
      <c r="K180" s="40" t="e">
        <f>1000000000/400/PerfPowerST[[#This Row],[Cons. ST]]</f>
        <v>#N/A</v>
      </c>
      <c r="L180" s="40" t="e">
        <f>1000000000/500/PerfPowerST[[#This Row],[Cons. ST]]</f>
        <v>#N/A</v>
      </c>
      <c r="M180" s="40" t="e">
        <f>1000000000/600/PerfPowerST[[#This Row],[Cons. ST]]</f>
        <v>#N/A</v>
      </c>
      <c r="N180" s="40" t="e">
        <f>1000000000/700/PerfPowerST[[#This Row],[Cons. ST]]</f>
        <v>#N/A</v>
      </c>
      <c r="O180" s="40" t="e">
        <f>1000000000/800/PerfPowerST[[#This Row],[Cons. ST]]</f>
        <v>#N/A</v>
      </c>
      <c r="P180" s="40" t="e">
        <f>1000000000/900/PerfPowerST[[#This Row],[Cons. ST]]</f>
        <v>#N/A</v>
      </c>
      <c r="Q180" s="40" t="e">
        <f>1000000000/1000/PerfPowerST[[#This Row],[Cons. ST]]</f>
        <v>#N/A</v>
      </c>
    </row>
    <row r="181" spans="2:17" x14ac:dyDescent="0.3">
      <c r="B181" s="31" t="e">
        <f>IFERROR(GeneralTable[[#This Row],[Ref.]],NA())</f>
        <v>#N/A</v>
      </c>
      <c r="C181" s="21" t="e">
        <f>IFERROR(IF(GeneralTable[[#This Row],[Exclude From Chart]]="X",NA(),GeneralTable[[#This Row],[GraphLabel]]),NA())</f>
        <v>#N/A</v>
      </c>
      <c r="D181" s="21"/>
      <c r="E181" s="22" t="e">
        <f>IFERROR(IF(OR(GeneralTable[[#This Row],[Exclude From Chart]]="X",PerfPowerST[[#This Row],[ExcludeHere]]="X"),NA(),GeneralTable[[#This Row],[Cons. ST]]),NA())</f>
        <v>#N/A</v>
      </c>
      <c r="F181" s="23" t="e">
        <f>IFERROR(IF(OR(GeneralTable[[#This Row],[Exclude From Chart]]="X",PerfPowerST[[#This Row],[ExcludeHere]]="X"),NA(),GeneralTable[[#This Row],[Dur. ST]]),NA())</f>
        <v>#N/A</v>
      </c>
      <c r="G181" s="40" t="e">
        <f>1000000000/50/PerfPowerST[[#This Row],[Cons. ST]]</f>
        <v>#N/A</v>
      </c>
      <c r="H181" s="40" t="e">
        <f>1000000000/100/PerfPowerST[[#This Row],[Cons. ST]]</f>
        <v>#N/A</v>
      </c>
      <c r="I181" s="40" t="e">
        <f>1000000000/200/PerfPowerST[[#This Row],[Cons. ST]]</f>
        <v>#N/A</v>
      </c>
      <c r="J181" s="40" t="e">
        <f>1000000000/300/PerfPowerST[[#This Row],[Cons. ST]]</f>
        <v>#N/A</v>
      </c>
      <c r="K181" s="40" t="e">
        <f>1000000000/400/PerfPowerST[[#This Row],[Cons. ST]]</f>
        <v>#N/A</v>
      </c>
      <c r="L181" s="40" t="e">
        <f>1000000000/500/PerfPowerST[[#This Row],[Cons. ST]]</f>
        <v>#N/A</v>
      </c>
      <c r="M181" s="40" t="e">
        <f>1000000000/600/PerfPowerST[[#This Row],[Cons. ST]]</f>
        <v>#N/A</v>
      </c>
      <c r="N181" s="40" t="e">
        <f>1000000000/700/PerfPowerST[[#This Row],[Cons. ST]]</f>
        <v>#N/A</v>
      </c>
      <c r="O181" s="40" t="e">
        <f>1000000000/800/PerfPowerST[[#This Row],[Cons. ST]]</f>
        <v>#N/A</v>
      </c>
      <c r="P181" s="40" t="e">
        <f>1000000000/900/PerfPowerST[[#This Row],[Cons. ST]]</f>
        <v>#N/A</v>
      </c>
      <c r="Q181" s="40" t="e">
        <f>1000000000/1000/PerfPowerST[[#This Row],[Cons. ST]]</f>
        <v>#N/A</v>
      </c>
    </row>
    <row r="182" spans="2:17" x14ac:dyDescent="0.3">
      <c r="B182" s="31" t="e">
        <f>IFERROR(GeneralTable[[#This Row],[Ref.]],NA())</f>
        <v>#N/A</v>
      </c>
      <c r="C182" s="21" t="e">
        <f>IFERROR(IF(GeneralTable[[#This Row],[Exclude From Chart]]="X",NA(),GeneralTable[[#This Row],[GraphLabel]]),NA())</f>
        <v>#N/A</v>
      </c>
      <c r="D182" s="21"/>
      <c r="E182" s="22" t="e">
        <f>IFERROR(IF(OR(GeneralTable[[#This Row],[Exclude From Chart]]="X",PerfPowerST[[#This Row],[ExcludeHere]]="X"),NA(),GeneralTable[[#This Row],[Cons. ST]]),NA())</f>
        <v>#N/A</v>
      </c>
      <c r="F182" s="23" t="e">
        <f>IFERROR(IF(OR(GeneralTable[[#This Row],[Exclude From Chart]]="X",PerfPowerST[[#This Row],[ExcludeHere]]="X"),NA(),GeneralTable[[#This Row],[Dur. ST]]),NA())</f>
        <v>#N/A</v>
      </c>
      <c r="G182" s="40" t="e">
        <f>1000000000/50/PerfPowerST[[#This Row],[Cons. ST]]</f>
        <v>#N/A</v>
      </c>
      <c r="H182" s="40" t="e">
        <f>1000000000/100/PerfPowerST[[#This Row],[Cons. ST]]</f>
        <v>#N/A</v>
      </c>
      <c r="I182" s="40" t="e">
        <f>1000000000/200/PerfPowerST[[#This Row],[Cons. ST]]</f>
        <v>#N/A</v>
      </c>
      <c r="J182" s="40" t="e">
        <f>1000000000/300/PerfPowerST[[#This Row],[Cons. ST]]</f>
        <v>#N/A</v>
      </c>
      <c r="K182" s="40" t="e">
        <f>1000000000/400/PerfPowerST[[#This Row],[Cons. ST]]</f>
        <v>#N/A</v>
      </c>
      <c r="L182" s="40" t="e">
        <f>1000000000/500/PerfPowerST[[#This Row],[Cons. ST]]</f>
        <v>#N/A</v>
      </c>
      <c r="M182" s="40" t="e">
        <f>1000000000/600/PerfPowerST[[#This Row],[Cons. ST]]</f>
        <v>#N/A</v>
      </c>
      <c r="N182" s="40" t="e">
        <f>1000000000/700/PerfPowerST[[#This Row],[Cons. ST]]</f>
        <v>#N/A</v>
      </c>
      <c r="O182" s="40" t="e">
        <f>1000000000/800/PerfPowerST[[#This Row],[Cons. ST]]</f>
        <v>#N/A</v>
      </c>
      <c r="P182" s="40" t="e">
        <f>1000000000/900/PerfPowerST[[#This Row],[Cons. ST]]</f>
        <v>#N/A</v>
      </c>
      <c r="Q182" s="40" t="e">
        <f>1000000000/1000/PerfPowerST[[#This Row],[Cons. ST]]</f>
        <v>#N/A</v>
      </c>
    </row>
    <row r="183" spans="2:17" x14ac:dyDescent="0.3">
      <c r="B183" s="31" t="e">
        <f>IFERROR(GeneralTable[[#This Row],[Ref.]],NA())</f>
        <v>#N/A</v>
      </c>
      <c r="C183" s="21" t="e">
        <f>IFERROR(IF(GeneralTable[[#This Row],[Exclude From Chart]]="X",NA(),GeneralTable[[#This Row],[GraphLabel]]),NA())</f>
        <v>#N/A</v>
      </c>
      <c r="D183" s="21"/>
      <c r="E183" s="22" t="e">
        <f>IFERROR(IF(OR(GeneralTable[[#This Row],[Exclude From Chart]]="X",PerfPowerST[[#This Row],[ExcludeHere]]="X"),NA(),GeneralTable[[#This Row],[Cons. ST]]),NA())</f>
        <v>#N/A</v>
      </c>
      <c r="F183" s="23" t="e">
        <f>IFERROR(IF(OR(GeneralTable[[#This Row],[Exclude From Chart]]="X",PerfPowerST[[#This Row],[ExcludeHere]]="X"),NA(),GeneralTable[[#This Row],[Dur. ST]]),NA())</f>
        <v>#N/A</v>
      </c>
      <c r="G183" s="40" t="e">
        <f>1000000000/50/PerfPowerST[[#This Row],[Cons. ST]]</f>
        <v>#N/A</v>
      </c>
      <c r="H183" s="40" t="e">
        <f>1000000000/100/PerfPowerST[[#This Row],[Cons. ST]]</f>
        <v>#N/A</v>
      </c>
      <c r="I183" s="40" t="e">
        <f>1000000000/200/PerfPowerST[[#This Row],[Cons. ST]]</f>
        <v>#N/A</v>
      </c>
      <c r="J183" s="40" t="e">
        <f>1000000000/300/PerfPowerST[[#This Row],[Cons. ST]]</f>
        <v>#N/A</v>
      </c>
      <c r="K183" s="40" t="e">
        <f>1000000000/400/PerfPowerST[[#This Row],[Cons. ST]]</f>
        <v>#N/A</v>
      </c>
      <c r="L183" s="40" t="e">
        <f>1000000000/500/PerfPowerST[[#This Row],[Cons. ST]]</f>
        <v>#N/A</v>
      </c>
      <c r="M183" s="40" t="e">
        <f>1000000000/600/PerfPowerST[[#This Row],[Cons. ST]]</f>
        <v>#N/A</v>
      </c>
      <c r="N183" s="40" t="e">
        <f>1000000000/700/PerfPowerST[[#This Row],[Cons. ST]]</f>
        <v>#N/A</v>
      </c>
      <c r="O183" s="40" t="e">
        <f>1000000000/800/PerfPowerST[[#This Row],[Cons. ST]]</f>
        <v>#N/A</v>
      </c>
      <c r="P183" s="40" t="e">
        <f>1000000000/900/PerfPowerST[[#This Row],[Cons. ST]]</f>
        <v>#N/A</v>
      </c>
      <c r="Q183" s="40" t="e">
        <f>1000000000/1000/PerfPowerST[[#This Row],[Cons. ST]]</f>
        <v>#N/A</v>
      </c>
    </row>
    <row r="184" spans="2:17" x14ac:dyDescent="0.3">
      <c r="B184" s="31" t="e">
        <f>IFERROR(GeneralTable[[#This Row],[Ref.]],NA())</f>
        <v>#N/A</v>
      </c>
      <c r="C184" s="21" t="e">
        <f>IFERROR(IF(GeneralTable[[#This Row],[Exclude From Chart]]="X",NA(),GeneralTable[[#This Row],[GraphLabel]]),NA())</f>
        <v>#N/A</v>
      </c>
      <c r="D184" s="21"/>
      <c r="E184" s="22" t="e">
        <f>IFERROR(IF(OR(GeneralTable[[#This Row],[Exclude From Chart]]="X",PerfPowerST[[#This Row],[ExcludeHere]]="X"),NA(),GeneralTable[[#This Row],[Cons. ST]]),NA())</f>
        <v>#N/A</v>
      </c>
      <c r="F184" s="23" t="e">
        <f>IFERROR(IF(OR(GeneralTable[[#This Row],[Exclude From Chart]]="X",PerfPowerST[[#This Row],[ExcludeHere]]="X"),NA(),GeneralTable[[#This Row],[Dur. ST]]),NA())</f>
        <v>#N/A</v>
      </c>
      <c r="G184" s="40" t="e">
        <f>1000000000/50/PerfPowerST[[#This Row],[Cons. ST]]</f>
        <v>#N/A</v>
      </c>
      <c r="H184" s="40" t="e">
        <f>1000000000/100/PerfPowerST[[#This Row],[Cons. ST]]</f>
        <v>#N/A</v>
      </c>
      <c r="I184" s="40" t="e">
        <f>1000000000/200/PerfPowerST[[#This Row],[Cons. ST]]</f>
        <v>#N/A</v>
      </c>
      <c r="J184" s="40" t="e">
        <f>1000000000/300/PerfPowerST[[#This Row],[Cons. ST]]</f>
        <v>#N/A</v>
      </c>
      <c r="K184" s="40" t="e">
        <f>1000000000/400/PerfPowerST[[#This Row],[Cons. ST]]</f>
        <v>#N/A</v>
      </c>
      <c r="L184" s="40" t="e">
        <f>1000000000/500/PerfPowerST[[#This Row],[Cons. ST]]</f>
        <v>#N/A</v>
      </c>
      <c r="M184" s="40" t="e">
        <f>1000000000/600/PerfPowerST[[#This Row],[Cons. ST]]</f>
        <v>#N/A</v>
      </c>
      <c r="N184" s="40" t="e">
        <f>1000000000/700/PerfPowerST[[#This Row],[Cons. ST]]</f>
        <v>#N/A</v>
      </c>
      <c r="O184" s="40" t="e">
        <f>1000000000/800/PerfPowerST[[#This Row],[Cons. ST]]</f>
        <v>#N/A</v>
      </c>
      <c r="P184" s="40" t="e">
        <f>1000000000/900/PerfPowerST[[#This Row],[Cons. ST]]</f>
        <v>#N/A</v>
      </c>
      <c r="Q184" s="40" t="e">
        <f>1000000000/1000/PerfPowerST[[#This Row],[Cons. ST]]</f>
        <v>#N/A</v>
      </c>
    </row>
    <row r="185" spans="2:17" x14ac:dyDescent="0.3">
      <c r="B185" s="31" t="e">
        <f>IFERROR(GeneralTable[[#This Row],[Ref.]],NA())</f>
        <v>#N/A</v>
      </c>
      <c r="C185" s="21" t="e">
        <f>IFERROR(IF(GeneralTable[[#This Row],[Exclude From Chart]]="X",NA(),GeneralTable[[#This Row],[GraphLabel]]),NA())</f>
        <v>#N/A</v>
      </c>
      <c r="D185" s="21"/>
      <c r="E185" s="22" t="e">
        <f>IFERROR(IF(OR(GeneralTable[[#This Row],[Exclude From Chart]]="X",PerfPowerST[[#This Row],[ExcludeHere]]="X"),NA(),GeneralTable[[#This Row],[Cons. ST]]),NA())</f>
        <v>#N/A</v>
      </c>
      <c r="F185" s="23" t="e">
        <f>IFERROR(IF(OR(GeneralTable[[#This Row],[Exclude From Chart]]="X",PerfPowerST[[#This Row],[ExcludeHere]]="X"),NA(),GeneralTable[[#This Row],[Dur. ST]]),NA())</f>
        <v>#N/A</v>
      </c>
      <c r="G185" s="40" t="e">
        <f>1000000000/50/PerfPowerST[[#This Row],[Cons. ST]]</f>
        <v>#N/A</v>
      </c>
      <c r="H185" s="40" t="e">
        <f>1000000000/100/PerfPowerST[[#This Row],[Cons. ST]]</f>
        <v>#N/A</v>
      </c>
      <c r="I185" s="40" t="e">
        <f>1000000000/200/PerfPowerST[[#This Row],[Cons. ST]]</f>
        <v>#N/A</v>
      </c>
      <c r="J185" s="40" t="e">
        <f>1000000000/300/PerfPowerST[[#This Row],[Cons. ST]]</f>
        <v>#N/A</v>
      </c>
      <c r="K185" s="40" t="e">
        <f>1000000000/400/PerfPowerST[[#This Row],[Cons. ST]]</f>
        <v>#N/A</v>
      </c>
      <c r="L185" s="40" t="e">
        <f>1000000000/500/PerfPowerST[[#This Row],[Cons. ST]]</f>
        <v>#N/A</v>
      </c>
      <c r="M185" s="40" t="e">
        <f>1000000000/600/PerfPowerST[[#This Row],[Cons. ST]]</f>
        <v>#N/A</v>
      </c>
      <c r="N185" s="40" t="e">
        <f>1000000000/700/PerfPowerST[[#This Row],[Cons. ST]]</f>
        <v>#N/A</v>
      </c>
      <c r="O185" s="40" t="e">
        <f>1000000000/800/PerfPowerST[[#This Row],[Cons. ST]]</f>
        <v>#N/A</v>
      </c>
      <c r="P185" s="40" t="e">
        <f>1000000000/900/PerfPowerST[[#This Row],[Cons. ST]]</f>
        <v>#N/A</v>
      </c>
      <c r="Q185" s="40" t="e">
        <f>1000000000/1000/PerfPowerST[[#This Row],[Cons. ST]]</f>
        <v>#N/A</v>
      </c>
    </row>
    <row r="186" spans="2:17" x14ac:dyDescent="0.3">
      <c r="B186" s="31" t="e">
        <f>IFERROR(GeneralTable[[#This Row],[Ref.]],NA())</f>
        <v>#N/A</v>
      </c>
      <c r="C186" s="21" t="e">
        <f>IFERROR(IF(GeneralTable[[#This Row],[Exclude From Chart]]="X",NA(),GeneralTable[[#This Row],[GraphLabel]]),NA())</f>
        <v>#N/A</v>
      </c>
      <c r="D186" s="21"/>
      <c r="E186" s="22" t="e">
        <f>IFERROR(IF(OR(GeneralTable[[#This Row],[Exclude From Chart]]="X",PerfPowerST[[#This Row],[ExcludeHere]]="X"),NA(),GeneralTable[[#This Row],[Cons. ST]]),NA())</f>
        <v>#N/A</v>
      </c>
      <c r="F186" s="23" t="e">
        <f>IFERROR(IF(OR(GeneralTable[[#This Row],[Exclude From Chart]]="X",PerfPowerST[[#This Row],[ExcludeHere]]="X"),NA(),GeneralTable[[#This Row],[Dur. ST]]),NA())</f>
        <v>#N/A</v>
      </c>
      <c r="G186" s="40" t="e">
        <f>1000000000/50/PerfPowerST[[#This Row],[Cons. ST]]</f>
        <v>#N/A</v>
      </c>
      <c r="H186" s="40" t="e">
        <f>1000000000/100/PerfPowerST[[#This Row],[Cons. ST]]</f>
        <v>#N/A</v>
      </c>
      <c r="I186" s="40" t="e">
        <f>1000000000/200/PerfPowerST[[#This Row],[Cons. ST]]</f>
        <v>#N/A</v>
      </c>
      <c r="J186" s="40" t="e">
        <f>1000000000/300/PerfPowerST[[#This Row],[Cons. ST]]</f>
        <v>#N/A</v>
      </c>
      <c r="K186" s="40" t="e">
        <f>1000000000/400/PerfPowerST[[#This Row],[Cons. ST]]</f>
        <v>#N/A</v>
      </c>
      <c r="L186" s="40" t="e">
        <f>1000000000/500/PerfPowerST[[#This Row],[Cons. ST]]</f>
        <v>#N/A</v>
      </c>
      <c r="M186" s="40" t="e">
        <f>1000000000/600/PerfPowerST[[#This Row],[Cons. ST]]</f>
        <v>#N/A</v>
      </c>
      <c r="N186" s="40" t="e">
        <f>1000000000/700/PerfPowerST[[#This Row],[Cons. ST]]</f>
        <v>#N/A</v>
      </c>
      <c r="O186" s="40" t="e">
        <f>1000000000/800/PerfPowerST[[#This Row],[Cons. ST]]</f>
        <v>#N/A</v>
      </c>
      <c r="P186" s="40" t="e">
        <f>1000000000/900/PerfPowerST[[#This Row],[Cons. ST]]</f>
        <v>#N/A</v>
      </c>
      <c r="Q186" s="40" t="e">
        <f>1000000000/1000/PerfPowerST[[#This Row],[Cons. ST]]</f>
        <v>#N/A</v>
      </c>
    </row>
    <row r="187" spans="2:17" x14ac:dyDescent="0.3">
      <c r="B187" s="31" t="e">
        <f>IFERROR(GeneralTable[[#This Row],[Ref.]],NA())</f>
        <v>#N/A</v>
      </c>
      <c r="C187" s="21" t="e">
        <f>IFERROR(IF(GeneralTable[[#This Row],[Exclude From Chart]]="X",NA(),GeneralTable[[#This Row],[GraphLabel]]),NA())</f>
        <v>#N/A</v>
      </c>
      <c r="D187" s="21"/>
      <c r="E187" s="22" t="e">
        <f>IFERROR(IF(OR(GeneralTable[[#This Row],[Exclude From Chart]]="X",PerfPowerST[[#This Row],[ExcludeHere]]="X"),NA(),GeneralTable[[#This Row],[Cons. ST]]),NA())</f>
        <v>#N/A</v>
      </c>
      <c r="F187" s="23" t="e">
        <f>IFERROR(IF(OR(GeneralTable[[#This Row],[Exclude From Chart]]="X",PerfPowerST[[#This Row],[ExcludeHere]]="X"),NA(),GeneralTable[[#This Row],[Dur. ST]]),NA())</f>
        <v>#N/A</v>
      </c>
      <c r="G187" s="40" t="e">
        <f>1000000000/50/PerfPowerST[[#This Row],[Cons. ST]]</f>
        <v>#N/A</v>
      </c>
      <c r="H187" s="40" t="e">
        <f>1000000000/100/PerfPowerST[[#This Row],[Cons. ST]]</f>
        <v>#N/A</v>
      </c>
      <c r="I187" s="40" t="e">
        <f>1000000000/200/PerfPowerST[[#This Row],[Cons. ST]]</f>
        <v>#N/A</v>
      </c>
      <c r="J187" s="40" t="e">
        <f>1000000000/300/PerfPowerST[[#This Row],[Cons. ST]]</f>
        <v>#N/A</v>
      </c>
      <c r="K187" s="40" t="e">
        <f>1000000000/400/PerfPowerST[[#This Row],[Cons. ST]]</f>
        <v>#N/A</v>
      </c>
      <c r="L187" s="40" t="e">
        <f>1000000000/500/PerfPowerST[[#This Row],[Cons. ST]]</f>
        <v>#N/A</v>
      </c>
      <c r="M187" s="40" t="e">
        <f>1000000000/600/PerfPowerST[[#This Row],[Cons. ST]]</f>
        <v>#N/A</v>
      </c>
      <c r="N187" s="40" t="e">
        <f>1000000000/700/PerfPowerST[[#This Row],[Cons. ST]]</f>
        <v>#N/A</v>
      </c>
      <c r="O187" s="40" t="e">
        <f>1000000000/800/PerfPowerST[[#This Row],[Cons. ST]]</f>
        <v>#N/A</v>
      </c>
      <c r="P187" s="40" t="e">
        <f>1000000000/900/PerfPowerST[[#This Row],[Cons. ST]]</f>
        <v>#N/A</v>
      </c>
      <c r="Q187" s="40" t="e">
        <f>1000000000/1000/PerfPowerST[[#This Row],[Cons. ST]]</f>
        <v>#N/A</v>
      </c>
    </row>
    <row r="188" spans="2:17" x14ac:dyDescent="0.3">
      <c r="B188" s="31" t="e">
        <f>IFERROR(GeneralTable[[#This Row],[Ref.]],NA())</f>
        <v>#N/A</v>
      </c>
      <c r="C188" s="21" t="e">
        <f>IFERROR(IF(GeneralTable[[#This Row],[Exclude From Chart]]="X",NA(),GeneralTable[[#This Row],[GraphLabel]]),NA())</f>
        <v>#N/A</v>
      </c>
      <c r="D188" s="21"/>
      <c r="E188" s="22" t="e">
        <f>IFERROR(IF(OR(GeneralTable[[#This Row],[Exclude From Chart]]="X",PerfPowerST[[#This Row],[ExcludeHere]]="X"),NA(),GeneralTable[[#This Row],[Cons. ST]]),NA())</f>
        <v>#N/A</v>
      </c>
      <c r="F188" s="23" t="e">
        <f>IFERROR(IF(OR(GeneralTable[[#This Row],[Exclude From Chart]]="X",PerfPowerST[[#This Row],[ExcludeHere]]="X"),NA(),GeneralTable[[#This Row],[Dur. ST]]),NA())</f>
        <v>#N/A</v>
      </c>
      <c r="G188" s="40" t="e">
        <f>1000000000/50/PerfPowerST[[#This Row],[Cons. ST]]</f>
        <v>#N/A</v>
      </c>
      <c r="H188" s="40" t="e">
        <f>1000000000/100/PerfPowerST[[#This Row],[Cons. ST]]</f>
        <v>#N/A</v>
      </c>
      <c r="I188" s="40" t="e">
        <f>1000000000/200/PerfPowerST[[#This Row],[Cons. ST]]</f>
        <v>#N/A</v>
      </c>
      <c r="J188" s="40" t="e">
        <f>1000000000/300/PerfPowerST[[#This Row],[Cons. ST]]</f>
        <v>#N/A</v>
      </c>
      <c r="K188" s="40" t="e">
        <f>1000000000/400/PerfPowerST[[#This Row],[Cons. ST]]</f>
        <v>#N/A</v>
      </c>
      <c r="L188" s="40" t="e">
        <f>1000000000/500/PerfPowerST[[#This Row],[Cons. ST]]</f>
        <v>#N/A</v>
      </c>
      <c r="M188" s="40" t="e">
        <f>1000000000/600/PerfPowerST[[#This Row],[Cons. ST]]</f>
        <v>#N/A</v>
      </c>
      <c r="N188" s="40" t="e">
        <f>1000000000/700/PerfPowerST[[#This Row],[Cons. ST]]</f>
        <v>#N/A</v>
      </c>
      <c r="O188" s="40" t="e">
        <f>1000000000/800/PerfPowerST[[#This Row],[Cons. ST]]</f>
        <v>#N/A</v>
      </c>
      <c r="P188" s="40" t="e">
        <f>1000000000/900/PerfPowerST[[#This Row],[Cons. ST]]</f>
        <v>#N/A</v>
      </c>
      <c r="Q188" s="40" t="e">
        <f>1000000000/1000/PerfPowerST[[#This Row],[Cons. ST]]</f>
        <v>#N/A</v>
      </c>
    </row>
    <row r="189" spans="2:17" x14ac:dyDescent="0.3">
      <c r="B189" s="31" t="e">
        <f>IFERROR(GeneralTable[[#This Row],[Ref.]],NA())</f>
        <v>#N/A</v>
      </c>
      <c r="C189" s="21" t="e">
        <f>IFERROR(IF(GeneralTable[[#This Row],[Exclude From Chart]]="X",NA(),GeneralTable[[#This Row],[GraphLabel]]),NA())</f>
        <v>#N/A</v>
      </c>
      <c r="D189" s="21"/>
      <c r="E189" s="22" t="e">
        <f>IFERROR(IF(OR(GeneralTable[[#This Row],[Exclude From Chart]]="X",PerfPowerST[[#This Row],[ExcludeHere]]="X"),NA(),GeneralTable[[#This Row],[Cons. ST]]),NA())</f>
        <v>#N/A</v>
      </c>
      <c r="F189" s="23" t="e">
        <f>IFERROR(IF(OR(GeneralTable[[#This Row],[Exclude From Chart]]="X",PerfPowerST[[#This Row],[ExcludeHere]]="X"),NA(),GeneralTable[[#This Row],[Dur. ST]]),NA())</f>
        <v>#N/A</v>
      </c>
      <c r="G189" s="40" t="e">
        <f>1000000000/50/PerfPowerST[[#This Row],[Cons. ST]]</f>
        <v>#N/A</v>
      </c>
      <c r="H189" s="40" t="e">
        <f>1000000000/100/PerfPowerST[[#This Row],[Cons. ST]]</f>
        <v>#N/A</v>
      </c>
      <c r="I189" s="40" t="e">
        <f>1000000000/200/PerfPowerST[[#This Row],[Cons. ST]]</f>
        <v>#N/A</v>
      </c>
      <c r="J189" s="40" t="e">
        <f>1000000000/300/PerfPowerST[[#This Row],[Cons. ST]]</f>
        <v>#N/A</v>
      </c>
      <c r="K189" s="40" t="e">
        <f>1000000000/400/PerfPowerST[[#This Row],[Cons. ST]]</f>
        <v>#N/A</v>
      </c>
      <c r="L189" s="40" t="e">
        <f>1000000000/500/PerfPowerST[[#This Row],[Cons. ST]]</f>
        <v>#N/A</v>
      </c>
      <c r="M189" s="40" t="e">
        <f>1000000000/600/PerfPowerST[[#This Row],[Cons. ST]]</f>
        <v>#N/A</v>
      </c>
      <c r="N189" s="40" t="e">
        <f>1000000000/700/PerfPowerST[[#This Row],[Cons. ST]]</f>
        <v>#N/A</v>
      </c>
      <c r="O189" s="40" t="e">
        <f>1000000000/800/PerfPowerST[[#This Row],[Cons. ST]]</f>
        <v>#N/A</v>
      </c>
      <c r="P189" s="40" t="e">
        <f>1000000000/900/PerfPowerST[[#This Row],[Cons. ST]]</f>
        <v>#N/A</v>
      </c>
      <c r="Q189" s="40" t="e">
        <f>1000000000/1000/PerfPowerST[[#This Row],[Cons. ST]]</f>
        <v>#N/A</v>
      </c>
    </row>
    <row r="190" spans="2:17" x14ac:dyDescent="0.3">
      <c r="B190" s="31" t="e">
        <f>IFERROR(GeneralTable[[#This Row],[Ref.]],NA())</f>
        <v>#N/A</v>
      </c>
      <c r="C190" s="21" t="e">
        <f>IFERROR(IF(GeneralTable[[#This Row],[Exclude From Chart]]="X",NA(),GeneralTable[[#This Row],[GraphLabel]]),NA())</f>
        <v>#N/A</v>
      </c>
      <c r="D190" s="21"/>
      <c r="E190" s="22" t="e">
        <f>IFERROR(IF(OR(GeneralTable[[#This Row],[Exclude From Chart]]="X",PerfPowerST[[#This Row],[ExcludeHere]]="X"),NA(),GeneralTable[[#This Row],[Cons. ST]]),NA())</f>
        <v>#N/A</v>
      </c>
      <c r="F190" s="23" t="e">
        <f>IFERROR(IF(OR(GeneralTable[[#This Row],[Exclude From Chart]]="X",PerfPowerST[[#This Row],[ExcludeHere]]="X"),NA(),GeneralTable[[#This Row],[Dur. ST]]),NA())</f>
        <v>#N/A</v>
      </c>
      <c r="G190" s="40" t="e">
        <f>1000000000/50/PerfPowerST[[#This Row],[Cons. ST]]</f>
        <v>#N/A</v>
      </c>
      <c r="H190" s="40" t="e">
        <f>1000000000/100/PerfPowerST[[#This Row],[Cons. ST]]</f>
        <v>#N/A</v>
      </c>
      <c r="I190" s="40" t="e">
        <f>1000000000/200/PerfPowerST[[#This Row],[Cons. ST]]</f>
        <v>#N/A</v>
      </c>
      <c r="J190" s="40" t="e">
        <f>1000000000/300/PerfPowerST[[#This Row],[Cons. ST]]</f>
        <v>#N/A</v>
      </c>
      <c r="K190" s="40" t="e">
        <f>1000000000/400/PerfPowerST[[#This Row],[Cons. ST]]</f>
        <v>#N/A</v>
      </c>
      <c r="L190" s="40" t="e">
        <f>1000000000/500/PerfPowerST[[#This Row],[Cons. ST]]</f>
        <v>#N/A</v>
      </c>
      <c r="M190" s="40" t="e">
        <f>1000000000/600/PerfPowerST[[#This Row],[Cons. ST]]</f>
        <v>#N/A</v>
      </c>
      <c r="N190" s="40" t="e">
        <f>1000000000/700/PerfPowerST[[#This Row],[Cons. ST]]</f>
        <v>#N/A</v>
      </c>
      <c r="O190" s="40" t="e">
        <f>1000000000/800/PerfPowerST[[#This Row],[Cons. ST]]</f>
        <v>#N/A</v>
      </c>
      <c r="P190" s="40" t="e">
        <f>1000000000/900/PerfPowerST[[#This Row],[Cons. ST]]</f>
        <v>#N/A</v>
      </c>
      <c r="Q190" s="40" t="e">
        <f>1000000000/1000/PerfPowerST[[#This Row],[Cons. ST]]</f>
        <v>#N/A</v>
      </c>
    </row>
    <row r="191" spans="2:17" x14ac:dyDescent="0.3">
      <c r="B191" s="31" t="e">
        <f>IFERROR(GeneralTable[[#This Row],[Ref.]],NA())</f>
        <v>#N/A</v>
      </c>
      <c r="C191" s="21" t="e">
        <f>IFERROR(IF(GeneralTable[[#This Row],[Exclude From Chart]]="X",NA(),GeneralTable[[#This Row],[GraphLabel]]),NA())</f>
        <v>#N/A</v>
      </c>
      <c r="D191" s="21"/>
      <c r="E191" s="22" t="e">
        <f>IFERROR(IF(OR(GeneralTable[[#This Row],[Exclude From Chart]]="X",PerfPowerST[[#This Row],[ExcludeHere]]="X"),NA(),GeneralTable[[#This Row],[Cons. ST]]),NA())</f>
        <v>#N/A</v>
      </c>
      <c r="F191" s="23" t="e">
        <f>IFERROR(IF(OR(GeneralTable[[#This Row],[Exclude From Chart]]="X",PerfPowerST[[#This Row],[ExcludeHere]]="X"),NA(),GeneralTable[[#This Row],[Dur. ST]]),NA())</f>
        <v>#N/A</v>
      </c>
      <c r="G191" s="40" t="e">
        <f>1000000000/50/PerfPowerST[[#This Row],[Cons. ST]]</f>
        <v>#N/A</v>
      </c>
      <c r="H191" s="40" t="e">
        <f>1000000000/100/PerfPowerST[[#This Row],[Cons. ST]]</f>
        <v>#N/A</v>
      </c>
      <c r="I191" s="40" t="e">
        <f>1000000000/200/PerfPowerST[[#This Row],[Cons. ST]]</f>
        <v>#N/A</v>
      </c>
      <c r="J191" s="40" t="e">
        <f>1000000000/300/PerfPowerST[[#This Row],[Cons. ST]]</f>
        <v>#N/A</v>
      </c>
      <c r="K191" s="40" t="e">
        <f>1000000000/400/PerfPowerST[[#This Row],[Cons. ST]]</f>
        <v>#N/A</v>
      </c>
      <c r="L191" s="40" t="e">
        <f>1000000000/500/PerfPowerST[[#This Row],[Cons. ST]]</f>
        <v>#N/A</v>
      </c>
      <c r="M191" s="40" t="e">
        <f>1000000000/600/PerfPowerST[[#This Row],[Cons. ST]]</f>
        <v>#N/A</v>
      </c>
      <c r="N191" s="40" t="e">
        <f>1000000000/700/PerfPowerST[[#This Row],[Cons. ST]]</f>
        <v>#N/A</v>
      </c>
      <c r="O191" s="40" t="e">
        <f>1000000000/800/PerfPowerST[[#This Row],[Cons. ST]]</f>
        <v>#N/A</v>
      </c>
      <c r="P191" s="40" t="e">
        <f>1000000000/900/PerfPowerST[[#This Row],[Cons. ST]]</f>
        <v>#N/A</v>
      </c>
      <c r="Q191" s="40" t="e">
        <f>1000000000/1000/PerfPowerST[[#This Row],[Cons. ST]]</f>
        <v>#N/A</v>
      </c>
    </row>
    <row r="192" spans="2:17" x14ac:dyDescent="0.3">
      <c r="B192" s="31" t="e">
        <f>IFERROR(GeneralTable[[#This Row],[Ref.]],NA())</f>
        <v>#N/A</v>
      </c>
      <c r="C192" s="21" t="e">
        <f>IFERROR(IF(GeneralTable[[#This Row],[Exclude From Chart]]="X",NA(),GeneralTable[[#This Row],[GraphLabel]]),NA())</f>
        <v>#N/A</v>
      </c>
      <c r="D192" s="21"/>
      <c r="E192" s="22" t="e">
        <f>IFERROR(IF(OR(GeneralTable[[#This Row],[Exclude From Chart]]="X",PerfPowerST[[#This Row],[ExcludeHere]]="X"),NA(),GeneralTable[[#This Row],[Cons. ST]]),NA())</f>
        <v>#N/A</v>
      </c>
      <c r="F192" s="23" t="e">
        <f>IFERROR(IF(OR(GeneralTable[[#This Row],[Exclude From Chart]]="X",PerfPowerST[[#This Row],[ExcludeHere]]="X"),NA(),GeneralTable[[#This Row],[Dur. ST]]),NA())</f>
        <v>#N/A</v>
      </c>
      <c r="G192" s="40" t="e">
        <f>1000000000/50/PerfPowerST[[#This Row],[Cons. ST]]</f>
        <v>#N/A</v>
      </c>
      <c r="H192" s="40" t="e">
        <f>1000000000/100/PerfPowerST[[#This Row],[Cons. ST]]</f>
        <v>#N/A</v>
      </c>
      <c r="I192" s="40" t="e">
        <f>1000000000/200/PerfPowerST[[#This Row],[Cons. ST]]</f>
        <v>#N/A</v>
      </c>
      <c r="J192" s="40" t="e">
        <f>1000000000/300/PerfPowerST[[#This Row],[Cons. ST]]</f>
        <v>#N/A</v>
      </c>
      <c r="K192" s="40" t="e">
        <f>1000000000/400/PerfPowerST[[#This Row],[Cons. ST]]</f>
        <v>#N/A</v>
      </c>
      <c r="L192" s="40" t="e">
        <f>1000000000/500/PerfPowerST[[#This Row],[Cons. ST]]</f>
        <v>#N/A</v>
      </c>
      <c r="M192" s="40" t="e">
        <f>1000000000/600/PerfPowerST[[#This Row],[Cons. ST]]</f>
        <v>#N/A</v>
      </c>
      <c r="N192" s="40" t="e">
        <f>1000000000/700/PerfPowerST[[#This Row],[Cons. ST]]</f>
        <v>#N/A</v>
      </c>
      <c r="O192" s="40" t="e">
        <f>1000000000/800/PerfPowerST[[#This Row],[Cons. ST]]</f>
        <v>#N/A</v>
      </c>
      <c r="P192" s="40" t="e">
        <f>1000000000/900/PerfPowerST[[#This Row],[Cons. ST]]</f>
        <v>#N/A</v>
      </c>
      <c r="Q192" s="40" t="e">
        <f>1000000000/1000/PerfPowerST[[#This Row],[Cons. ST]]</f>
        <v>#N/A</v>
      </c>
    </row>
    <row r="193" spans="2:17" x14ac:dyDescent="0.3">
      <c r="B193" s="31" t="e">
        <f>IFERROR(GeneralTable[[#This Row],[Ref.]],NA())</f>
        <v>#N/A</v>
      </c>
      <c r="C193" s="21" t="e">
        <f>IFERROR(IF(GeneralTable[[#This Row],[Exclude From Chart]]="X",NA(),GeneralTable[[#This Row],[GraphLabel]]),NA())</f>
        <v>#N/A</v>
      </c>
      <c r="D193" s="21"/>
      <c r="E193" s="22" t="e">
        <f>IFERROR(IF(OR(GeneralTable[[#This Row],[Exclude From Chart]]="X",PerfPowerST[[#This Row],[ExcludeHere]]="X"),NA(),GeneralTable[[#This Row],[Cons. ST]]),NA())</f>
        <v>#N/A</v>
      </c>
      <c r="F193" s="23" t="e">
        <f>IFERROR(IF(OR(GeneralTable[[#This Row],[Exclude From Chart]]="X",PerfPowerST[[#This Row],[ExcludeHere]]="X"),NA(),GeneralTable[[#This Row],[Dur. ST]]),NA())</f>
        <v>#N/A</v>
      </c>
      <c r="G193" s="40" t="e">
        <f>1000000000/50/PerfPowerST[[#This Row],[Cons. ST]]</f>
        <v>#N/A</v>
      </c>
      <c r="H193" s="40" t="e">
        <f>1000000000/100/PerfPowerST[[#This Row],[Cons. ST]]</f>
        <v>#N/A</v>
      </c>
      <c r="I193" s="40" t="e">
        <f>1000000000/200/PerfPowerST[[#This Row],[Cons. ST]]</f>
        <v>#N/A</v>
      </c>
      <c r="J193" s="40" t="e">
        <f>1000000000/300/PerfPowerST[[#This Row],[Cons. ST]]</f>
        <v>#N/A</v>
      </c>
      <c r="K193" s="40" t="e">
        <f>1000000000/400/PerfPowerST[[#This Row],[Cons. ST]]</f>
        <v>#N/A</v>
      </c>
      <c r="L193" s="40" t="e">
        <f>1000000000/500/PerfPowerST[[#This Row],[Cons. ST]]</f>
        <v>#N/A</v>
      </c>
      <c r="M193" s="40" t="e">
        <f>1000000000/600/PerfPowerST[[#This Row],[Cons. ST]]</f>
        <v>#N/A</v>
      </c>
      <c r="N193" s="40" t="e">
        <f>1000000000/700/PerfPowerST[[#This Row],[Cons. ST]]</f>
        <v>#N/A</v>
      </c>
      <c r="O193" s="40" t="e">
        <f>1000000000/800/PerfPowerST[[#This Row],[Cons. ST]]</f>
        <v>#N/A</v>
      </c>
      <c r="P193" s="40" t="e">
        <f>1000000000/900/PerfPowerST[[#This Row],[Cons. ST]]</f>
        <v>#N/A</v>
      </c>
      <c r="Q193" s="40" t="e">
        <f>1000000000/1000/PerfPowerST[[#This Row],[Cons. ST]]</f>
        <v>#N/A</v>
      </c>
    </row>
    <row r="194" spans="2:17" x14ac:dyDescent="0.3">
      <c r="B194" s="31" t="e">
        <f>IFERROR(GeneralTable[[#This Row],[Ref.]],NA())</f>
        <v>#N/A</v>
      </c>
      <c r="C194" s="21" t="e">
        <f>IFERROR(IF(GeneralTable[[#This Row],[Exclude From Chart]]="X",NA(),GeneralTable[[#This Row],[GraphLabel]]),NA())</f>
        <v>#N/A</v>
      </c>
      <c r="D194" s="21"/>
      <c r="E194" s="22" t="e">
        <f>IFERROR(IF(OR(GeneralTable[[#This Row],[Exclude From Chart]]="X",PerfPowerST[[#This Row],[ExcludeHere]]="X"),NA(),GeneralTable[[#This Row],[Cons. ST]]),NA())</f>
        <v>#N/A</v>
      </c>
      <c r="F194" s="23" t="e">
        <f>IFERROR(IF(OR(GeneralTable[[#This Row],[Exclude From Chart]]="X",PerfPowerST[[#This Row],[ExcludeHere]]="X"),NA(),GeneralTable[[#This Row],[Dur. ST]]),NA())</f>
        <v>#N/A</v>
      </c>
      <c r="G194" s="40" t="e">
        <f>1000000000/50/PerfPowerST[[#This Row],[Cons. ST]]</f>
        <v>#N/A</v>
      </c>
      <c r="H194" s="40" t="e">
        <f>1000000000/100/PerfPowerST[[#This Row],[Cons. ST]]</f>
        <v>#N/A</v>
      </c>
      <c r="I194" s="40" t="e">
        <f>1000000000/200/PerfPowerST[[#This Row],[Cons. ST]]</f>
        <v>#N/A</v>
      </c>
      <c r="J194" s="40" t="e">
        <f>1000000000/300/PerfPowerST[[#This Row],[Cons. ST]]</f>
        <v>#N/A</v>
      </c>
      <c r="K194" s="40" t="e">
        <f>1000000000/400/PerfPowerST[[#This Row],[Cons. ST]]</f>
        <v>#N/A</v>
      </c>
      <c r="L194" s="40" t="e">
        <f>1000000000/500/PerfPowerST[[#This Row],[Cons. ST]]</f>
        <v>#N/A</v>
      </c>
      <c r="M194" s="40" t="e">
        <f>1000000000/600/PerfPowerST[[#This Row],[Cons. ST]]</f>
        <v>#N/A</v>
      </c>
      <c r="N194" s="40" t="e">
        <f>1000000000/700/PerfPowerST[[#This Row],[Cons. ST]]</f>
        <v>#N/A</v>
      </c>
      <c r="O194" s="40" t="e">
        <f>1000000000/800/PerfPowerST[[#This Row],[Cons. ST]]</f>
        <v>#N/A</v>
      </c>
      <c r="P194" s="40" t="e">
        <f>1000000000/900/PerfPowerST[[#This Row],[Cons. ST]]</f>
        <v>#N/A</v>
      </c>
      <c r="Q194" s="40" t="e">
        <f>1000000000/1000/PerfPowerST[[#This Row],[Cons. ST]]</f>
        <v>#N/A</v>
      </c>
    </row>
    <row r="195" spans="2:17" x14ac:dyDescent="0.3">
      <c r="B195" s="31" t="e">
        <f>IFERROR(GeneralTable[[#This Row],[Ref.]],NA())</f>
        <v>#N/A</v>
      </c>
      <c r="C195" s="21" t="e">
        <f>IFERROR(IF(GeneralTable[[#This Row],[Exclude From Chart]]="X",NA(),GeneralTable[[#This Row],[GraphLabel]]),NA())</f>
        <v>#N/A</v>
      </c>
      <c r="D195" s="21"/>
      <c r="E195" s="22" t="e">
        <f>IFERROR(IF(OR(GeneralTable[[#This Row],[Exclude From Chart]]="X",PerfPowerST[[#This Row],[ExcludeHere]]="X"),NA(),GeneralTable[[#This Row],[Cons. ST]]),NA())</f>
        <v>#N/A</v>
      </c>
      <c r="F195" s="23" t="e">
        <f>IFERROR(IF(OR(GeneralTable[[#This Row],[Exclude From Chart]]="X",PerfPowerST[[#This Row],[ExcludeHere]]="X"),NA(),GeneralTable[[#This Row],[Dur. ST]]),NA())</f>
        <v>#N/A</v>
      </c>
      <c r="G195" s="40" t="e">
        <f>1000000000/50/PerfPowerST[[#This Row],[Cons. ST]]</f>
        <v>#N/A</v>
      </c>
      <c r="H195" s="40" t="e">
        <f>1000000000/100/PerfPowerST[[#This Row],[Cons. ST]]</f>
        <v>#N/A</v>
      </c>
      <c r="I195" s="40" t="e">
        <f>1000000000/200/PerfPowerST[[#This Row],[Cons. ST]]</f>
        <v>#N/A</v>
      </c>
      <c r="J195" s="40" t="e">
        <f>1000000000/300/PerfPowerST[[#This Row],[Cons. ST]]</f>
        <v>#N/A</v>
      </c>
      <c r="K195" s="40" t="e">
        <f>1000000000/400/PerfPowerST[[#This Row],[Cons. ST]]</f>
        <v>#N/A</v>
      </c>
      <c r="L195" s="40" t="e">
        <f>1000000000/500/PerfPowerST[[#This Row],[Cons. ST]]</f>
        <v>#N/A</v>
      </c>
      <c r="M195" s="40" t="e">
        <f>1000000000/600/PerfPowerST[[#This Row],[Cons. ST]]</f>
        <v>#N/A</v>
      </c>
      <c r="N195" s="40" t="e">
        <f>1000000000/700/PerfPowerST[[#This Row],[Cons. ST]]</f>
        <v>#N/A</v>
      </c>
      <c r="O195" s="40" t="e">
        <f>1000000000/800/PerfPowerST[[#This Row],[Cons. ST]]</f>
        <v>#N/A</v>
      </c>
      <c r="P195" s="40" t="e">
        <f>1000000000/900/PerfPowerST[[#This Row],[Cons. ST]]</f>
        <v>#N/A</v>
      </c>
      <c r="Q195" s="40" t="e">
        <f>1000000000/1000/PerfPowerST[[#This Row],[Cons. ST]]</f>
        <v>#N/A</v>
      </c>
    </row>
    <row r="196" spans="2:17" x14ac:dyDescent="0.3">
      <c r="B196" s="31" t="e">
        <f>IFERROR(GeneralTable[[#This Row],[Ref.]],NA())</f>
        <v>#N/A</v>
      </c>
      <c r="C196" s="21" t="e">
        <f>IFERROR(IF(GeneralTable[[#This Row],[Exclude From Chart]]="X",NA(),GeneralTable[[#This Row],[GraphLabel]]),NA())</f>
        <v>#N/A</v>
      </c>
      <c r="D196" s="21"/>
      <c r="E196" s="22" t="e">
        <f>IFERROR(IF(OR(GeneralTable[[#This Row],[Exclude From Chart]]="X",PerfPowerST[[#This Row],[ExcludeHere]]="X"),NA(),GeneralTable[[#This Row],[Cons. ST]]),NA())</f>
        <v>#N/A</v>
      </c>
      <c r="F196" s="23" t="e">
        <f>IFERROR(IF(OR(GeneralTable[[#This Row],[Exclude From Chart]]="X",PerfPowerST[[#This Row],[ExcludeHere]]="X"),NA(),GeneralTable[[#This Row],[Dur. ST]]),NA())</f>
        <v>#N/A</v>
      </c>
      <c r="G196" s="40" t="e">
        <f>1000000000/50/PerfPowerST[[#This Row],[Cons. ST]]</f>
        <v>#N/A</v>
      </c>
      <c r="H196" s="40" t="e">
        <f>1000000000/100/PerfPowerST[[#This Row],[Cons. ST]]</f>
        <v>#N/A</v>
      </c>
      <c r="I196" s="40" t="e">
        <f>1000000000/200/PerfPowerST[[#This Row],[Cons. ST]]</f>
        <v>#N/A</v>
      </c>
      <c r="J196" s="40" t="e">
        <f>1000000000/300/PerfPowerST[[#This Row],[Cons. ST]]</f>
        <v>#N/A</v>
      </c>
      <c r="K196" s="40" t="e">
        <f>1000000000/400/PerfPowerST[[#This Row],[Cons. ST]]</f>
        <v>#N/A</v>
      </c>
      <c r="L196" s="40" t="e">
        <f>1000000000/500/PerfPowerST[[#This Row],[Cons. ST]]</f>
        <v>#N/A</v>
      </c>
      <c r="M196" s="40" t="e">
        <f>1000000000/600/PerfPowerST[[#This Row],[Cons. ST]]</f>
        <v>#N/A</v>
      </c>
      <c r="N196" s="40" t="e">
        <f>1000000000/700/PerfPowerST[[#This Row],[Cons. ST]]</f>
        <v>#N/A</v>
      </c>
      <c r="O196" s="40" t="e">
        <f>1000000000/800/PerfPowerST[[#This Row],[Cons. ST]]</f>
        <v>#N/A</v>
      </c>
      <c r="P196" s="40" t="e">
        <f>1000000000/900/PerfPowerST[[#This Row],[Cons. ST]]</f>
        <v>#N/A</v>
      </c>
      <c r="Q196" s="40" t="e">
        <f>1000000000/1000/PerfPowerST[[#This Row],[Cons. ST]]</f>
        <v>#N/A</v>
      </c>
    </row>
    <row r="197" spans="2:17" x14ac:dyDescent="0.3">
      <c r="B197" s="31" t="e">
        <f>IFERROR(GeneralTable[[#This Row],[Ref.]],NA())</f>
        <v>#N/A</v>
      </c>
      <c r="C197" s="21" t="e">
        <f>IFERROR(IF(GeneralTable[[#This Row],[Exclude From Chart]]="X",NA(),GeneralTable[[#This Row],[GraphLabel]]),NA())</f>
        <v>#N/A</v>
      </c>
      <c r="D197" s="21"/>
      <c r="E197" s="22" t="e">
        <f>IFERROR(IF(OR(GeneralTable[[#This Row],[Exclude From Chart]]="X",PerfPowerST[[#This Row],[ExcludeHere]]="X"),NA(),GeneralTable[[#This Row],[Cons. ST]]),NA())</f>
        <v>#N/A</v>
      </c>
      <c r="F197" s="23" t="e">
        <f>IFERROR(IF(OR(GeneralTable[[#This Row],[Exclude From Chart]]="X",PerfPowerST[[#This Row],[ExcludeHere]]="X"),NA(),GeneralTable[[#This Row],[Dur. ST]]),NA())</f>
        <v>#N/A</v>
      </c>
      <c r="G197" s="40" t="e">
        <f>1000000000/50/PerfPowerST[[#This Row],[Cons. ST]]</f>
        <v>#N/A</v>
      </c>
      <c r="H197" s="40" t="e">
        <f>1000000000/100/PerfPowerST[[#This Row],[Cons. ST]]</f>
        <v>#N/A</v>
      </c>
      <c r="I197" s="40" t="e">
        <f>1000000000/200/PerfPowerST[[#This Row],[Cons. ST]]</f>
        <v>#N/A</v>
      </c>
      <c r="J197" s="40" t="e">
        <f>1000000000/300/PerfPowerST[[#This Row],[Cons. ST]]</f>
        <v>#N/A</v>
      </c>
      <c r="K197" s="40" t="e">
        <f>1000000000/400/PerfPowerST[[#This Row],[Cons. ST]]</f>
        <v>#N/A</v>
      </c>
      <c r="L197" s="40" t="e">
        <f>1000000000/500/PerfPowerST[[#This Row],[Cons. ST]]</f>
        <v>#N/A</v>
      </c>
      <c r="M197" s="40" t="e">
        <f>1000000000/600/PerfPowerST[[#This Row],[Cons. ST]]</f>
        <v>#N/A</v>
      </c>
      <c r="N197" s="40" t="e">
        <f>1000000000/700/PerfPowerST[[#This Row],[Cons. ST]]</f>
        <v>#N/A</v>
      </c>
      <c r="O197" s="40" t="e">
        <f>1000000000/800/PerfPowerST[[#This Row],[Cons. ST]]</f>
        <v>#N/A</v>
      </c>
      <c r="P197" s="40" t="e">
        <f>1000000000/900/PerfPowerST[[#This Row],[Cons. ST]]</f>
        <v>#N/A</v>
      </c>
      <c r="Q197" s="40" t="e">
        <f>1000000000/1000/PerfPowerST[[#This Row],[Cons. ST]]</f>
        <v>#N/A</v>
      </c>
    </row>
    <row r="198" spans="2:17" x14ac:dyDescent="0.3">
      <c r="B198" s="31" t="e">
        <f>IFERROR(GeneralTable[[#This Row],[Ref.]],NA())</f>
        <v>#N/A</v>
      </c>
      <c r="C198" s="21" t="e">
        <f>IFERROR(IF(GeneralTable[[#This Row],[Exclude From Chart]]="X",NA(),GeneralTable[[#This Row],[GraphLabel]]),NA())</f>
        <v>#N/A</v>
      </c>
      <c r="D198" s="21"/>
      <c r="E198" s="22" t="e">
        <f>IFERROR(IF(OR(GeneralTable[[#This Row],[Exclude From Chart]]="X",PerfPowerST[[#This Row],[ExcludeHere]]="X"),NA(),GeneralTable[[#This Row],[Cons. ST]]),NA())</f>
        <v>#N/A</v>
      </c>
      <c r="F198" s="23" t="e">
        <f>IFERROR(IF(OR(GeneralTable[[#This Row],[Exclude From Chart]]="X",PerfPowerST[[#This Row],[ExcludeHere]]="X"),NA(),GeneralTable[[#This Row],[Dur. ST]]),NA())</f>
        <v>#N/A</v>
      </c>
      <c r="G198" s="40" t="e">
        <f>1000000000/50/PerfPowerST[[#This Row],[Cons. ST]]</f>
        <v>#N/A</v>
      </c>
      <c r="H198" s="40" t="e">
        <f>1000000000/100/PerfPowerST[[#This Row],[Cons. ST]]</f>
        <v>#N/A</v>
      </c>
      <c r="I198" s="40" t="e">
        <f>1000000000/200/PerfPowerST[[#This Row],[Cons. ST]]</f>
        <v>#N/A</v>
      </c>
      <c r="J198" s="40" t="e">
        <f>1000000000/300/PerfPowerST[[#This Row],[Cons. ST]]</f>
        <v>#N/A</v>
      </c>
      <c r="K198" s="40" t="e">
        <f>1000000000/400/PerfPowerST[[#This Row],[Cons. ST]]</f>
        <v>#N/A</v>
      </c>
      <c r="L198" s="40" t="e">
        <f>1000000000/500/PerfPowerST[[#This Row],[Cons. ST]]</f>
        <v>#N/A</v>
      </c>
      <c r="M198" s="40" t="e">
        <f>1000000000/600/PerfPowerST[[#This Row],[Cons. ST]]</f>
        <v>#N/A</v>
      </c>
      <c r="N198" s="40" t="e">
        <f>1000000000/700/PerfPowerST[[#This Row],[Cons. ST]]</f>
        <v>#N/A</v>
      </c>
      <c r="O198" s="40" t="e">
        <f>1000000000/800/PerfPowerST[[#This Row],[Cons. ST]]</f>
        <v>#N/A</v>
      </c>
      <c r="P198" s="40" t="e">
        <f>1000000000/900/PerfPowerST[[#This Row],[Cons. ST]]</f>
        <v>#N/A</v>
      </c>
      <c r="Q198" s="40" t="e">
        <f>1000000000/1000/PerfPowerST[[#This Row],[Cons. ST]]</f>
        <v>#N/A</v>
      </c>
    </row>
    <row r="199" spans="2:17" x14ac:dyDescent="0.3">
      <c r="B199" s="31" t="e">
        <f>IFERROR(GeneralTable[[#This Row],[Ref.]],NA())</f>
        <v>#N/A</v>
      </c>
      <c r="C199" s="21" t="e">
        <f>IFERROR(IF(GeneralTable[[#This Row],[Exclude From Chart]]="X",NA(),GeneralTable[[#This Row],[GraphLabel]]),NA())</f>
        <v>#N/A</v>
      </c>
      <c r="D199" s="21"/>
      <c r="E199" s="22" t="e">
        <f>IFERROR(IF(OR(GeneralTable[[#This Row],[Exclude From Chart]]="X",PerfPowerST[[#This Row],[ExcludeHere]]="X"),NA(),GeneralTable[[#This Row],[Cons. ST]]),NA())</f>
        <v>#N/A</v>
      </c>
      <c r="F199" s="23" t="e">
        <f>IFERROR(IF(OR(GeneralTable[[#This Row],[Exclude From Chart]]="X",PerfPowerST[[#This Row],[ExcludeHere]]="X"),NA(),GeneralTable[[#This Row],[Dur. ST]]),NA())</f>
        <v>#N/A</v>
      </c>
      <c r="G199" s="40" t="e">
        <f>1000000000/50/PerfPowerST[[#This Row],[Cons. ST]]</f>
        <v>#N/A</v>
      </c>
      <c r="H199" s="40" t="e">
        <f>1000000000/100/PerfPowerST[[#This Row],[Cons. ST]]</f>
        <v>#N/A</v>
      </c>
      <c r="I199" s="40" t="e">
        <f>1000000000/200/PerfPowerST[[#This Row],[Cons. ST]]</f>
        <v>#N/A</v>
      </c>
      <c r="J199" s="40" t="e">
        <f>1000000000/300/PerfPowerST[[#This Row],[Cons. ST]]</f>
        <v>#N/A</v>
      </c>
      <c r="K199" s="40" t="e">
        <f>1000000000/400/PerfPowerST[[#This Row],[Cons. ST]]</f>
        <v>#N/A</v>
      </c>
      <c r="L199" s="40" t="e">
        <f>1000000000/500/PerfPowerST[[#This Row],[Cons. ST]]</f>
        <v>#N/A</v>
      </c>
      <c r="M199" s="40" t="e">
        <f>1000000000/600/PerfPowerST[[#This Row],[Cons. ST]]</f>
        <v>#N/A</v>
      </c>
      <c r="N199" s="40" t="e">
        <f>1000000000/700/PerfPowerST[[#This Row],[Cons. ST]]</f>
        <v>#N/A</v>
      </c>
      <c r="O199" s="40" t="e">
        <f>1000000000/800/PerfPowerST[[#This Row],[Cons. ST]]</f>
        <v>#N/A</v>
      </c>
      <c r="P199" s="40" t="e">
        <f>1000000000/900/PerfPowerST[[#This Row],[Cons. ST]]</f>
        <v>#N/A</v>
      </c>
      <c r="Q199" s="40" t="e">
        <f>1000000000/1000/PerfPowerST[[#This Row],[Cons. ST]]</f>
        <v>#N/A</v>
      </c>
    </row>
    <row r="200" spans="2:17" x14ac:dyDescent="0.3">
      <c r="B200" s="31" t="e">
        <f>IFERROR(GeneralTable[[#This Row],[Ref.]],NA())</f>
        <v>#N/A</v>
      </c>
      <c r="C200" s="21" t="e">
        <f>IFERROR(IF(GeneralTable[[#This Row],[Exclude From Chart]]="X",NA(),GeneralTable[[#This Row],[GraphLabel]]),NA())</f>
        <v>#N/A</v>
      </c>
      <c r="D200" s="21"/>
      <c r="E200" s="24" t="e">
        <f>IFERROR(IF(OR(GeneralTable[[#This Row],[Exclude From Chart]]="X",PerfPowerST[[#This Row],[ExcludeHere]]="X"),NA(),GeneralTable[[#This Row],[Cons. ST]]),NA())</f>
        <v>#N/A</v>
      </c>
      <c r="F200" s="25" t="e">
        <f>IFERROR(IF(OR(GeneralTable[[#This Row],[Exclude From Chart]]="X",PerfPowerST[[#This Row],[ExcludeHere]]="X"),NA(),GeneralTable[[#This Row],[Dur. ST]]),NA())</f>
        <v>#N/A</v>
      </c>
      <c r="G200" s="40" t="e">
        <f>1000000000/50/PerfPowerST[[#This Row],[Cons. ST]]</f>
        <v>#N/A</v>
      </c>
      <c r="H200" s="40" t="e">
        <f>1000000000/100/PerfPowerST[[#This Row],[Cons. ST]]</f>
        <v>#N/A</v>
      </c>
      <c r="I200" s="40" t="e">
        <f>1000000000/200/PerfPowerST[[#This Row],[Cons. ST]]</f>
        <v>#N/A</v>
      </c>
      <c r="J200" s="40" t="e">
        <f>1000000000/300/PerfPowerST[[#This Row],[Cons. ST]]</f>
        <v>#N/A</v>
      </c>
      <c r="K200" s="40" t="e">
        <f>1000000000/400/PerfPowerST[[#This Row],[Cons. ST]]</f>
        <v>#N/A</v>
      </c>
      <c r="L200" s="40" t="e">
        <f>1000000000/500/PerfPowerST[[#This Row],[Cons. ST]]</f>
        <v>#N/A</v>
      </c>
      <c r="M200" s="40" t="e">
        <f>1000000000/600/PerfPowerST[[#This Row],[Cons. ST]]</f>
        <v>#N/A</v>
      </c>
      <c r="N200" s="40" t="e">
        <f>1000000000/700/PerfPowerST[[#This Row],[Cons. ST]]</f>
        <v>#N/A</v>
      </c>
      <c r="O200" s="40" t="e">
        <f>1000000000/800/PerfPowerST[[#This Row],[Cons. ST]]</f>
        <v>#N/A</v>
      </c>
      <c r="P200" s="40" t="e">
        <f>1000000000/900/PerfPowerST[[#This Row],[Cons. ST]]</f>
        <v>#N/A</v>
      </c>
      <c r="Q200" s="40" t="e">
        <f>1000000000/1000/PerfPowerST[[#This Row],[Cons. ST]]</f>
        <v>#N/A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2D50E-9363-488B-9BFC-B64ADDEEA2B0}">
  <dimension ref="B5:Q200"/>
  <sheetViews>
    <sheetView topLeftCell="D25" zoomScaleNormal="100" workbookViewId="0">
      <selection activeCell="S36" sqref="S36"/>
    </sheetView>
  </sheetViews>
  <sheetFormatPr baseColWidth="10" defaultRowHeight="14.4" outlineLevelCol="1" x14ac:dyDescent="0.3"/>
  <cols>
    <col min="1" max="1" width="3" customWidth="1"/>
    <col min="2" max="2" width="6.5546875" bestFit="1" customWidth="1"/>
    <col min="3" max="3" width="35" bestFit="1" customWidth="1"/>
    <col min="4" max="4" width="13.5546875" bestFit="1" customWidth="1"/>
    <col min="7" max="7" width="10.44140625" customWidth="1" outlineLevel="1"/>
    <col min="8" max="9" width="9.44140625" customWidth="1" outlineLevel="1"/>
    <col min="10" max="16" width="11.5546875" customWidth="1" outlineLevel="1"/>
  </cols>
  <sheetData>
    <row r="5" spans="2:17" x14ac:dyDescent="0.3">
      <c r="B5" s="28" t="s">
        <v>159</v>
      </c>
      <c r="C5" s="20" t="s">
        <v>7</v>
      </c>
      <c r="D5" s="20" t="s">
        <v>213</v>
      </c>
      <c r="E5" s="20" t="s">
        <v>34</v>
      </c>
      <c r="F5" s="20" t="s">
        <v>35</v>
      </c>
      <c r="G5" s="28" t="s">
        <v>248</v>
      </c>
      <c r="H5" s="28" t="s">
        <v>247</v>
      </c>
      <c r="I5" s="28" t="s">
        <v>246</v>
      </c>
      <c r="J5" s="28" t="s">
        <v>249</v>
      </c>
      <c r="K5" s="28" t="s">
        <v>250</v>
      </c>
      <c r="L5" s="28" t="s">
        <v>245</v>
      </c>
      <c r="M5" s="28" t="s">
        <v>251</v>
      </c>
      <c r="N5" s="28" t="s">
        <v>252</v>
      </c>
      <c r="O5" s="28" t="s">
        <v>253</v>
      </c>
      <c r="P5" s="28" t="s">
        <v>254</v>
      </c>
      <c r="Q5" s="28" t="s">
        <v>255</v>
      </c>
    </row>
    <row r="6" spans="2:17" x14ac:dyDescent="0.3">
      <c r="B6">
        <f>IFERROR(GeneralTable[[#This Row],[Ref.]],NA())</f>
        <v>1</v>
      </c>
      <c r="C6" s="15" t="str">
        <f>IFERROR(IF(GeneralTable[[#This Row],[Exclude From Chart]]="X",NA(),GeneralTable[[#This Row],[GraphLabel]]),NA())</f>
        <v>R7 4700U (Renoir) [1]</v>
      </c>
      <c r="D6" s="26"/>
      <c r="E6" s="12">
        <f>IFERROR(IF(OR(GeneralTable[[#This Row],[Exclude From Chart]]="X",PerfPowerST4[[#This Row],[ExcludeHere]]="X"),NA(),GeneralTable[[#This Row],[Cons. MT]]),NA())</f>
        <v>2410</v>
      </c>
      <c r="F6" s="19">
        <f>IFERROR(IF(OR(GeneralTable[[#This Row],[Exclude From Chart]]="X",PerfPowerST4[[#This Row],[ExcludeHere]]="X"),NA(),GeneralTable[[#This Row],[Dur. MT]]),NA())</f>
        <v>156.22</v>
      </c>
      <c r="G6" s="40">
        <f>1000000000/500/PerfPowerST4[[#This Row],[Cons. MT]]</f>
        <v>829.87551867219918</v>
      </c>
      <c r="H6" s="40">
        <f>1000000000/1000/PerfPowerST4[[#This Row],[Cons. MT]]</f>
        <v>414.93775933609959</v>
      </c>
      <c r="I6" s="40">
        <f>1000000000/2000/PerfPowerST4[[#This Row],[Cons. MT]]</f>
        <v>207.46887966804979</v>
      </c>
      <c r="J6" s="40">
        <f>1000000000/3000/PerfPowerST4[[#This Row],[Cons. MT]]</f>
        <v>138.31258644536652</v>
      </c>
      <c r="K6" s="40">
        <f>1000000000/4000/PerfPowerST4[[#This Row],[Cons. MT]]</f>
        <v>103.7344398340249</v>
      </c>
      <c r="L6" s="40">
        <f>1000000000/5000/PerfPowerST4[[#This Row],[Cons. MT]]</f>
        <v>82.987551867219921</v>
      </c>
      <c r="M6" s="40">
        <f>1000000000/6000/PerfPowerST4[[#This Row],[Cons. MT]]</f>
        <v>69.15629322268326</v>
      </c>
      <c r="N6" s="40">
        <f>1000000000/7000/PerfPowerST4[[#This Row],[Cons. MT]]</f>
        <v>59.276822762299943</v>
      </c>
      <c r="O6" s="40">
        <f>1000000000/8000/PerfPowerST4[[#This Row],[Cons. MT]]</f>
        <v>51.867219917012449</v>
      </c>
      <c r="P6" s="40">
        <f>1000000000/9000/PerfPowerST4[[#This Row],[Cons. MT]]</f>
        <v>46.104195481788842</v>
      </c>
      <c r="Q6" s="40">
        <f>1000000000/10000/PerfPowerST4[[#This Row],[Cons. MT]]</f>
        <v>41.49377593360996</v>
      </c>
    </row>
    <row r="7" spans="2:17" x14ac:dyDescent="0.3">
      <c r="B7">
        <f>IFERROR(GeneralTable[[#This Row],[Ref.]],NA())</f>
        <v>2</v>
      </c>
      <c r="C7" s="15" t="str">
        <f>IFERROR(IF(GeneralTable[[#This Row],[Exclude From Chart]]="X",NA(),GeneralTable[[#This Row],[GraphLabel]]),NA())</f>
        <v>R5 3600 (Matisse) v0.3.1 [2]</v>
      </c>
      <c r="D7" s="26"/>
      <c r="E7" s="12">
        <f>IFERROR(IF(OR(GeneralTable[[#This Row],[Exclude From Chart]]="X",PerfPowerST4[[#This Row],[ExcludeHere]]="X"),NA(),GeneralTable[[#This Row],[Cons. MT]]),NA())</f>
        <v>7223</v>
      </c>
      <c r="F7" s="19">
        <f>IFERROR(IF(OR(GeneralTable[[#This Row],[Exclude From Chart]]="X",PerfPowerST4[[#This Row],[ExcludeHere]]="X"),NA(),GeneralTable[[#This Row],[Dur. MT]]),NA())</f>
        <v>99.861243102293088</v>
      </c>
      <c r="G7" s="40">
        <f>1000000000/500/PerfPowerST4[[#This Row],[Cons. MT]]</f>
        <v>276.89325764917623</v>
      </c>
      <c r="H7" s="40">
        <f>1000000000/1000/PerfPowerST4[[#This Row],[Cons. MT]]</f>
        <v>138.44662882458812</v>
      </c>
      <c r="I7" s="40">
        <f>1000000000/2000/PerfPowerST4[[#This Row],[Cons. MT]]</f>
        <v>69.223314412294059</v>
      </c>
      <c r="J7" s="40">
        <f>1000000000/3000/PerfPowerST4[[#This Row],[Cons. MT]]</f>
        <v>46.148876274862701</v>
      </c>
      <c r="K7" s="40">
        <f>1000000000/4000/PerfPowerST4[[#This Row],[Cons. MT]]</f>
        <v>34.611657206147029</v>
      </c>
      <c r="L7" s="40">
        <f>1000000000/5000/PerfPowerST4[[#This Row],[Cons. MT]]</f>
        <v>27.689325764917623</v>
      </c>
      <c r="M7" s="40">
        <f>1000000000/6000/PerfPowerST4[[#This Row],[Cons. MT]]</f>
        <v>23.074438137431351</v>
      </c>
      <c r="N7" s="40">
        <f>1000000000/7000/PerfPowerST4[[#This Row],[Cons. MT]]</f>
        <v>19.778089832084021</v>
      </c>
      <c r="O7" s="40">
        <f>1000000000/8000/PerfPowerST4[[#This Row],[Cons. MT]]</f>
        <v>17.305828603073515</v>
      </c>
      <c r="P7" s="40">
        <f>1000000000/9000/PerfPowerST4[[#This Row],[Cons. MT]]</f>
        <v>15.382958758287568</v>
      </c>
      <c r="Q7" s="40">
        <f>1000000000/10000/PerfPowerST4[[#This Row],[Cons. MT]]</f>
        <v>13.844662882458811</v>
      </c>
    </row>
    <row r="8" spans="2:17" x14ac:dyDescent="0.3">
      <c r="B8">
        <f>IFERROR(GeneralTable[[#This Row],[Ref.]],NA())</f>
        <v>3</v>
      </c>
      <c r="C8" s="15" t="str">
        <f>IFERROR(IF(GeneralTable[[#This Row],[Exclude From Chart]]="X",NA(),GeneralTable[[#This Row],[GraphLabel]]),NA())</f>
        <v>i7 1065G (IceLake) v0.3.1 [3]</v>
      </c>
      <c r="D8" s="26"/>
      <c r="E8" s="12">
        <f>IFERROR(IF(OR(GeneralTable[[#This Row],[Exclude From Chart]]="X",PerfPowerST4[[#This Row],[ExcludeHere]]="X"),NA(),GeneralTable[[#This Row],[Cons. MT]]),NA())</f>
        <v>3912</v>
      </c>
      <c r="F8" s="19">
        <f>IFERROR(IF(OR(GeneralTable[[#This Row],[Exclude From Chart]]="X",PerfPowerST4[[#This Row],[ExcludeHere]]="X"),NA(),GeneralTable[[#This Row],[Dur. MT]]),NA())</f>
        <v>288.76857942815411</v>
      </c>
      <c r="G8" s="40">
        <f>1000000000/500/PerfPowerST4[[#This Row],[Cons. MT]]</f>
        <v>511.24744376278119</v>
      </c>
      <c r="H8" s="40">
        <f>1000000000/1000/PerfPowerST4[[#This Row],[Cons. MT]]</f>
        <v>255.62372188139059</v>
      </c>
      <c r="I8" s="40">
        <f>1000000000/2000/PerfPowerST4[[#This Row],[Cons. MT]]</f>
        <v>127.8118609406953</v>
      </c>
      <c r="J8" s="40">
        <f>1000000000/3000/PerfPowerST4[[#This Row],[Cons. MT]]</f>
        <v>85.207907293796865</v>
      </c>
      <c r="K8" s="40">
        <f>1000000000/4000/PerfPowerST4[[#This Row],[Cons. MT]]</f>
        <v>63.905930470347649</v>
      </c>
      <c r="L8" s="40">
        <f>1000000000/5000/PerfPowerST4[[#This Row],[Cons. MT]]</f>
        <v>51.124744376278116</v>
      </c>
      <c r="M8" s="40">
        <f>1000000000/6000/PerfPowerST4[[#This Row],[Cons. MT]]</f>
        <v>42.603953646898432</v>
      </c>
      <c r="N8" s="40">
        <f>1000000000/7000/PerfPowerST4[[#This Row],[Cons. MT]]</f>
        <v>36.517674554484373</v>
      </c>
      <c r="O8" s="40">
        <f>1000000000/8000/PerfPowerST4[[#This Row],[Cons. MT]]</f>
        <v>31.952965235173824</v>
      </c>
      <c r="P8" s="40">
        <f>1000000000/9000/PerfPowerST4[[#This Row],[Cons. MT]]</f>
        <v>28.402635764598955</v>
      </c>
      <c r="Q8" s="40">
        <f>1000000000/10000/PerfPowerST4[[#This Row],[Cons. MT]]</f>
        <v>25.562372188139058</v>
      </c>
    </row>
    <row r="9" spans="2:17" x14ac:dyDescent="0.3">
      <c r="B9">
        <f>IFERROR(GeneralTable[[#This Row],[Ref.]],NA())</f>
        <v>4</v>
      </c>
      <c r="C9" s="15" t="e">
        <f>IFERROR(IF(GeneralTable[[#This Row],[Exclude From Chart]]="X",NA(),GeneralTable[[#This Row],[GraphLabel]]),NA())</f>
        <v>#N/A</v>
      </c>
      <c r="D9" s="26"/>
      <c r="E9" s="12" t="e">
        <f>IFERROR(IF(OR(GeneralTable[[#This Row],[Exclude From Chart]]="X",PerfPowerST4[[#This Row],[ExcludeHere]]="X"),NA(),GeneralTable[[#This Row],[Cons. MT]]),NA())</f>
        <v>#N/A</v>
      </c>
      <c r="F9" s="19" t="e">
        <f>IFERROR(IF(OR(GeneralTable[[#This Row],[Exclude From Chart]]="X",PerfPowerST4[[#This Row],[ExcludeHere]]="X"),NA(),GeneralTable[[#This Row],[Dur. MT]]),NA())</f>
        <v>#N/A</v>
      </c>
      <c r="G9" s="40" t="e">
        <f>1000000000/500/PerfPowerST4[[#This Row],[Cons. MT]]</f>
        <v>#N/A</v>
      </c>
      <c r="H9" s="40" t="e">
        <f>1000000000/1000/PerfPowerST4[[#This Row],[Cons. MT]]</f>
        <v>#N/A</v>
      </c>
      <c r="I9" s="40" t="e">
        <f>1000000000/2000/PerfPowerST4[[#This Row],[Cons. MT]]</f>
        <v>#N/A</v>
      </c>
      <c r="J9" s="40" t="e">
        <f>1000000000/3000/PerfPowerST4[[#This Row],[Cons. MT]]</f>
        <v>#N/A</v>
      </c>
      <c r="K9" s="40" t="e">
        <f>1000000000/4000/PerfPowerST4[[#This Row],[Cons. MT]]</f>
        <v>#N/A</v>
      </c>
      <c r="L9" s="40" t="e">
        <f>1000000000/5000/PerfPowerST4[[#This Row],[Cons. MT]]</f>
        <v>#N/A</v>
      </c>
      <c r="M9" s="40" t="e">
        <f>1000000000/6000/PerfPowerST4[[#This Row],[Cons. MT]]</f>
        <v>#N/A</v>
      </c>
      <c r="N9" s="40" t="e">
        <f>1000000000/7000/PerfPowerST4[[#This Row],[Cons. MT]]</f>
        <v>#N/A</v>
      </c>
      <c r="O9" s="40" t="e">
        <f>1000000000/8000/PerfPowerST4[[#This Row],[Cons. MT]]</f>
        <v>#N/A</v>
      </c>
      <c r="P9" s="40" t="e">
        <f>1000000000/9000/PerfPowerST4[[#This Row],[Cons. MT]]</f>
        <v>#N/A</v>
      </c>
      <c r="Q9" s="40" t="e">
        <f>1000000000/10000/PerfPowerST4[[#This Row],[Cons. MT]]</f>
        <v>#N/A</v>
      </c>
    </row>
    <row r="10" spans="2:17" x14ac:dyDescent="0.3">
      <c r="B10">
        <f>IFERROR(GeneralTable[[#This Row],[Ref.]],NA())</f>
        <v>5</v>
      </c>
      <c r="C10" s="15" t="str">
        <f>IFERROR(IF(GeneralTable[[#This Row],[Exclude From Chart]]="X",NA(),GeneralTable[[#This Row],[GraphLabel]]),NA())</f>
        <v>R7 4750G (Renoir) v0.3.1 [5]</v>
      </c>
      <c r="D10" s="26"/>
      <c r="E10" s="12">
        <f>IFERROR(IF(OR(GeneralTable[[#This Row],[Exclude From Chart]]="X",PerfPowerST4[[#This Row],[ExcludeHere]]="X"),NA(),GeneralTable[[#This Row],[Cons. MT]]),NA())</f>
        <v>5262</v>
      </c>
      <c r="F10" s="19">
        <f>IFERROR(IF(OR(GeneralTable[[#This Row],[Exclude From Chart]]="X",PerfPowerST4[[#This Row],[ExcludeHere]]="X"),NA(),GeneralTable[[#This Row],[Dur. MT]]),NA())</f>
        <v>72.052127420048677</v>
      </c>
      <c r="G10" s="40">
        <f>1000000000/500/PerfPowerST4[[#This Row],[Cons. MT]]</f>
        <v>380.08361839604714</v>
      </c>
      <c r="H10" s="40">
        <f>1000000000/1000/PerfPowerST4[[#This Row],[Cons. MT]]</f>
        <v>190.04180919802357</v>
      </c>
      <c r="I10" s="40">
        <f>1000000000/2000/PerfPowerST4[[#This Row],[Cons. MT]]</f>
        <v>95.020904599011786</v>
      </c>
      <c r="J10" s="40">
        <f>1000000000/3000/PerfPowerST4[[#This Row],[Cons. MT]]</f>
        <v>63.347269732674519</v>
      </c>
      <c r="K10" s="40">
        <f>1000000000/4000/PerfPowerST4[[#This Row],[Cons. MT]]</f>
        <v>47.510452299505893</v>
      </c>
      <c r="L10" s="40">
        <f>1000000000/5000/PerfPowerST4[[#This Row],[Cons. MT]]</f>
        <v>38.00836183960471</v>
      </c>
      <c r="M10" s="40">
        <f>1000000000/6000/PerfPowerST4[[#This Row],[Cons. MT]]</f>
        <v>31.67363486633726</v>
      </c>
      <c r="N10" s="40">
        <f>1000000000/7000/PerfPowerST4[[#This Row],[Cons. MT]]</f>
        <v>27.14882988543194</v>
      </c>
      <c r="O10" s="40">
        <f>1000000000/8000/PerfPowerST4[[#This Row],[Cons. MT]]</f>
        <v>23.755226149752946</v>
      </c>
      <c r="P10" s="40">
        <f>1000000000/9000/PerfPowerST4[[#This Row],[Cons. MT]]</f>
        <v>21.115756577558173</v>
      </c>
      <c r="Q10" s="40">
        <f>1000000000/10000/PerfPowerST4[[#This Row],[Cons. MT]]</f>
        <v>19.004180919802355</v>
      </c>
    </row>
    <row r="11" spans="2:17" x14ac:dyDescent="0.3">
      <c r="B11">
        <f>IFERROR(GeneralTable[[#This Row],[Ref.]],NA())</f>
        <v>6</v>
      </c>
      <c r="C11" s="15" t="e">
        <f>IFERROR(IF(GeneralTable[[#This Row],[Exclude From Chart]]="X",NA(),GeneralTable[[#This Row],[GraphLabel]]),NA())</f>
        <v>#N/A</v>
      </c>
      <c r="D11" s="26"/>
      <c r="E11" s="12" t="e">
        <f>IFERROR(IF(OR(GeneralTable[[#This Row],[Exclude From Chart]]="X",PerfPowerST4[[#This Row],[ExcludeHere]]="X"),NA(),GeneralTable[[#This Row],[Cons. MT]]),NA())</f>
        <v>#N/A</v>
      </c>
      <c r="F11" s="19" t="e">
        <f>IFERROR(IF(OR(GeneralTable[[#This Row],[Exclude From Chart]]="X",PerfPowerST4[[#This Row],[ExcludeHere]]="X"),NA(),GeneralTable[[#This Row],[Dur. MT]]),NA())</f>
        <v>#N/A</v>
      </c>
      <c r="G11" s="40" t="e">
        <f>1000000000/500/PerfPowerST4[[#This Row],[Cons. MT]]</f>
        <v>#N/A</v>
      </c>
      <c r="H11" s="40" t="e">
        <f>1000000000/1000/PerfPowerST4[[#This Row],[Cons. MT]]</f>
        <v>#N/A</v>
      </c>
      <c r="I11" s="40" t="e">
        <f>1000000000/2000/PerfPowerST4[[#This Row],[Cons. MT]]</f>
        <v>#N/A</v>
      </c>
      <c r="J11" s="40" t="e">
        <f>1000000000/3000/PerfPowerST4[[#This Row],[Cons. MT]]</f>
        <v>#N/A</v>
      </c>
      <c r="K11" s="40" t="e">
        <f>1000000000/4000/PerfPowerST4[[#This Row],[Cons. MT]]</f>
        <v>#N/A</v>
      </c>
      <c r="L11" s="40" t="e">
        <f>1000000000/5000/PerfPowerST4[[#This Row],[Cons. MT]]</f>
        <v>#N/A</v>
      </c>
      <c r="M11" s="40" t="e">
        <f>1000000000/6000/PerfPowerST4[[#This Row],[Cons. MT]]</f>
        <v>#N/A</v>
      </c>
      <c r="N11" s="40" t="e">
        <f>1000000000/7000/PerfPowerST4[[#This Row],[Cons. MT]]</f>
        <v>#N/A</v>
      </c>
      <c r="O11" s="40" t="e">
        <f>1000000000/8000/PerfPowerST4[[#This Row],[Cons. MT]]</f>
        <v>#N/A</v>
      </c>
      <c r="P11" s="40" t="e">
        <f>1000000000/9000/PerfPowerST4[[#This Row],[Cons. MT]]</f>
        <v>#N/A</v>
      </c>
      <c r="Q11" s="40" t="e">
        <f>1000000000/10000/PerfPowerST4[[#This Row],[Cons. MT]]</f>
        <v>#N/A</v>
      </c>
    </row>
    <row r="12" spans="2:17" x14ac:dyDescent="0.3">
      <c r="B12">
        <f>IFERROR(GeneralTable[[#This Row],[Ref.]],NA())</f>
        <v>7</v>
      </c>
      <c r="C12" s="15" t="str">
        <f>IFERROR(IF(GeneralTable[[#This Row],[Exclude From Chart]]="X",NA(),GeneralTable[[#This Row],[GraphLabel]]),NA())</f>
        <v>R7 4750U (Renoir) v0.3.1 [7]</v>
      </c>
      <c r="D12" s="26"/>
      <c r="E12" s="12">
        <f>IFERROR(IF(OR(GeneralTable[[#This Row],[Exclude From Chart]]="X",PerfPowerST4[[#This Row],[ExcludeHere]]="X"),NA(),GeneralTable[[#This Row],[Cons. MT]]),NA())</f>
        <v>2029</v>
      </c>
      <c r="F12" s="19">
        <f>IFERROR(IF(OR(GeneralTable[[#This Row],[Exclude From Chart]]="X",PerfPowerST4[[#This Row],[ExcludeHere]]="X"),NA(),GeneralTable[[#This Row],[Dur. MT]]),NA())</f>
        <v>136.91785613358184</v>
      </c>
      <c r="G12" s="40">
        <f>1000000000/500/PerfPowerST4[[#This Row],[Cons. MT]]</f>
        <v>985.70724494825038</v>
      </c>
      <c r="H12" s="40">
        <f>1000000000/1000/PerfPowerST4[[#This Row],[Cons. MT]]</f>
        <v>492.85362247412519</v>
      </c>
      <c r="I12" s="40">
        <f>1000000000/2000/PerfPowerST4[[#This Row],[Cons. MT]]</f>
        <v>246.42681123706259</v>
      </c>
      <c r="J12" s="40">
        <f>1000000000/3000/PerfPowerST4[[#This Row],[Cons. MT]]</f>
        <v>164.28454082470839</v>
      </c>
      <c r="K12" s="40">
        <f>1000000000/4000/PerfPowerST4[[#This Row],[Cons. MT]]</f>
        <v>123.2134056185313</v>
      </c>
      <c r="L12" s="40">
        <f>1000000000/5000/PerfPowerST4[[#This Row],[Cons. MT]]</f>
        <v>98.570724494825043</v>
      </c>
      <c r="M12" s="40">
        <f>1000000000/6000/PerfPowerST4[[#This Row],[Cons. MT]]</f>
        <v>82.142270412354193</v>
      </c>
      <c r="N12" s="40">
        <f>1000000000/7000/PerfPowerST4[[#This Row],[Cons. MT]]</f>
        <v>70.40766035344646</v>
      </c>
      <c r="O12" s="40">
        <f>1000000000/8000/PerfPowerST4[[#This Row],[Cons. MT]]</f>
        <v>61.606702809265649</v>
      </c>
      <c r="P12" s="40">
        <f>1000000000/9000/PerfPowerST4[[#This Row],[Cons. MT]]</f>
        <v>54.761513608236129</v>
      </c>
      <c r="Q12" s="40">
        <f>1000000000/10000/PerfPowerST4[[#This Row],[Cons. MT]]</f>
        <v>49.285362247412522</v>
      </c>
    </row>
    <row r="13" spans="2:17" x14ac:dyDescent="0.3">
      <c r="B13">
        <f>IFERROR(GeneralTable[[#This Row],[Ref.]],NA())</f>
        <v>8</v>
      </c>
      <c r="C13" s="15" t="e">
        <f>IFERROR(IF(GeneralTable[[#This Row],[Exclude From Chart]]="X",NA(),GeneralTable[[#This Row],[GraphLabel]]),NA())</f>
        <v>#N/A</v>
      </c>
      <c r="D13" s="26"/>
      <c r="E13" s="12" t="e">
        <f>IFERROR(IF(OR(GeneralTable[[#This Row],[Exclude From Chart]]="X",PerfPowerST4[[#This Row],[ExcludeHere]]="X"),NA(),GeneralTable[[#This Row],[Cons. MT]]),NA())</f>
        <v>#N/A</v>
      </c>
      <c r="F13" s="19" t="e">
        <f>IFERROR(IF(OR(GeneralTable[[#This Row],[Exclude From Chart]]="X",PerfPowerST4[[#This Row],[ExcludeHere]]="X"),NA(),GeneralTable[[#This Row],[Dur. MT]]),NA())</f>
        <v>#N/A</v>
      </c>
      <c r="G13" s="40" t="e">
        <f>1000000000/500/PerfPowerST4[[#This Row],[Cons. MT]]</f>
        <v>#N/A</v>
      </c>
      <c r="H13" s="40" t="e">
        <f>1000000000/1000/PerfPowerST4[[#This Row],[Cons. MT]]</f>
        <v>#N/A</v>
      </c>
      <c r="I13" s="40" t="e">
        <f>1000000000/2000/PerfPowerST4[[#This Row],[Cons. MT]]</f>
        <v>#N/A</v>
      </c>
      <c r="J13" s="40" t="e">
        <f>1000000000/3000/PerfPowerST4[[#This Row],[Cons. MT]]</f>
        <v>#N/A</v>
      </c>
      <c r="K13" s="40" t="e">
        <f>1000000000/4000/PerfPowerST4[[#This Row],[Cons. MT]]</f>
        <v>#N/A</v>
      </c>
      <c r="L13" s="40" t="e">
        <f>1000000000/5000/PerfPowerST4[[#This Row],[Cons. MT]]</f>
        <v>#N/A</v>
      </c>
      <c r="M13" s="40" t="e">
        <f>1000000000/6000/PerfPowerST4[[#This Row],[Cons. MT]]</f>
        <v>#N/A</v>
      </c>
      <c r="N13" s="40" t="e">
        <f>1000000000/7000/PerfPowerST4[[#This Row],[Cons. MT]]</f>
        <v>#N/A</v>
      </c>
      <c r="O13" s="40" t="e">
        <f>1000000000/8000/PerfPowerST4[[#This Row],[Cons. MT]]</f>
        <v>#N/A</v>
      </c>
      <c r="P13" s="40" t="e">
        <f>1000000000/9000/PerfPowerST4[[#This Row],[Cons. MT]]</f>
        <v>#N/A</v>
      </c>
      <c r="Q13" s="40" t="e">
        <f>1000000000/10000/PerfPowerST4[[#This Row],[Cons. MT]]</f>
        <v>#N/A</v>
      </c>
    </row>
    <row r="14" spans="2:17" x14ac:dyDescent="0.3">
      <c r="B14">
        <f>IFERROR(GeneralTable[[#This Row],[Ref.]],NA())</f>
        <v>9</v>
      </c>
      <c r="C14" s="15" t="e">
        <f>IFERROR(IF(GeneralTable[[#This Row],[Exclude From Chart]]="X",NA(),GeneralTable[[#This Row],[GraphLabel]]),NA())</f>
        <v>#N/A</v>
      </c>
      <c r="D14" s="26"/>
      <c r="E14" s="12" t="e">
        <f>IFERROR(IF(OR(GeneralTable[[#This Row],[Exclude From Chart]]="X",PerfPowerST4[[#This Row],[ExcludeHere]]="X"),NA(),GeneralTable[[#This Row],[Cons. MT]]),NA())</f>
        <v>#N/A</v>
      </c>
      <c r="F14" s="19" t="e">
        <f>IFERROR(IF(OR(GeneralTable[[#This Row],[Exclude From Chart]]="X",PerfPowerST4[[#This Row],[ExcludeHere]]="X"),NA(),GeneralTable[[#This Row],[Dur. MT]]),NA())</f>
        <v>#N/A</v>
      </c>
      <c r="G14" s="40" t="e">
        <f>1000000000/500/PerfPowerST4[[#This Row],[Cons. MT]]</f>
        <v>#N/A</v>
      </c>
      <c r="H14" s="40" t="e">
        <f>1000000000/1000/PerfPowerST4[[#This Row],[Cons. MT]]</f>
        <v>#N/A</v>
      </c>
      <c r="I14" s="40" t="e">
        <f>1000000000/2000/PerfPowerST4[[#This Row],[Cons. MT]]</f>
        <v>#N/A</v>
      </c>
      <c r="J14" s="40" t="e">
        <f>1000000000/3000/PerfPowerST4[[#This Row],[Cons. MT]]</f>
        <v>#N/A</v>
      </c>
      <c r="K14" s="40" t="e">
        <f>1000000000/4000/PerfPowerST4[[#This Row],[Cons. MT]]</f>
        <v>#N/A</v>
      </c>
      <c r="L14" s="40" t="e">
        <f>1000000000/5000/PerfPowerST4[[#This Row],[Cons. MT]]</f>
        <v>#N/A</v>
      </c>
      <c r="M14" s="40" t="e">
        <f>1000000000/6000/PerfPowerST4[[#This Row],[Cons. MT]]</f>
        <v>#N/A</v>
      </c>
      <c r="N14" s="40" t="e">
        <f>1000000000/7000/PerfPowerST4[[#This Row],[Cons. MT]]</f>
        <v>#N/A</v>
      </c>
      <c r="O14" s="40" t="e">
        <f>1000000000/8000/PerfPowerST4[[#This Row],[Cons. MT]]</f>
        <v>#N/A</v>
      </c>
      <c r="P14" s="40" t="e">
        <f>1000000000/9000/PerfPowerST4[[#This Row],[Cons. MT]]</f>
        <v>#N/A</v>
      </c>
      <c r="Q14" s="40" t="e">
        <f>1000000000/10000/PerfPowerST4[[#This Row],[Cons. MT]]</f>
        <v>#N/A</v>
      </c>
    </row>
    <row r="15" spans="2:17" x14ac:dyDescent="0.3">
      <c r="B15">
        <f>IFERROR(GeneralTable[[#This Row],[Ref.]],NA())</f>
        <v>10</v>
      </c>
      <c r="C15" s="15" t="e">
        <f>IFERROR(IF(GeneralTable[[#This Row],[Exclude From Chart]]="X",NA(),GeneralTable[[#This Row],[GraphLabel]]),NA())</f>
        <v>#N/A</v>
      </c>
      <c r="D15" s="26"/>
      <c r="E15" s="12" t="e">
        <f>IFERROR(IF(OR(GeneralTable[[#This Row],[Exclude From Chart]]="X",PerfPowerST4[[#This Row],[ExcludeHere]]="X"),NA(),GeneralTable[[#This Row],[Cons. MT]]),NA())</f>
        <v>#N/A</v>
      </c>
      <c r="F15" s="19" t="e">
        <f>IFERROR(IF(OR(GeneralTable[[#This Row],[Exclude From Chart]]="X",PerfPowerST4[[#This Row],[ExcludeHere]]="X"),NA(),GeneralTable[[#This Row],[Dur. MT]]),NA())</f>
        <v>#N/A</v>
      </c>
      <c r="G15" s="40" t="e">
        <f>1000000000/500/PerfPowerST4[[#This Row],[Cons. MT]]</f>
        <v>#N/A</v>
      </c>
      <c r="H15" s="40" t="e">
        <f>1000000000/1000/PerfPowerST4[[#This Row],[Cons. MT]]</f>
        <v>#N/A</v>
      </c>
      <c r="I15" s="40" t="e">
        <f>1000000000/2000/PerfPowerST4[[#This Row],[Cons. MT]]</f>
        <v>#N/A</v>
      </c>
      <c r="J15" s="40" t="e">
        <f>1000000000/3000/PerfPowerST4[[#This Row],[Cons. MT]]</f>
        <v>#N/A</v>
      </c>
      <c r="K15" s="40" t="e">
        <f>1000000000/4000/PerfPowerST4[[#This Row],[Cons. MT]]</f>
        <v>#N/A</v>
      </c>
      <c r="L15" s="40" t="e">
        <f>1000000000/5000/PerfPowerST4[[#This Row],[Cons. MT]]</f>
        <v>#N/A</v>
      </c>
      <c r="M15" s="40" t="e">
        <f>1000000000/6000/PerfPowerST4[[#This Row],[Cons. MT]]</f>
        <v>#N/A</v>
      </c>
      <c r="N15" s="40" t="e">
        <f>1000000000/7000/PerfPowerST4[[#This Row],[Cons. MT]]</f>
        <v>#N/A</v>
      </c>
      <c r="O15" s="40" t="e">
        <f>1000000000/8000/PerfPowerST4[[#This Row],[Cons. MT]]</f>
        <v>#N/A</v>
      </c>
      <c r="P15" s="40" t="e">
        <f>1000000000/9000/PerfPowerST4[[#This Row],[Cons. MT]]</f>
        <v>#N/A</v>
      </c>
      <c r="Q15" s="40" t="e">
        <f>1000000000/10000/PerfPowerST4[[#This Row],[Cons. MT]]</f>
        <v>#N/A</v>
      </c>
    </row>
    <row r="16" spans="2:17" x14ac:dyDescent="0.3">
      <c r="B16">
        <f>IFERROR(GeneralTable[[#This Row],[Ref.]],NA())</f>
        <v>11</v>
      </c>
      <c r="C16" s="15" t="str">
        <f>IFERROR(IF(GeneralTable[[#This Row],[Exclude From Chart]]="X",NA(),GeneralTable[[#This Row],[GraphLabel]]),NA())</f>
        <v>i5 8365U (WhiskeyLake) v0.3.1 [11]</v>
      </c>
      <c r="D16" s="26"/>
      <c r="E16" s="12">
        <f>IFERROR(IF(OR(GeneralTable[[#This Row],[Exclude From Chart]]="X",PerfPowerST4[[#This Row],[ExcludeHere]]="X"),NA(),GeneralTable[[#This Row],[Cons. MT]]),NA())</f>
        <v>4575</v>
      </c>
      <c r="F16" s="19">
        <f>IFERROR(IF(OR(GeneralTable[[#This Row],[Exclude From Chart]]="X",PerfPowerST4[[#This Row],[ExcludeHere]]="X"),NA(),GeneralTable[[#This Row],[Dur. MT]]),NA())</f>
        <v>332.85</v>
      </c>
      <c r="G16" s="40">
        <f>1000000000/500/PerfPowerST4[[#This Row],[Cons. MT]]</f>
        <v>437.15846994535519</v>
      </c>
      <c r="H16" s="40">
        <f>1000000000/1000/PerfPowerST4[[#This Row],[Cons. MT]]</f>
        <v>218.5792349726776</v>
      </c>
      <c r="I16" s="40">
        <f>1000000000/2000/PerfPowerST4[[#This Row],[Cons. MT]]</f>
        <v>109.2896174863388</v>
      </c>
      <c r="J16" s="40">
        <f>1000000000/3000/PerfPowerST4[[#This Row],[Cons. MT]]</f>
        <v>72.859744990892523</v>
      </c>
      <c r="K16" s="40">
        <f>1000000000/4000/PerfPowerST4[[#This Row],[Cons. MT]]</f>
        <v>54.644808743169399</v>
      </c>
      <c r="L16" s="40">
        <f>1000000000/5000/PerfPowerST4[[#This Row],[Cons. MT]]</f>
        <v>43.715846994535518</v>
      </c>
      <c r="M16" s="40">
        <f>1000000000/6000/PerfPowerST4[[#This Row],[Cons. MT]]</f>
        <v>36.429872495446261</v>
      </c>
      <c r="N16" s="40">
        <f>1000000000/7000/PerfPowerST4[[#This Row],[Cons. MT]]</f>
        <v>31.225604996096802</v>
      </c>
      <c r="O16" s="40">
        <f>1000000000/8000/PerfPowerST4[[#This Row],[Cons. MT]]</f>
        <v>27.3224043715847</v>
      </c>
      <c r="P16" s="40">
        <f>1000000000/9000/PerfPowerST4[[#This Row],[Cons. MT]]</f>
        <v>24.286581663630844</v>
      </c>
      <c r="Q16" s="40">
        <f>1000000000/10000/PerfPowerST4[[#This Row],[Cons. MT]]</f>
        <v>21.857923497267759</v>
      </c>
    </row>
    <row r="17" spans="2:17" x14ac:dyDescent="0.3">
      <c r="B17">
        <f>IFERROR(GeneralTable[[#This Row],[Ref.]],NA())</f>
        <v>12</v>
      </c>
      <c r="C17" s="15" t="str">
        <f>IFERROR(IF(GeneralTable[[#This Row],[Exclude From Chart]]="X",NA(),GeneralTable[[#This Row],[GraphLabel]]),NA())</f>
        <v>R5 PRO 4650G (Renoir) v0.3.1 [12]</v>
      </c>
      <c r="D17" s="26"/>
      <c r="E17" s="12">
        <f>IFERROR(IF(OR(GeneralTable[[#This Row],[Exclude From Chart]]="X",PerfPowerST4[[#This Row],[ExcludeHere]]="X"),NA(),GeneralTable[[#This Row],[Cons. MT]]),NA())</f>
        <v>5785</v>
      </c>
      <c r="F17" s="19">
        <f>IFERROR(IF(OR(GeneralTable[[#This Row],[Exclude From Chart]]="X",PerfPowerST4[[#This Row],[ExcludeHere]]="X"),NA(),GeneralTable[[#This Row],[Dur. MT]]),NA())</f>
        <v>95.05</v>
      </c>
      <c r="G17" s="40">
        <f>1000000000/500/PerfPowerST4[[#This Row],[Cons. MT]]</f>
        <v>345.72169403630079</v>
      </c>
      <c r="H17" s="40">
        <f>1000000000/1000/PerfPowerST4[[#This Row],[Cons. MT]]</f>
        <v>172.86084701815039</v>
      </c>
      <c r="I17" s="40">
        <f>1000000000/2000/PerfPowerST4[[#This Row],[Cons. MT]]</f>
        <v>86.430423509075197</v>
      </c>
      <c r="J17" s="40">
        <f>1000000000/3000/PerfPowerST4[[#This Row],[Cons. MT]]</f>
        <v>57.620282339383458</v>
      </c>
      <c r="K17" s="40">
        <f>1000000000/4000/PerfPowerST4[[#This Row],[Cons. MT]]</f>
        <v>43.215211754537599</v>
      </c>
      <c r="L17" s="40">
        <f>1000000000/5000/PerfPowerST4[[#This Row],[Cons. MT]]</f>
        <v>34.572169403630078</v>
      </c>
      <c r="M17" s="40">
        <f>1000000000/6000/PerfPowerST4[[#This Row],[Cons. MT]]</f>
        <v>28.810141169691729</v>
      </c>
      <c r="N17" s="40">
        <f>1000000000/7000/PerfPowerST4[[#This Row],[Cons. MT]]</f>
        <v>24.694406716878628</v>
      </c>
      <c r="O17" s="40">
        <f>1000000000/8000/PerfPowerST4[[#This Row],[Cons. MT]]</f>
        <v>21.607605877268799</v>
      </c>
      <c r="P17" s="40">
        <f>1000000000/9000/PerfPowerST4[[#This Row],[Cons. MT]]</f>
        <v>19.206760779794486</v>
      </c>
      <c r="Q17" s="40">
        <f>1000000000/10000/PerfPowerST4[[#This Row],[Cons. MT]]</f>
        <v>17.286084701815039</v>
      </c>
    </row>
    <row r="18" spans="2:17" x14ac:dyDescent="0.3">
      <c r="B18">
        <f>IFERROR(GeneralTable[[#This Row],[Ref.]],NA())</f>
        <v>13</v>
      </c>
      <c r="C18" s="15" t="e">
        <f>IFERROR(IF(GeneralTable[[#This Row],[Exclude From Chart]]="X",NA(),GeneralTable[[#This Row],[GraphLabel]]),NA())</f>
        <v>#N/A</v>
      </c>
      <c r="D18" s="26"/>
      <c r="E18" s="12" t="e">
        <f>IFERROR(IF(OR(GeneralTable[[#This Row],[Exclude From Chart]]="X",PerfPowerST4[[#This Row],[ExcludeHere]]="X"),NA(),GeneralTable[[#This Row],[Cons. MT]]),NA())</f>
        <v>#N/A</v>
      </c>
      <c r="F18" s="19" t="e">
        <f>IFERROR(IF(OR(GeneralTable[[#This Row],[Exclude From Chart]]="X",PerfPowerST4[[#This Row],[ExcludeHere]]="X"),NA(),GeneralTable[[#This Row],[Dur. MT]]),NA())</f>
        <v>#N/A</v>
      </c>
      <c r="G18" s="40" t="e">
        <f>1000000000/500/PerfPowerST4[[#This Row],[Cons. MT]]</f>
        <v>#N/A</v>
      </c>
      <c r="H18" s="40" t="e">
        <f>1000000000/1000/PerfPowerST4[[#This Row],[Cons. MT]]</f>
        <v>#N/A</v>
      </c>
      <c r="I18" s="40" t="e">
        <f>1000000000/2000/PerfPowerST4[[#This Row],[Cons. MT]]</f>
        <v>#N/A</v>
      </c>
      <c r="J18" s="40" t="e">
        <f>1000000000/3000/PerfPowerST4[[#This Row],[Cons. MT]]</f>
        <v>#N/A</v>
      </c>
      <c r="K18" s="40" t="e">
        <f>1000000000/4000/PerfPowerST4[[#This Row],[Cons. MT]]</f>
        <v>#N/A</v>
      </c>
      <c r="L18" s="40" t="e">
        <f>1000000000/5000/PerfPowerST4[[#This Row],[Cons. MT]]</f>
        <v>#N/A</v>
      </c>
      <c r="M18" s="40" t="e">
        <f>1000000000/6000/PerfPowerST4[[#This Row],[Cons. MT]]</f>
        <v>#N/A</v>
      </c>
      <c r="N18" s="40" t="e">
        <f>1000000000/7000/PerfPowerST4[[#This Row],[Cons. MT]]</f>
        <v>#N/A</v>
      </c>
      <c r="O18" s="40" t="e">
        <f>1000000000/8000/PerfPowerST4[[#This Row],[Cons. MT]]</f>
        <v>#N/A</v>
      </c>
      <c r="P18" s="40" t="e">
        <f>1000000000/9000/PerfPowerST4[[#This Row],[Cons. MT]]</f>
        <v>#N/A</v>
      </c>
      <c r="Q18" s="40" t="e">
        <f>1000000000/10000/PerfPowerST4[[#This Row],[Cons. MT]]</f>
        <v>#N/A</v>
      </c>
    </row>
    <row r="19" spans="2:17" x14ac:dyDescent="0.3">
      <c r="B19">
        <f>IFERROR(GeneralTable[[#This Row],[Ref.]],NA())</f>
        <v>14</v>
      </c>
      <c r="C19" s="15" t="e">
        <f>IFERROR(IF(GeneralTable[[#This Row],[Exclude From Chart]]="X",NA(),GeneralTable[[#This Row],[GraphLabel]]),NA())</f>
        <v>#N/A</v>
      </c>
      <c r="D19" s="26"/>
      <c r="E19" s="12" t="e">
        <f>IFERROR(IF(OR(GeneralTable[[#This Row],[Exclude From Chart]]="X",PerfPowerST4[[#This Row],[ExcludeHere]]="X"),NA(),GeneralTable[[#This Row],[Cons. MT]]),NA())</f>
        <v>#N/A</v>
      </c>
      <c r="F19" s="19" t="e">
        <f>IFERROR(IF(OR(GeneralTable[[#This Row],[Exclude From Chart]]="X",PerfPowerST4[[#This Row],[ExcludeHere]]="X"),NA(),GeneralTable[[#This Row],[Dur. MT]]),NA())</f>
        <v>#N/A</v>
      </c>
      <c r="G19" s="40" t="e">
        <f>1000000000/500/PerfPowerST4[[#This Row],[Cons. MT]]</f>
        <v>#N/A</v>
      </c>
      <c r="H19" s="40" t="e">
        <f>1000000000/1000/PerfPowerST4[[#This Row],[Cons. MT]]</f>
        <v>#N/A</v>
      </c>
      <c r="I19" s="40" t="e">
        <f>1000000000/2000/PerfPowerST4[[#This Row],[Cons. MT]]</f>
        <v>#N/A</v>
      </c>
      <c r="J19" s="40" t="e">
        <f>1000000000/3000/PerfPowerST4[[#This Row],[Cons. MT]]</f>
        <v>#N/A</v>
      </c>
      <c r="K19" s="40" t="e">
        <f>1000000000/4000/PerfPowerST4[[#This Row],[Cons. MT]]</f>
        <v>#N/A</v>
      </c>
      <c r="L19" s="40" t="e">
        <f>1000000000/5000/PerfPowerST4[[#This Row],[Cons. MT]]</f>
        <v>#N/A</v>
      </c>
      <c r="M19" s="40" t="e">
        <f>1000000000/6000/PerfPowerST4[[#This Row],[Cons. MT]]</f>
        <v>#N/A</v>
      </c>
      <c r="N19" s="40" t="e">
        <f>1000000000/7000/PerfPowerST4[[#This Row],[Cons. MT]]</f>
        <v>#N/A</v>
      </c>
      <c r="O19" s="40" t="e">
        <f>1000000000/8000/PerfPowerST4[[#This Row],[Cons. MT]]</f>
        <v>#N/A</v>
      </c>
      <c r="P19" s="40" t="e">
        <f>1000000000/9000/PerfPowerST4[[#This Row],[Cons. MT]]</f>
        <v>#N/A</v>
      </c>
      <c r="Q19" s="40" t="e">
        <f>1000000000/10000/PerfPowerST4[[#This Row],[Cons. MT]]</f>
        <v>#N/A</v>
      </c>
    </row>
    <row r="20" spans="2:17" x14ac:dyDescent="0.3">
      <c r="B20">
        <f>IFERROR(GeneralTable[[#This Row],[Ref.]],NA())</f>
        <v>15</v>
      </c>
      <c r="C20" s="15" t="e">
        <f>IFERROR(IF(GeneralTable[[#This Row],[Exclude From Chart]]="X",NA(),GeneralTable[[#This Row],[GraphLabel]]),NA())</f>
        <v>#N/A</v>
      </c>
      <c r="D20" s="26"/>
      <c r="E20" s="12" t="e">
        <f>IFERROR(IF(OR(GeneralTable[[#This Row],[Exclude From Chart]]="X",PerfPowerST4[[#This Row],[ExcludeHere]]="X"),NA(),GeneralTable[[#This Row],[Cons. MT]]),NA())</f>
        <v>#N/A</v>
      </c>
      <c r="F20" s="19" t="e">
        <f>IFERROR(IF(OR(GeneralTable[[#This Row],[Exclude From Chart]]="X",PerfPowerST4[[#This Row],[ExcludeHere]]="X"),NA(),GeneralTable[[#This Row],[Dur. MT]]),NA())</f>
        <v>#N/A</v>
      </c>
      <c r="G20" s="40" t="e">
        <f>1000000000/500/PerfPowerST4[[#This Row],[Cons. MT]]</f>
        <v>#N/A</v>
      </c>
      <c r="H20" s="40" t="e">
        <f>1000000000/1000/PerfPowerST4[[#This Row],[Cons. MT]]</f>
        <v>#N/A</v>
      </c>
      <c r="I20" s="40" t="e">
        <f>1000000000/2000/PerfPowerST4[[#This Row],[Cons. MT]]</f>
        <v>#N/A</v>
      </c>
      <c r="J20" s="40" t="e">
        <f>1000000000/3000/PerfPowerST4[[#This Row],[Cons. MT]]</f>
        <v>#N/A</v>
      </c>
      <c r="K20" s="40" t="e">
        <f>1000000000/4000/PerfPowerST4[[#This Row],[Cons. MT]]</f>
        <v>#N/A</v>
      </c>
      <c r="L20" s="40" t="e">
        <f>1000000000/5000/PerfPowerST4[[#This Row],[Cons. MT]]</f>
        <v>#N/A</v>
      </c>
      <c r="M20" s="40" t="e">
        <f>1000000000/6000/PerfPowerST4[[#This Row],[Cons. MT]]</f>
        <v>#N/A</v>
      </c>
      <c r="N20" s="40" t="e">
        <f>1000000000/7000/PerfPowerST4[[#This Row],[Cons. MT]]</f>
        <v>#N/A</v>
      </c>
      <c r="O20" s="40" t="e">
        <f>1000000000/8000/PerfPowerST4[[#This Row],[Cons. MT]]</f>
        <v>#N/A</v>
      </c>
      <c r="P20" s="40" t="e">
        <f>1000000000/9000/PerfPowerST4[[#This Row],[Cons. MT]]</f>
        <v>#N/A</v>
      </c>
      <c r="Q20" s="40" t="e">
        <f>1000000000/10000/PerfPowerST4[[#This Row],[Cons. MT]]</f>
        <v>#N/A</v>
      </c>
    </row>
    <row r="21" spans="2:17" x14ac:dyDescent="0.3">
      <c r="B21">
        <f>IFERROR(GeneralTable[[#This Row],[Ref.]],NA())</f>
        <v>16</v>
      </c>
      <c r="C21" s="15" t="e">
        <f>IFERROR(IF(GeneralTable[[#This Row],[Exclude From Chart]]="X",NA(),GeneralTable[[#This Row],[GraphLabel]]),NA())</f>
        <v>#N/A</v>
      </c>
      <c r="D21" s="26"/>
      <c r="E21" s="12" t="e">
        <f>IFERROR(IF(OR(GeneralTable[[#This Row],[Exclude From Chart]]="X",PerfPowerST4[[#This Row],[ExcludeHere]]="X"),NA(),GeneralTable[[#This Row],[Cons. MT]]),NA())</f>
        <v>#N/A</v>
      </c>
      <c r="F21" s="19" t="e">
        <f>IFERROR(IF(OR(GeneralTable[[#This Row],[Exclude From Chart]]="X",PerfPowerST4[[#This Row],[ExcludeHere]]="X"),NA(),GeneralTable[[#This Row],[Dur. MT]]),NA())</f>
        <v>#N/A</v>
      </c>
      <c r="G21" s="40" t="e">
        <f>1000000000/500/PerfPowerST4[[#This Row],[Cons. MT]]</f>
        <v>#N/A</v>
      </c>
      <c r="H21" s="40" t="e">
        <f>1000000000/1000/PerfPowerST4[[#This Row],[Cons. MT]]</f>
        <v>#N/A</v>
      </c>
      <c r="I21" s="40" t="e">
        <f>1000000000/2000/PerfPowerST4[[#This Row],[Cons. MT]]</f>
        <v>#N/A</v>
      </c>
      <c r="J21" s="40" t="e">
        <f>1000000000/3000/PerfPowerST4[[#This Row],[Cons. MT]]</f>
        <v>#N/A</v>
      </c>
      <c r="K21" s="40" t="e">
        <f>1000000000/4000/PerfPowerST4[[#This Row],[Cons. MT]]</f>
        <v>#N/A</v>
      </c>
      <c r="L21" s="40" t="e">
        <f>1000000000/5000/PerfPowerST4[[#This Row],[Cons. MT]]</f>
        <v>#N/A</v>
      </c>
      <c r="M21" s="40" t="e">
        <f>1000000000/6000/PerfPowerST4[[#This Row],[Cons. MT]]</f>
        <v>#N/A</v>
      </c>
      <c r="N21" s="40" t="e">
        <f>1000000000/7000/PerfPowerST4[[#This Row],[Cons. MT]]</f>
        <v>#N/A</v>
      </c>
      <c r="O21" s="40" t="e">
        <f>1000000000/8000/PerfPowerST4[[#This Row],[Cons. MT]]</f>
        <v>#N/A</v>
      </c>
      <c r="P21" s="40" t="e">
        <f>1000000000/9000/PerfPowerST4[[#This Row],[Cons. MT]]</f>
        <v>#N/A</v>
      </c>
      <c r="Q21" s="40" t="e">
        <f>1000000000/10000/PerfPowerST4[[#This Row],[Cons. MT]]</f>
        <v>#N/A</v>
      </c>
    </row>
    <row r="22" spans="2:17" x14ac:dyDescent="0.3">
      <c r="B22">
        <f>IFERROR(GeneralTable[[#This Row],[Ref.]],NA())</f>
        <v>17</v>
      </c>
      <c r="C22" s="15" t="str">
        <f>IFERROR(IF(GeneralTable[[#This Row],[Exclude From Chart]]="X",NA(),GeneralTable[[#This Row],[GraphLabel]]),NA())</f>
        <v>R3 1200 (Summit Ridge) v0.3.1 [17]</v>
      </c>
      <c r="D22" s="26"/>
      <c r="E22" s="12">
        <f>IFERROR(IF(OR(GeneralTable[[#This Row],[Exclude From Chart]]="X",PerfPowerST4[[#This Row],[ExcludeHere]]="X"),NA(),GeneralTable[[#This Row],[Cons. MT]]),NA())</f>
        <v>13138</v>
      </c>
      <c r="F22" s="19">
        <f>IFERROR(IF(OR(GeneralTable[[#This Row],[Exclude From Chart]]="X",PerfPowerST4[[#This Row],[ExcludeHere]]="X"),NA(),GeneralTable[[#This Row],[Dur. MT]]),NA())</f>
        <v>289.86</v>
      </c>
      <c r="G22" s="40">
        <f>1000000000/500/PerfPowerST4[[#This Row],[Cons. MT]]</f>
        <v>152.23017202009439</v>
      </c>
      <c r="H22" s="40">
        <f>1000000000/1000/PerfPowerST4[[#This Row],[Cons. MT]]</f>
        <v>76.115086010047193</v>
      </c>
      <c r="I22" s="40">
        <f>1000000000/2000/PerfPowerST4[[#This Row],[Cons. MT]]</f>
        <v>38.057543005023597</v>
      </c>
      <c r="J22" s="40">
        <f>1000000000/3000/PerfPowerST4[[#This Row],[Cons. MT]]</f>
        <v>25.371695336682397</v>
      </c>
      <c r="K22" s="40">
        <f>1000000000/4000/PerfPowerST4[[#This Row],[Cons. MT]]</f>
        <v>19.028771502511798</v>
      </c>
      <c r="L22" s="40">
        <f>1000000000/5000/PerfPowerST4[[#This Row],[Cons. MT]]</f>
        <v>15.223017202009439</v>
      </c>
      <c r="M22" s="40">
        <f>1000000000/6000/PerfPowerST4[[#This Row],[Cons. MT]]</f>
        <v>12.685847668341198</v>
      </c>
      <c r="N22" s="40">
        <f>1000000000/7000/PerfPowerST4[[#This Row],[Cons. MT]]</f>
        <v>10.873583715721029</v>
      </c>
      <c r="O22" s="40">
        <f>1000000000/8000/PerfPowerST4[[#This Row],[Cons. MT]]</f>
        <v>9.5143857512558991</v>
      </c>
      <c r="P22" s="40">
        <f>1000000000/9000/PerfPowerST4[[#This Row],[Cons. MT]]</f>
        <v>8.4572317788941316</v>
      </c>
      <c r="Q22" s="40">
        <f>1000000000/10000/PerfPowerST4[[#This Row],[Cons. MT]]</f>
        <v>7.6115086010047195</v>
      </c>
    </row>
    <row r="23" spans="2:17" x14ac:dyDescent="0.3">
      <c r="B23">
        <f>IFERROR(GeneralTable[[#This Row],[Ref.]],NA())</f>
        <v>18</v>
      </c>
      <c r="C23" s="15" t="e">
        <f>IFERROR(IF(GeneralTable[[#This Row],[Exclude From Chart]]="X",NA(),GeneralTable[[#This Row],[GraphLabel]]),NA())</f>
        <v>#N/A</v>
      </c>
      <c r="D23" s="26"/>
      <c r="E23" s="12" t="e">
        <f>IFERROR(IF(OR(GeneralTable[[#This Row],[Exclude From Chart]]="X",PerfPowerST4[[#This Row],[ExcludeHere]]="X"),NA(),GeneralTable[[#This Row],[Cons. MT]]),NA())</f>
        <v>#N/A</v>
      </c>
      <c r="F23" s="19" t="e">
        <f>IFERROR(IF(OR(GeneralTable[[#This Row],[Exclude From Chart]]="X",PerfPowerST4[[#This Row],[ExcludeHere]]="X"),NA(),GeneralTable[[#This Row],[Dur. MT]]),NA())</f>
        <v>#N/A</v>
      </c>
      <c r="G23" s="40" t="e">
        <f>1000000000/500/PerfPowerST4[[#This Row],[Cons. MT]]</f>
        <v>#N/A</v>
      </c>
      <c r="H23" s="40" t="e">
        <f>1000000000/1000/PerfPowerST4[[#This Row],[Cons. MT]]</f>
        <v>#N/A</v>
      </c>
      <c r="I23" s="40" t="e">
        <f>1000000000/2000/PerfPowerST4[[#This Row],[Cons. MT]]</f>
        <v>#N/A</v>
      </c>
      <c r="J23" s="40" t="e">
        <f>1000000000/3000/PerfPowerST4[[#This Row],[Cons. MT]]</f>
        <v>#N/A</v>
      </c>
      <c r="K23" s="40" t="e">
        <f>1000000000/4000/PerfPowerST4[[#This Row],[Cons. MT]]</f>
        <v>#N/A</v>
      </c>
      <c r="L23" s="40" t="e">
        <f>1000000000/5000/PerfPowerST4[[#This Row],[Cons. MT]]</f>
        <v>#N/A</v>
      </c>
      <c r="M23" s="40" t="e">
        <f>1000000000/6000/PerfPowerST4[[#This Row],[Cons. MT]]</f>
        <v>#N/A</v>
      </c>
      <c r="N23" s="40" t="e">
        <f>1000000000/7000/PerfPowerST4[[#This Row],[Cons. MT]]</f>
        <v>#N/A</v>
      </c>
      <c r="O23" s="40" t="e">
        <f>1000000000/8000/PerfPowerST4[[#This Row],[Cons. MT]]</f>
        <v>#N/A</v>
      </c>
      <c r="P23" s="40" t="e">
        <f>1000000000/9000/PerfPowerST4[[#This Row],[Cons. MT]]</f>
        <v>#N/A</v>
      </c>
      <c r="Q23" s="40" t="e">
        <f>1000000000/10000/PerfPowerST4[[#This Row],[Cons. MT]]</f>
        <v>#N/A</v>
      </c>
    </row>
    <row r="24" spans="2:17" x14ac:dyDescent="0.3">
      <c r="B24">
        <f>IFERROR(GeneralTable[[#This Row],[Ref.]],NA())</f>
        <v>19</v>
      </c>
      <c r="C24" s="15" t="e">
        <f>IFERROR(IF(GeneralTable[[#This Row],[Exclude From Chart]]="X",NA(),GeneralTable[[#This Row],[GraphLabel]]),NA())</f>
        <v>#N/A</v>
      </c>
      <c r="D24" s="26"/>
      <c r="E24" s="12" t="e">
        <f>IFERROR(IF(OR(GeneralTable[[#This Row],[Exclude From Chart]]="X",PerfPowerST4[[#This Row],[ExcludeHere]]="X"),NA(),GeneralTable[[#This Row],[Cons. MT]]),NA())</f>
        <v>#N/A</v>
      </c>
      <c r="F24" s="19" t="e">
        <f>IFERROR(IF(OR(GeneralTable[[#This Row],[Exclude From Chart]]="X",PerfPowerST4[[#This Row],[ExcludeHere]]="X"),NA(),GeneralTable[[#This Row],[Dur. MT]]),NA())</f>
        <v>#N/A</v>
      </c>
      <c r="G24" s="40" t="e">
        <f>1000000000/500/PerfPowerST4[[#This Row],[Cons. MT]]</f>
        <v>#N/A</v>
      </c>
      <c r="H24" s="40" t="e">
        <f>1000000000/1000/PerfPowerST4[[#This Row],[Cons. MT]]</f>
        <v>#N/A</v>
      </c>
      <c r="I24" s="40" t="e">
        <f>1000000000/2000/PerfPowerST4[[#This Row],[Cons. MT]]</f>
        <v>#N/A</v>
      </c>
      <c r="J24" s="40" t="e">
        <f>1000000000/3000/PerfPowerST4[[#This Row],[Cons. MT]]</f>
        <v>#N/A</v>
      </c>
      <c r="K24" s="40" t="e">
        <f>1000000000/4000/PerfPowerST4[[#This Row],[Cons. MT]]</f>
        <v>#N/A</v>
      </c>
      <c r="L24" s="40" t="e">
        <f>1000000000/5000/PerfPowerST4[[#This Row],[Cons. MT]]</f>
        <v>#N/A</v>
      </c>
      <c r="M24" s="40" t="e">
        <f>1000000000/6000/PerfPowerST4[[#This Row],[Cons. MT]]</f>
        <v>#N/A</v>
      </c>
      <c r="N24" s="40" t="e">
        <f>1000000000/7000/PerfPowerST4[[#This Row],[Cons. MT]]</f>
        <v>#N/A</v>
      </c>
      <c r="O24" s="40" t="e">
        <f>1000000000/8000/PerfPowerST4[[#This Row],[Cons. MT]]</f>
        <v>#N/A</v>
      </c>
      <c r="P24" s="40" t="e">
        <f>1000000000/9000/PerfPowerST4[[#This Row],[Cons. MT]]</f>
        <v>#N/A</v>
      </c>
      <c r="Q24" s="40" t="e">
        <f>1000000000/10000/PerfPowerST4[[#This Row],[Cons. MT]]</f>
        <v>#N/A</v>
      </c>
    </row>
    <row r="25" spans="2:17" x14ac:dyDescent="0.3">
      <c r="B25">
        <f>IFERROR(GeneralTable[[#This Row],[Ref.]],NA())</f>
        <v>20</v>
      </c>
      <c r="C25" s="15" t="e">
        <f>IFERROR(IF(GeneralTable[[#This Row],[Exclude From Chart]]="X",NA(),GeneralTable[[#This Row],[GraphLabel]]),NA())</f>
        <v>#N/A</v>
      </c>
      <c r="D25" s="26"/>
      <c r="E25" s="12" t="e">
        <f>IFERROR(IF(OR(GeneralTable[[#This Row],[Exclude From Chart]]="X",PerfPowerST4[[#This Row],[ExcludeHere]]="X"),NA(),GeneralTable[[#This Row],[Cons. MT]]),NA())</f>
        <v>#N/A</v>
      </c>
      <c r="F25" s="19" t="e">
        <f>IFERROR(IF(OR(GeneralTable[[#This Row],[Exclude From Chart]]="X",PerfPowerST4[[#This Row],[ExcludeHere]]="X"),NA(),GeneralTable[[#This Row],[Dur. MT]]),NA())</f>
        <v>#N/A</v>
      </c>
      <c r="G25" s="40" t="e">
        <f>1000000000/500/PerfPowerST4[[#This Row],[Cons. MT]]</f>
        <v>#N/A</v>
      </c>
      <c r="H25" s="40" t="e">
        <f>1000000000/1000/PerfPowerST4[[#This Row],[Cons. MT]]</f>
        <v>#N/A</v>
      </c>
      <c r="I25" s="40" t="e">
        <f>1000000000/2000/PerfPowerST4[[#This Row],[Cons. MT]]</f>
        <v>#N/A</v>
      </c>
      <c r="J25" s="40" t="e">
        <f>1000000000/3000/PerfPowerST4[[#This Row],[Cons. MT]]</f>
        <v>#N/A</v>
      </c>
      <c r="K25" s="40" t="e">
        <f>1000000000/4000/PerfPowerST4[[#This Row],[Cons. MT]]</f>
        <v>#N/A</v>
      </c>
      <c r="L25" s="40" t="e">
        <f>1000000000/5000/PerfPowerST4[[#This Row],[Cons. MT]]</f>
        <v>#N/A</v>
      </c>
      <c r="M25" s="40" t="e">
        <f>1000000000/6000/PerfPowerST4[[#This Row],[Cons. MT]]</f>
        <v>#N/A</v>
      </c>
      <c r="N25" s="40" t="e">
        <f>1000000000/7000/PerfPowerST4[[#This Row],[Cons. MT]]</f>
        <v>#N/A</v>
      </c>
      <c r="O25" s="40" t="e">
        <f>1000000000/8000/PerfPowerST4[[#This Row],[Cons. MT]]</f>
        <v>#N/A</v>
      </c>
      <c r="P25" s="40" t="e">
        <f>1000000000/9000/PerfPowerST4[[#This Row],[Cons. MT]]</f>
        <v>#N/A</v>
      </c>
      <c r="Q25" s="40" t="e">
        <f>1000000000/10000/PerfPowerST4[[#This Row],[Cons. MT]]</f>
        <v>#N/A</v>
      </c>
    </row>
    <row r="26" spans="2:17" x14ac:dyDescent="0.3">
      <c r="B26">
        <f>IFERROR(GeneralTable[[#This Row],[Ref.]],NA())</f>
        <v>21</v>
      </c>
      <c r="C26" s="15" t="e">
        <f>IFERROR(IF(GeneralTable[[#This Row],[Exclude From Chart]]="X",NA(),GeneralTable[[#This Row],[GraphLabel]]),NA())</f>
        <v>#N/A</v>
      </c>
      <c r="D26" s="26"/>
      <c r="E26" s="12" t="e">
        <f>IFERROR(IF(OR(GeneralTable[[#This Row],[Exclude From Chart]]="X",PerfPowerST4[[#This Row],[ExcludeHere]]="X"),NA(),GeneralTable[[#This Row],[Cons. MT]]),NA())</f>
        <v>#N/A</v>
      </c>
      <c r="F26" s="19" t="e">
        <f>IFERROR(IF(OR(GeneralTable[[#This Row],[Exclude From Chart]]="X",PerfPowerST4[[#This Row],[ExcludeHere]]="X"),NA(),GeneralTable[[#This Row],[Dur. MT]]),NA())</f>
        <v>#N/A</v>
      </c>
      <c r="G26" s="40" t="e">
        <f>1000000000/500/PerfPowerST4[[#This Row],[Cons. MT]]</f>
        <v>#N/A</v>
      </c>
      <c r="H26" s="40" t="e">
        <f>1000000000/1000/PerfPowerST4[[#This Row],[Cons. MT]]</f>
        <v>#N/A</v>
      </c>
      <c r="I26" s="40" t="e">
        <f>1000000000/2000/PerfPowerST4[[#This Row],[Cons. MT]]</f>
        <v>#N/A</v>
      </c>
      <c r="J26" s="40" t="e">
        <f>1000000000/3000/PerfPowerST4[[#This Row],[Cons. MT]]</f>
        <v>#N/A</v>
      </c>
      <c r="K26" s="40" t="e">
        <f>1000000000/4000/PerfPowerST4[[#This Row],[Cons. MT]]</f>
        <v>#N/A</v>
      </c>
      <c r="L26" s="40" t="e">
        <f>1000000000/5000/PerfPowerST4[[#This Row],[Cons. MT]]</f>
        <v>#N/A</v>
      </c>
      <c r="M26" s="40" t="e">
        <f>1000000000/6000/PerfPowerST4[[#This Row],[Cons. MT]]</f>
        <v>#N/A</v>
      </c>
      <c r="N26" s="40" t="e">
        <f>1000000000/7000/PerfPowerST4[[#This Row],[Cons. MT]]</f>
        <v>#N/A</v>
      </c>
      <c r="O26" s="40" t="e">
        <f>1000000000/8000/PerfPowerST4[[#This Row],[Cons. MT]]</f>
        <v>#N/A</v>
      </c>
      <c r="P26" s="40" t="e">
        <f>1000000000/9000/PerfPowerST4[[#This Row],[Cons. MT]]</f>
        <v>#N/A</v>
      </c>
      <c r="Q26" s="40" t="e">
        <f>1000000000/10000/PerfPowerST4[[#This Row],[Cons. MT]]</f>
        <v>#N/A</v>
      </c>
    </row>
    <row r="27" spans="2:17" x14ac:dyDescent="0.3">
      <c r="B27">
        <f>IFERROR(GeneralTable[[#This Row],[Ref.]],NA())</f>
        <v>22</v>
      </c>
      <c r="C27" s="15" t="e">
        <f>IFERROR(IF(GeneralTable[[#This Row],[Exclude From Chart]]="X",NA(),GeneralTable[[#This Row],[GraphLabel]]),NA())</f>
        <v>#N/A</v>
      </c>
      <c r="D27" s="26"/>
      <c r="E27" s="12" t="e">
        <f>IFERROR(IF(OR(GeneralTable[[#This Row],[Exclude From Chart]]="X",PerfPowerST4[[#This Row],[ExcludeHere]]="X"),NA(),GeneralTable[[#This Row],[Cons. MT]]),NA())</f>
        <v>#N/A</v>
      </c>
      <c r="F27" s="19" t="e">
        <f>IFERROR(IF(OR(GeneralTable[[#This Row],[Exclude From Chart]]="X",PerfPowerST4[[#This Row],[ExcludeHere]]="X"),NA(),GeneralTable[[#This Row],[Dur. MT]]),NA())</f>
        <v>#N/A</v>
      </c>
      <c r="G27" s="40" t="e">
        <f>1000000000/500/PerfPowerST4[[#This Row],[Cons. MT]]</f>
        <v>#N/A</v>
      </c>
      <c r="H27" s="40" t="e">
        <f>1000000000/1000/PerfPowerST4[[#This Row],[Cons. MT]]</f>
        <v>#N/A</v>
      </c>
      <c r="I27" s="40" t="e">
        <f>1000000000/2000/PerfPowerST4[[#This Row],[Cons. MT]]</f>
        <v>#N/A</v>
      </c>
      <c r="J27" s="40" t="e">
        <f>1000000000/3000/PerfPowerST4[[#This Row],[Cons. MT]]</f>
        <v>#N/A</v>
      </c>
      <c r="K27" s="40" t="e">
        <f>1000000000/4000/PerfPowerST4[[#This Row],[Cons. MT]]</f>
        <v>#N/A</v>
      </c>
      <c r="L27" s="40" t="e">
        <f>1000000000/5000/PerfPowerST4[[#This Row],[Cons. MT]]</f>
        <v>#N/A</v>
      </c>
      <c r="M27" s="40" t="e">
        <f>1000000000/6000/PerfPowerST4[[#This Row],[Cons. MT]]</f>
        <v>#N/A</v>
      </c>
      <c r="N27" s="40" t="e">
        <f>1000000000/7000/PerfPowerST4[[#This Row],[Cons. MT]]</f>
        <v>#N/A</v>
      </c>
      <c r="O27" s="40" t="e">
        <f>1000000000/8000/PerfPowerST4[[#This Row],[Cons. MT]]</f>
        <v>#N/A</v>
      </c>
      <c r="P27" s="40" t="e">
        <f>1000000000/9000/PerfPowerST4[[#This Row],[Cons. MT]]</f>
        <v>#N/A</v>
      </c>
      <c r="Q27" s="40" t="e">
        <f>1000000000/10000/PerfPowerST4[[#This Row],[Cons. MT]]</f>
        <v>#N/A</v>
      </c>
    </row>
    <row r="28" spans="2:17" x14ac:dyDescent="0.3">
      <c r="B28">
        <f>IFERROR(GeneralTable[[#This Row],[Ref.]],NA())</f>
        <v>23</v>
      </c>
      <c r="C28" s="15" t="e">
        <f>IFERROR(IF(GeneralTable[[#This Row],[Exclude From Chart]]="X",NA(),GeneralTable[[#This Row],[GraphLabel]]),NA())</f>
        <v>#N/A</v>
      </c>
      <c r="D28" s="26"/>
      <c r="E28" s="12" t="e">
        <f>IFERROR(IF(OR(GeneralTable[[#This Row],[Exclude From Chart]]="X",PerfPowerST4[[#This Row],[ExcludeHere]]="X"),NA(),GeneralTable[[#This Row],[Cons. MT]]),NA())</f>
        <v>#N/A</v>
      </c>
      <c r="F28" s="19" t="e">
        <f>IFERROR(IF(OR(GeneralTable[[#This Row],[Exclude From Chart]]="X",PerfPowerST4[[#This Row],[ExcludeHere]]="X"),NA(),GeneralTable[[#This Row],[Dur. MT]]),NA())</f>
        <v>#N/A</v>
      </c>
      <c r="G28" s="40" t="e">
        <f>1000000000/500/PerfPowerST4[[#This Row],[Cons. MT]]</f>
        <v>#N/A</v>
      </c>
      <c r="H28" s="40" t="e">
        <f>1000000000/1000/PerfPowerST4[[#This Row],[Cons. MT]]</f>
        <v>#N/A</v>
      </c>
      <c r="I28" s="40" t="e">
        <f>1000000000/2000/PerfPowerST4[[#This Row],[Cons. MT]]</f>
        <v>#N/A</v>
      </c>
      <c r="J28" s="40" t="e">
        <f>1000000000/3000/PerfPowerST4[[#This Row],[Cons. MT]]</f>
        <v>#N/A</v>
      </c>
      <c r="K28" s="40" t="e">
        <f>1000000000/4000/PerfPowerST4[[#This Row],[Cons. MT]]</f>
        <v>#N/A</v>
      </c>
      <c r="L28" s="40" t="e">
        <f>1000000000/5000/PerfPowerST4[[#This Row],[Cons. MT]]</f>
        <v>#N/A</v>
      </c>
      <c r="M28" s="40" t="e">
        <f>1000000000/6000/PerfPowerST4[[#This Row],[Cons. MT]]</f>
        <v>#N/A</v>
      </c>
      <c r="N28" s="40" t="e">
        <f>1000000000/7000/PerfPowerST4[[#This Row],[Cons. MT]]</f>
        <v>#N/A</v>
      </c>
      <c r="O28" s="40" t="e">
        <f>1000000000/8000/PerfPowerST4[[#This Row],[Cons. MT]]</f>
        <v>#N/A</v>
      </c>
      <c r="P28" s="40" t="e">
        <f>1000000000/9000/PerfPowerST4[[#This Row],[Cons. MT]]</f>
        <v>#N/A</v>
      </c>
      <c r="Q28" s="40" t="e">
        <f>1000000000/10000/PerfPowerST4[[#This Row],[Cons. MT]]</f>
        <v>#N/A</v>
      </c>
    </row>
    <row r="29" spans="2:17" x14ac:dyDescent="0.3">
      <c r="B29">
        <f>IFERROR(GeneralTable[[#This Row],[Ref.]],NA())</f>
        <v>24</v>
      </c>
      <c r="C29" s="15" t="e">
        <f>IFERROR(IF(GeneralTable[[#This Row],[Exclude From Chart]]="X",NA(),GeneralTable[[#This Row],[GraphLabel]]),NA())</f>
        <v>#N/A</v>
      </c>
      <c r="D29" s="26"/>
      <c r="E29" s="12" t="e">
        <f>IFERROR(IF(OR(GeneralTable[[#This Row],[Exclude From Chart]]="X",PerfPowerST4[[#This Row],[ExcludeHere]]="X"),NA(),GeneralTable[[#This Row],[Cons. MT]]),NA())</f>
        <v>#N/A</v>
      </c>
      <c r="F29" s="19" t="e">
        <f>IFERROR(IF(OR(GeneralTable[[#This Row],[Exclude From Chart]]="X",PerfPowerST4[[#This Row],[ExcludeHere]]="X"),NA(),GeneralTable[[#This Row],[Dur. MT]]),NA())</f>
        <v>#N/A</v>
      </c>
      <c r="G29" s="40" t="e">
        <f>1000000000/500/PerfPowerST4[[#This Row],[Cons. MT]]</f>
        <v>#N/A</v>
      </c>
      <c r="H29" s="40" t="e">
        <f>1000000000/1000/PerfPowerST4[[#This Row],[Cons. MT]]</f>
        <v>#N/A</v>
      </c>
      <c r="I29" s="40" t="e">
        <f>1000000000/2000/PerfPowerST4[[#This Row],[Cons. MT]]</f>
        <v>#N/A</v>
      </c>
      <c r="J29" s="40" t="e">
        <f>1000000000/3000/PerfPowerST4[[#This Row],[Cons. MT]]</f>
        <v>#N/A</v>
      </c>
      <c r="K29" s="40" t="e">
        <f>1000000000/4000/PerfPowerST4[[#This Row],[Cons. MT]]</f>
        <v>#N/A</v>
      </c>
      <c r="L29" s="40" t="e">
        <f>1000000000/5000/PerfPowerST4[[#This Row],[Cons. MT]]</f>
        <v>#N/A</v>
      </c>
      <c r="M29" s="40" t="e">
        <f>1000000000/6000/PerfPowerST4[[#This Row],[Cons. MT]]</f>
        <v>#N/A</v>
      </c>
      <c r="N29" s="40" t="e">
        <f>1000000000/7000/PerfPowerST4[[#This Row],[Cons. MT]]</f>
        <v>#N/A</v>
      </c>
      <c r="O29" s="40" t="e">
        <f>1000000000/8000/PerfPowerST4[[#This Row],[Cons. MT]]</f>
        <v>#N/A</v>
      </c>
      <c r="P29" s="40" t="e">
        <f>1000000000/9000/PerfPowerST4[[#This Row],[Cons. MT]]</f>
        <v>#N/A</v>
      </c>
      <c r="Q29" s="40" t="e">
        <f>1000000000/10000/PerfPowerST4[[#This Row],[Cons. MT]]</f>
        <v>#N/A</v>
      </c>
    </row>
    <row r="30" spans="2:17" x14ac:dyDescent="0.3">
      <c r="B30">
        <f>IFERROR(GeneralTable[[#This Row],[Ref.]],NA())</f>
        <v>25</v>
      </c>
      <c r="C30" s="16" t="e">
        <f>IFERROR(IF(GeneralTable[[#This Row],[Exclude From Chart]]="X",NA(),GeneralTable[[#This Row],[GraphLabel]]),NA())</f>
        <v>#N/A</v>
      </c>
      <c r="D30" s="27"/>
      <c r="E30" s="12" t="e">
        <f>IFERROR(IF(OR(GeneralTable[[#This Row],[Exclude From Chart]]="X",PerfPowerST4[[#This Row],[ExcludeHere]]="X"),NA(),GeneralTable[[#This Row],[Cons. MT]]),NA())</f>
        <v>#N/A</v>
      </c>
      <c r="F30" s="19" t="e">
        <f>IFERROR(IF(OR(GeneralTable[[#This Row],[Exclude From Chart]]="X",PerfPowerST4[[#This Row],[ExcludeHere]]="X"),NA(),GeneralTable[[#This Row],[Dur. MT]]),NA())</f>
        <v>#N/A</v>
      </c>
      <c r="G30" s="40" t="e">
        <f>1000000000/500/PerfPowerST4[[#This Row],[Cons. MT]]</f>
        <v>#N/A</v>
      </c>
      <c r="H30" s="40" t="e">
        <f>1000000000/1000/PerfPowerST4[[#This Row],[Cons. MT]]</f>
        <v>#N/A</v>
      </c>
      <c r="I30" s="40" t="e">
        <f>1000000000/2000/PerfPowerST4[[#This Row],[Cons. MT]]</f>
        <v>#N/A</v>
      </c>
      <c r="J30" s="40" t="e">
        <f>1000000000/3000/PerfPowerST4[[#This Row],[Cons. MT]]</f>
        <v>#N/A</v>
      </c>
      <c r="K30" s="40" t="e">
        <f>1000000000/4000/PerfPowerST4[[#This Row],[Cons. MT]]</f>
        <v>#N/A</v>
      </c>
      <c r="L30" s="40" t="e">
        <f>1000000000/5000/PerfPowerST4[[#This Row],[Cons. MT]]</f>
        <v>#N/A</v>
      </c>
      <c r="M30" s="40" t="e">
        <f>1000000000/6000/PerfPowerST4[[#This Row],[Cons. MT]]</f>
        <v>#N/A</v>
      </c>
      <c r="N30" s="40" t="e">
        <f>1000000000/7000/PerfPowerST4[[#This Row],[Cons. MT]]</f>
        <v>#N/A</v>
      </c>
      <c r="O30" s="40" t="e">
        <f>1000000000/8000/PerfPowerST4[[#This Row],[Cons. MT]]</f>
        <v>#N/A</v>
      </c>
      <c r="P30" s="40" t="e">
        <f>1000000000/9000/PerfPowerST4[[#This Row],[Cons. MT]]</f>
        <v>#N/A</v>
      </c>
      <c r="Q30" s="40" t="e">
        <f>1000000000/10000/PerfPowerST4[[#This Row],[Cons. MT]]</f>
        <v>#N/A</v>
      </c>
    </row>
    <row r="31" spans="2:17" x14ac:dyDescent="0.3">
      <c r="B31">
        <f>IFERROR(GeneralTable[[#This Row],[Ref.]],NA())</f>
        <v>26</v>
      </c>
      <c r="C31" s="16" t="e">
        <f>IFERROR(IF(GeneralTable[[#This Row],[Exclude From Chart]]="X",NA(),GeneralTable[[#This Row],[GraphLabel]]),NA())</f>
        <v>#N/A</v>
      </c>
      <c r="D31" s="27"/>
      <c r="E31" s="12" t="e">
        <f>IFERROR(IF(OR(GeneralTable[[#This Row],[Exclude From Chart]]="X",PerfPowerST4[[#This Row],[ExcludeHere]]="X"),NA(),GeneralTable[[#This Row],[Cons. MT]]),NA())</f>
        <v>#N/A</v>
      </c>
      <c r="F31" s="19" t="e">
        <f>IFERROR(IF(OR(GeneralTable[[#This Row],[Exclude From Chart]]="X",PerfPowerST4[[#This Row],[ExcludeHere]]="X"),NA(),GeneralTable[[#This Row],[Dur. MT]]),NA())</f>
        <v>#N/A</v>
      </c>
      <c r="G31" s="40" t="e">
        <f>1000000000/500/PerfPowerST4[[#This Row],[Cons. MT]]</f>
        <v>#N/A</v>
      </c>
      <c r="H31" s="40" t="e">
        <f>1000000000/1000/PerfPowerST4[[#This Row],[Cons. MT]]</f>
        <v>#N/A</v>
      </c>
      <c r="I31" s="40" t="e">
        <f>1000000000/2000/PerfPowerST4[[#This Row],[Cons. MT]]</f>
        <v>#N/A</v>
      </c>
      <c r="J31" s="40" t="e">
        <f>1000000000/3000/PerfPowerST4[[#This Row],[Cons. MT]]</f>
        <v>#N/A</v>
      </c>
      <c r="K31" s="40" t="e">
        <f>1000000000/4000/PerfPowerST4[[#This Row],[Cons. MT]]</f>
        <v>#N/A</v>
      </c>
      <c r="L31" s="40" t="e">
        <f>1000000000/5000/PerfPowerST4[[#This Row],[Cons. MT]]</f>
        <v>#N/A</v>
      </c>
      <c r="M31" s="40" t="e">
        <f>1000000000/6000/PerfPowerST4[[#This Row],[Cons. MT]]</f>
        <v>#N/A</v>
      </c>
      <c r="N31" s="40" t="e">
        <f>1000000000/7000/PerfPowerST4[[#This Row],[Cons. MT]]</f>
        <v>#N/A</v>
      </c>
      <c r="O31" s="40" t="e">
        <f>1000000000/8000/PerfPowerST4[[#This Row],[Cons. MT]]</f>
        <v>#N/A</v>
      </c>
      <c r="P31" s="40" t="e">
        <f>1000000000/9000/PerfPowerST4[[#This Row],[Cons. MT]]</f>
        <v>#N/A</v>
      </c>
      <c r="Q31" s="40" t="e">
        <f>1000000000/10000/PerfPowerST4[[#This Row],[Cons. MT]]</f>
        <v>#N/A</v>
      </c>
    </row>
    <row r="32" spans="2:17" x14ac:dyDescent="0.3">
      <c r="B32">
        <f>IFERROR(GeneralTable[[#This Row],[Ref.]],NA())</f>
        <v>27</v>
      </c>
      <c r="C32" s="16" t="e">
        <f>IFERROR(IF(GeneralTable[[#This Row],[Exclude From Chart]]="X",NA(),GeneralTable[[#This Row],[GraphLabel]]),NA())</f>
        <v>#N/A</v>
      </c>
      <c r="D32" s="27"/>
      <c r="E32" s="12" t="e">
        <f>IFERROR(IF(OR(GeneralTable[[#This Row],[Exclude From Chart]]="X",PerfPowerST4[[#This Row],[ExcludeHere]]="X"),NA(),GeneralTable[[#This Row],[Cons. MT]]),NA())</f>
        <v>#N/A</v>
      </c>
      <c r="F32" s="19" t="e">
        <f>IFERROR(IF(OR(GeneralTable[[#This Row],[Exclude From Chart]]="X",PerfPowerST4[[#This Row],[ExcludeHere]]="X"),NA(),GeneralTable[[#This Row],[Dur. MT]]),NA())</f>
        <v>#N/A</v>
      </c>
      <c r="G32" s="40" t="e">
        <f>1000000000/500/PerfPowerST4[[#This Row],[Cons. MT]]</f>
        <v>#N/A</v>
      </c>
      <c r="H32" s="40" t="e">
        <f>1000000000/1000/PerfPowerST4[[#This Row],[Cons. MT]]</f>
        <v>#N/A</v>
      </c>
      <c r="I32" s="40" t="e">
        <f>1000000000/2000/PerfPowerST4[[#This Row],[Cons. MT]]</f>
        <v>#N/A</v>
      </c>
      <c r="J32" s="40" t="e">
        <f>1000000000/3000/PerfPowerST4[[#This Row],[Cons. MT]]</f>
        <v>#N/A</v>
      </c>
      <c r="K32" s="40" t="e">
        <f>1000000000/4000/PerfPowerST4[[#This Row],[Cons. MT]]</f>
        <v>#N/A</v>
      </c>
      <c r="L32" s="40" t="e">
        <f>1000000000/5000/PerfPowerST4[[#This Row],[Cons. MT]]</f>
        <v>#N/A</v>
      </c>
      <c r="M32" s="40" t="e">
        <f>1000000000/6000/PerfPowerST4[[#This Row],[Cons. MT]]</f>
        <v>#N/A</v>
      </c>
      <c r="N32" s="40" t="e">
        <f>1000000000/7000/PerfPowerST4[[#This Row],[Cons. MT]]</f>
        <v>#N/A</v>
      </c>
      <c r="O32" s="40" t="e">
        <f>1000000000/8000/PerfPowerST4[[#This Row],[Cons. MT]]</f>
        <v>#N/A</v>
      </c>
      <c r="P32" s="40" t="e">
        <f>1000000000/9000/PerfPowerST4[[#This Row],[Cons. MT]]</f>
        <v>#N/A</v>
      </c>
      <c r="Q32" s="40" t="e">
        <f>1000000000/10000/PerfPowerST4[[#This Row],[Cons. MT]]</f>
        <v>#N/A</v>
      </c>
    </row>
    <row r="33" spans="2:17" x14ac:dyDescent="0.3">
      <c r="B33">
        <f>IFERROR(GeneralTable[[#This Row],[Ref.]],NA())</f>
        <v>28</v>
      </c>
      <c r="C33" s="16" t="str">
        <f>IFERROR(IF(GeneralTable[[#This Row],[Exclude From Chart]]="X",NA(),GeneralTable[[#This Row],[GraphLabel]]),NA())</f>
        <v>i7 5775C (Broadwell) v0.5.1 [28]</v>
      </c>
      <c r="D33" s="27"/>
      <c r="E33" s="12">
        <f>IFERROR(IF(OR(GeneralTable[[#This Row],[Exclude From Chart]]="X",PerfPowerST4[[#This Row],[ExcludeHere]]="X"),NA(),GeneralTable[[#This Row],[Cons. MT]]),NA())</f>
        <v>9308</v>
      </c>
      <c r="F33" s="19">
        <f>IFERROR(IF(OR(GeneralTable[[#This Row],[Exclude From Chart]]="X",PerfPowerST4[[#This Row],[ExcludeHere]]="X"),NA(),GeneralTable[[#This Row],[Dur. MT]]),NA())</f>
        <v>191.83</v>
      </c>
      <c r="G33" s="40">
        <f>1000000000/500/PerfPowerST4[[#This Row],[Cons. MT]]</f>
        <v>214.86892995272885</v>
      </c>
      <c r="H33" s="40">
        <f>1000000000/1000/PerfPowerST4[[#This Row],[Cons. MT]]</f>
        <v>107.43446497636442</v>
      </c>
      <c r="I33" s="40">
        <f>1000000000/2000/PerfPowerST4[[#This Row],[Cons. MT]]</f>
        <v>53.717232488182212</v>
      </c>
      <c r="J33" s="40">
        <f>1000000000/3000/PerfPowerST4[[#This Row],[Cons. MT]]</f>
        <v>35.811488325454803</v>
      </c>
      <c r="K33" s="40">
        <f>1000000000/4000/PerfPowerST4[[#This Row],[Cons. MT]]</f>
        <v>26.858616244091106</v>
      </c>
      <c r="L33" s="40">
        <f>1000000000/5000/PerfPowerST4[[#This Row],[Cons. MT]]</f>
        <v>21.486892995272882</v>
      </c>
      <c r="M33" s="40">
        <f>1000000000/6000/PerfPowerST4[[#This Row],[Cons. MT]]</f>
        <v>17.905744162727402</v>
      </c>
      <c r="N33" s="40">
        <f>1000000000/7000/PerfPowerST4[[#This Row],[Cons. MT]]</f>
        <v>15.347780710909204</v>
      </c>
      <c r="O33" s="40">
        <f>1000000000/8000/PerfPowerST4[[#This Row],[Cons. MT]]</f>
        <v>13.429308122045553</v>
      </c>
      <c r="P33" s="40">
        <f>1000000000/9000/PerfPowerST4[[#This Row],[Cons. MT]]</f>
        <v>11.937162775151602</v>
      </c>
      <c r="Q33" s="40">
        <f>1000000000/10000/PerfPowerST4[[#This Row],[Cons. MT]]</f>
        <v>10.743446497636441</v>
      </c>
    </row>
    <row r="34" spans="2:17" x14ac:dyDescent="0.3">
      <c r="B34">
        <f>IFERROR(GeneralTable[[#This Row],[Ref.]],NA())</f>
        <v>29</v>
      </c>
      <c r="C34" s="16" t="e">
        <f>IFERROR(IF(GeneralTable[[#This Row],[Exclude From Chart]]="X",NA(),GeneralTable[[#This Row],[GraphLabel]]),NA())</f>
        <v>#N/A</v>
      </c>
      <c r="D34" s="27"/>
      <c r="E34" s="12" t="e">
        <f>IFERROR(IF(OR(GeneralTable[[#This Row],[Exclude From Chart]]="X",PerfPowerST4[[#This Row],[ExcludeHere]]="X"),NA(),GeneralTable[[#This Row],[Cons. MT]]),NA())</f>
        <v>#N/A</v>
      </c>
      <c r="F34" s="19" t="e">
        <f>IFERROR(IF(OR(GeneralTable[[#This Row],[Exclude From Chart]]="X",PerfPowerST4[[#This Row],[ExcludeHere]]="X"),NA(),GeneralTable[[#This Row],[Dur. MT]]),NA())</f>
        <v>#N/A</v>
      </c>
      <c r="G34" s="40" t="e">
        <f>1000000000/500/PerfPowerST4[[#This Row],[Cons. MT]]</f>
        <v>#N/A</v>
      </c>
      <c r="H34" s="40" t="e">
        <f>1000000000/1000/PerfPowerST4[[#This Row],[Cons. MT]]</f>
        <v>#N/A</v>
      </c>
      <c r="I34" s="40" t="e">
        <f>1000000000/2000/PerfPowerST4[[#This Row],[Cons. MT]]</f>
        <v>#N/A</v>
      </c>
      <c r="J34" s="40" t="e">
        <f>1000000000/3000/PerfPowerST4[[#This Row],[Cons. MT]]</f>
        <v>#N/A</v>
      </c>
      <c r="K34" s="40" t="e">
        <f>1000000000/4000/PerfPowerST4[[#This Row],[Cons. MT]]</f>
        <v>#N/A</v>
      </c>
      <c r="L34" s="40" t="e">
        <f>1000000000/5000/PerfPowerST4[[#This Row],[Cons. MT]]</f>
        <v>#N/A</v>
      </c>
      <c r="M34" s="40" t="e">
        <f>1000000000/6000/PerfPowerST4[[#This Row],[Cons. MT]]</f>
        <v>#N/A</v>
      </c>
      <c r="N34" s="40" t="e">
        <f>1000000000/7000/PerfPowerST4[[#This Row],[Cons. MT]]</f>
        <v>#N/A</v>
      </c>
      <c r="O34" s="40" t="e">
        <f>1000000000/8000/PerfPowerST4[[#This Row],[Cons. MT]]</f>
        <v>#N/A</v>
      </c>
      <c r="P34" s="40" t="e">
        <f>1000000000/9000/PerfPowerST4[[#This Row],[Cons. MT]]</f>
        <v>#N/A</v>
      </c>
      <c r="Q34" s="40" t="e">
        <f>1000000000/10000/PerfPowerST4[[#This Row],[Cons. MT]]</f>
        <v>#N/A</v>
      </c>
    </row>
    <row r="35" spans="2:17" x14ac:dyDescent="0.3">
      <c r="B35">
        <f>IFERROR(GeneralTable[[#This Row],[Ref.]],NA())</f>
        <v>30</v>
      </c>
      <c r="C35" s="16" t="str">
        <f>IFERROR(IF(GeneralTable[[#This Row],[Exclude From Chart]]="X",NA(),GeneralTable[[#This Row],[GraphLabel]]),NA())</f>
        <v>R9 5900HS (Cezanne) v0.5.0 [30]</v>
      </c>
      <c r="D35" s="27"/>
      <c r="E35" s="12">
        <f>IFERROR(IF(OR(GeneralTable[[#This Row],[Exclude From Chart]]="X",PerfPowerST4[[#This Row],[ExcludeHere]]="X"),NA(),GeneralTable[[#This Row],[Cons. MT]]),NA())</f>
        <v>3010</v>
      </c>
      <c r="F35" s="19">
        <f>IFERROR(IF(OR(GeneralTable[[#This Row],[Exclude From Chart]]="X",PerfPowerST4[[#This Row],[ExcludeHere]]="X"),NA(),GeneralTable[[#This Row],[Dur. MT]]),NA())</f>
        <v>84.41</v>
      </c>
      <c r="G35" s="40">
        <f>1000000000/500/PerfPowerST4[[#This Row],[Cons. MT]]</f>
        <v>664.45182724252493</v>
      </c>
      <c r="H35" s="40">
        <f>1000000000/1000/PerfPowerST4[[#This Row],[Cons. MT]]</f>
        <v>332.22591362126246</v>
      </c>
      <c r="I35" s="40">
        <f>1000000000/2000/PerfPowerST4[[#This Row],[Cons. MT]]</f>
        <v>166.11295681063123</v>
      </c>
      <c r="J35" s="40">
        <f>1000000000/3000/PerfPowerST4[[#This Row],[Cons. MT]]</f>
        <v>110.74197120708747</v>
      </c>
      <c r="K35" s="40">
        <f>1000000000/4000/PerfPowerST4[[#This Row],[Cons. MT]]</f>
        <v>83.056478405315616</v>
      </c>
      <c r="L35" s="40">
        <f>1000000000/5000/PerfPowerST4[[#This Row],[Cons. MT]]</f>
        <v>66.44518272425249</v>
      </c>
      <c r="M35" s="40">
        <f>1000000000/6000/PerfPowerST4[[#This Row],[Cons. MT]]</f>
        <v>55.370985603543737</v>
      </c>
      <c r="N35" s="40">
        <f>1000000000/7000/PerfPowerST4[[#This Row],[Cons. MT]]</f>
        <v>47.460844803037496</v>
      </c>
      <c r="O35" s="40">
        <f>1000000000/8000/PerfPowerST4[[#This Row],[Cons. MT]]</f>
        <v>41.528239202657808</v>
      </c>
      <c r="P35" s="40">
        <f>1000000000/9000/PerfPowerST4[[#This Row],[Cons. MT]]</f>
        <v>36.913990402362494</v>
      </c>
      <c r="Q35" s="40">
        <f>1000000000/10000/PerfPowerST4[[#This Row],[Cons. MT]]</f>
        <v>33.222591362126245</v>
      </c>
    </row>
    <row r="36" spans="2:17" x14ac:dyDescent="0.3">
      <c r="B36">
        <f>IFERROR(GeneralTable[[#This Row],[Ref.]],NA())</f>
        <v>31</v>
      </c>
      <c r="C36" s="16" t="e">
        <f>IFERROR(IF(GeneralTable[[#This Row],[Exclude From Chart]]="X",NA(),GeneralTable[[#This Row],[GraphLabel]]),NA())</f>
        <v>#N/A</v>
      </c>
      <c r="D36" s="27"/>
      <c r="E36" s="12" t="e">
        <f>IFERROR(IF(OR(GeneralTable[[#This Row],[Exclude From Chart]]="X",PerfPowerST4[[#This Row],[ExcludeHere]]="X"),NA(),GeneralTable[[#This Row],[Cons. MT]]),NA())</f>
        <v>#N/A</v>
      </c>
      <c r="F36" s="19" t="e">
        <f>IFERROR(IF(OR(GeneralTable[[#This Row],[Exclude From Chart]]="X",PerfPowerST4[[#This Row],[ExcludeHere]]="X"),NA(),GeneralTable[[#This Row],[Dur. MT]]),NA())</f>
        <v>#N/A</v>
      </c>
      <c r="G36" s="40" t="e">
        <f>1000000000/500/PerfPowerST4[[#This Row],[Cons. MT]]</f>
        <v>#N/A</v>
      </c>
      <c r="H36" s="40" t="e">
        <f>1000000000/1000/PerfPowerST4[[#This Row],[Cons. MT]]</f>
        <v>#N/A</v>
      </c>
      <c r="I36" s="40" t="e">
        <f>1000000000/2000/PerfPowerST4[[#This Row],[Cons. MT]]</f>
        <v>#N/A</v>
      </c>
      <c r="J36" s="40" t="e">
        <f>1000000000/3000/PerfPowerST4[[#This Row],[Cons. MT]]</f>
        <v>#N/A</v>
      </c>
      <c r="K36" s="40" t="e">
        <f>1000000000/4000/PerfPowerST4[[#This Row],[Cons. MT]]</f>
        <v>#N/A</v>
      </c>
      <c r="L36" s="40" t="e">
        <f>1000000000/5000/PerfPowerST4[[#This Row],[Cons. MT]]</f>
        <v>#N/A</v>
      </c>
      <c r="M36" s="40" t="e">
        <f>1000000000/6000/PerfPowerST4[[#This Row],[Cons. MT]]</f>
        <v>#N/A</v>
      </c>
      <c r="N36" s="40" t="e">
        <f>1000000000/7000/PerfPowerST4[[#This Row],[Cons. MT]]</f>
        <v>#N/A</v>
      </c>
      <c r="O36" s="40" t="e">
        <f>1000000000/8000/PerfPowerST4[[#This Row],[Cons. MT]]</f>
        <v>#N/A</v>
      </c>
      <c r="P36" s="40" t="e">
        <f>1000000000/9000/PerfPowerST4[[#This Row],[Cons. MT]]</f>
        <v>#N/A</v>
      </c>
      <c r="Q36" s="40" t="e">
        <f>1000000000/10000/PerfPowerST4[[#This Row],[Cons. MT]]</f>
        <v>#N/A</v>
      </c>
    </row>
    <row r="37" spans="2:17" x14ac:dyDescent="0.3">
      <c r="B37">
        <f>IFERROR(GeneralTable[[#This Row],[Ref.]],NA())</f>
        <v>32</v>
      </c>
      <c r="C37" s="16" t="e">
        <f>IFERROR(IF(GeneralTable[[#This Row],[Exclude From Chart]]="X",NA(),GeneralTable[[#This Row],[GraphLabel]]),NA())</f>
        <v>#N/A</v>
      </c>
      <c r="D37" s="27"/>
      <c r="E37" s="12" t="e">
        <f>IFERROR(IF(OR(GeneralTable[[#This Row],[Exclude From Chart]]="X",PerfPowerST4[[#This Row],[ExcludeHere]]="X"),NA(),GeneralTable[[#This Row],[Cons. MT]]),NA())</f>
        <v>#N/A</v>
      </c>
      <c r="F37" s="19" t="e">
        <f>IFERROR(IF(OR(GeneralTable[[#This Row],[Exclude From Chart]]="X",PerfPowerST4[[#This Row],[ExcludeHere]]="X"),NA(),GeneralTable[[#This Row],[Dur. MT]]),NA())</f>
        <v>#N/A</v>
      </c>
      <c r="G37" s="40" t="e">
        <f>1000000000/500/PerfPowerST4[[#This Row],[Cons. MT]]</f>
        <v>#N/A</v>
      </c>
      <c r="H37" s="40" t="e">
        <f>1000000000/1000/PerfPowerST4[[#This Row],[Cons. MT]]</f>
        <v>#N/A</v>
      </c>
      <c r="I37" s="40" t="e">
        <f>1000000000/2000/PerfPowerST4[[#This Row],[Cons. MT]]</f>
        <v>#N/A</v>
      </c>
      <c r="J37" s="40" t="e">
        <f>1000000000/3000/PerfPowerST4[[#This Row],[Cons. MT]]</f>
        <v>#N/A</v>
      </c>
      <c r="K37" s="40" t="e">
        <f>1000000000/4000/PerfPowerST4[[#This Row],[Cons. MT]]</f>
        <v>#N/A</v>
      </c>
      <c r="L37" s="40" t="e">
        <f>1000000000/5000/PerfPowerST4[[#This Row],[Cons. MT]]</f>
        <v>#N/A</v>
      </c>
      <c r="M37" s="40" t="e">
        <f>1000000000/6000/PerfPowerST4[[#This Row],[Cons. MT]]</f>
        <v>#N/A</v>
      </c>
      <c r="N37" s="40" t="e">
        <f>1000000000/7000/PerfPowerST4[[#This Row],[Cons. MT]]</f>
        <v>#N/A</v>
      </c>
      <c r="O37" s="40" t="e">
        <f>1000000000/8000/PerfPowerST4[[#This Row],[Cons. MT]]</f>
        <v>#N/A</v>
      </c>
      <c r="P37" s="40" t="e">
        <f>1000000000/9000/PerfPowerST4[[#This Row],[Cons. MT]]</f>
        <v>#N/A</v>
      </c>
      <c r="Q37" s="40" t="e">
        <f>1000000000/10000/PerfPowerST4[[#This Row],[Cons. MT]]</f>
        <v>#N/A</v>
      </c>
    </row>
    <row r="38" spans="2:17" x14ac:dyDescent="0.3">
      <c r="B38">
        <f>IFERROR(GeneralTable[[#This Row],[Ref.]],NA())</f>
        <v>33</v>
      </c>
      <c r="C38" s="17" t="e">
        <f>IFERROR(IF(GeneralTable[[#This Row],[Exclude From Chart]]="X",NA(),GeneralTable[[#This Row],[GraphLabel]]),NA())</f>
        <v>#N/A</v>
      </c>
      <c r="D38" s="21"/>
      <c r="E38" s="12" t="e">
        <f>IFERROR(IF(OR(GeneralTable[[#This Row],[Exclude From Chart]]="X",PerfPowerST4[[#This Row],[ExcludeHere]]="X"),NA(),GeneralTable[[#This Row],[Cons. MT]]),NA())</f>
        <v>#N/A</v>
      </c>
      <c r="F38" s="19" t="e">
        <f>IFERROR(IF(OR(GeneralTable[[#This Row],[Exclude From Chart]]="X",PerfPowerST4[[#This Row],[ExcludeHere]]="X"),NA(),GeneralTable[[#This Row],[Dur. MT]]),NA())</f>
        <v>#N/A</v>
      </c>
      <c r="G38" s="40" t="e">
        <f>1000000000/500/PerfPowerST4[[#This Row],[Cons. MT]]</f>
        <v>#N/A</v>
      </c>
      <c r="H38" s="40" t="e">
        <f>1000000000/1000/PerfPowerST4[[#This Row],[Cons. MT]]</f>
        <v>#N/A</v>
      </c>
      <c r="I38" s="40" t="e">
        <f>1000000000/2000/PerfPowerST4[[#This Row],[Cons. MT]]</f>
        <v>#N/A</v>
      </c>
      <c r="J38" s="40" t="e">
        <f>1000000000/3000/PerfPowerST4[[#This Row],[Cons. MT]]</f>
        <v>#N/A</v>
      </c>
      <c r="K38" s="40" t="e">
        <f>1000000000/4000/PerfPowerST4[[#This Row],[Cons. MT]]</f>
        <v>#N/A</v>
      </c>
      <c r="L38" s="40" t="e">
        <f>1000000000/5000/PerfPowerST4[[#This Row],[Cons. MT]]</f>
        <v>#N/A</v>
      </c>
      <c r="M38" s="40" t="e">
        <f>1000000000/6000/PerfPowerST4[[#This Row],[Cons. MT]]</f>
        <v>#N/A</v>
      </c>
      <c r="N38" s="40" t="e">
        <f>1000000000/7000/PerfPowerST4[[#This Row],[Cons. MT]]</f>
        <v>#N/A</v>
      </c>
      <c r="O38" s="40" t="e">
        <f>1000000000/8000/PerfPowerST4[[#This Row],[Cons. MT]]</f>
        <v>#N/A</v>
      </c>
      <c r="P38" s="40" t="e">
        <f>1000000000/9000/PerfPowerST4[[#This Row],[Cons. MT]]</f>
        <v>#N/A</v>
      </c>
      <c r="Q38" s="40" t="e">
        <f>1000000000/10000/PerfPowerST4[[#This Row],[Cons. MT]]</f>
        <v>#N/A</v>
      </c>
    </row>
    <row r="39" spans="2:17" x14ac:dyDescent="0.3">
      <c r="B39">
        <f>IFERROR(GeneralTable[[#This Row],[Ref.]],NA())</f>
        <v>34</v>
      </c>
      <c r="C39" s="17" t="e">
        <f>IFERROR(IF(GeneralTable[[#This Row],[Exclude From Chart]]="X",NA(),GeneralTable[[#This Row],[GraphLabel]]),NA())</f>
        <v>#N/A</v>
      </c>
      <c r="D39" s="21"/>
      <c r="E39" s="12" t="e">
        <f>IFERROR(IF(OR(GeneralTable[[#This Row],[Exclude From Chart]]="X",PerfPowerST4[[#This Row],[ExcludeHere]]="X"),NA(),GeneralTable[[#This Row],[Cons. MT]]),NA())</f>
        <v>#N/A</v>
      </c>
      <c r="F39" s="19" t="e">
        <f>IFERROR(IF(OR(GeneralTable[[#This Row],[Exclude From Chart]]="X",PerfPowerST4[[#This Row],[ExcludeHere]]="X"),NA(),GeneralTable[[#This Row],[Dur. MT]]),NA())</f>
        <v>#N/A</v>
      </c>
      <c r="G39" s="40" t="e">
        <f>1000000000/500/PerfPowerST4[[#This Row],[Cons. MT]]</f>
        <v>#N/A</v>
      </c>
      <c r="H39" s="40" t="e">
        <f>1000000000/1000/PerfPowerST4[[#This Row],[Cons. MT]]</f>
        <v>#N/A</v>
      </c>
      <c r="I39" s="40" t="e">
        <f>1000000000/2000/PerfPowerST4[[#This Row],[Cons. MT]]</f>
        <v>#N/A</v>
      </c>
      <c r="J39" s="40" t="e">
        <f>1000000000/3000/PerfPowerST4[[#This Row],[Cons. MT]]</f>
        <v>#N/A</v>
      </c>
      <c r="K39" s="40" t="e">
        <f>1000000000/4000/PerfPowerST4[[#This Row],[Cons. MT]]</f>
        <v>#N/A</v>
      </c>
      <c r="L39" s="40" t="e">
        <f>1000000000/5000/PerfPowerST4[[#This Row],[Cons. MT]]</f>
        <v>#N/A</v>
      </c>
      <c r="M39" s="40" t="e">
        <f>1000000000/6000/PerfPowerST4[[#This Row],[Cons. MT]]</f>
        <v>#N/A</v>
      </c>
      <c r="N39" s="40" t="e">
        <f>1000000000/7000/PerfPowerST4[[#This Row],[Cons. MT]]</f>
        <v>#N/A</v>
      </c>
      <c r="O39" s="40" t="e">
        <f>1000000000/8000/PerfPowerST4[[#This Row],[Cons. MT]]</f>
        <v>#N/A</v>
      </c>
      <c r="P39" s="40" t="e">
        <f>1000000000/9000/PerfPowerST4[[#This Row],[Cons. MT]]</f>
        <v>#N/A</v>
      </c>
      <c r="Q39" s="40" t="e">
        <f>1000000000/10000/PerfPowerST4[[#This Row],[Cons. MT]]</f>
        <v>#N/A</v>
      </c>
    </row>
    <row r="40" spans="2:17" x14ac:dyDescent="0.3">
      <c r="B40">
        <f>IFERROR(GeneralTable[[#This Row],[Ref.]],NA())</f>
        <v>35</v>
      </c>
      <c r="C40" s="17" t="e">
        <f>IFERROR(IF(GeneralTable[[#This Row],[Exclude From Chart]]="X",NA(),GeneralTable[[#This Row],[GraphLabel]]),NA())</f>
        <v>#N/A</v>
      </c>
      <c r="D40" s="21"/>
      <c r="E40" s="12" t="e">
        <f>IFERROR(IF(OR(GeneralTable[[#This Row],[Exclude From Chart]]="X",PerfPowerST4[[#This Row],[ExcludeHere]]="X"),NA(),GeneralTable[[#This Row],[Cons. MT]]),NA())</f>
        <v>#N/A</v>
      </c>
      <c r="F40" s="19" t="e">
        <f>IFERROR(IF(OR(GeneralTable[[#This Row],[Exclude From Chart]]="X",PerfPowerST4[[#This Row],[ExcludeHere]]="X"),NA(),GeneralTable[[#This Row],[Dur. MT]]),NA())</f>
        <v>#N/A</v>
      </c>
      <c r="G40" s="40" t="e">
        <f>1000000000/500/PerfPowerST4[[#This Row],[Cons. MT]]</f>
        <v>#N/A</v>
      </c>
      <c r="H40" s="40" t="e">
        <f>1000000000/1000/PerfPowerST4[[#This Row],[Cons. MT]]</f>
        <v>#N/A</v>
      </c>
      <c r="I40" s="40" t="e">
        <f>1000000000/2000/PerfPowerST4[[#This Row],[Cons. MT]]</f>
        <v>#N/A</v>
      </c>
      <c r="J40" s="40" t="e">
        <f>1000000000/3000/PerfPowerST4[[#This Row],[Cons. MT]]</f>
        <v>#N/A</v>
      </c>
      <c r="K40" s="40" t="e">
        <f>1000000000/4000/PerfPowerST4[[#This Row],[Cons. MT]]</f>
        <v>#N/A</v>
      </c>
      <c r="L40" s="40" t="e">
        <f>1000000000/5000/PerfPowerST4[[#This Row],[Cons. MT]]</f>
        <v>#N/A</v>
      </c>
      <c r="M40" s="40" t="e">
        <f>1000000000/6000/PerfPowerST4[[#This Row],[Cons. MT]]</f>
        <v>#N/A</v>
      </c>
      <c r="N40" s="40" t="e">
        <f>1000000000/7000/PerfPowerST4[[#This Row],[Cons. MT]]</f>
        <v>#N/A</v>
      </c>
      <c r="O40" s="40" t="e">
        <f>1000000000/8000/PerfPowerST4[[#This Row],[Cons. MT]]</f>
        <v>#N/A</v>
      </c>
      <c r="P40" s="40" t="e">
        <f>1000000000/9000/PerfPowerST4[[#This Row],[Cons. MT]]</f>
        <v>#N/A</v>
      </c>
      <c r="Q40" s="40" t="e">
        <f>1000000000/10000/PerfPowerST4[[#This Row],[Cons. MT]]</f>
        <v>#N/A</v>
      </c>
    </row>
    <row r="41" spans="2:17" x14ac:dyDescent="0.3">
      <c r="B41">
        <f>IFERROR(GeneralTable[[#This Row],[Ref.]],NA())</f>
        <v>36</v>
      </c>
      <c r="C41" s="17" t="str">
        <f>IFERROR(IF(GeneralTable[[#This Row],[Exclude From Chart]]="X",NA(),GeneralTable[[#This Row],[GraphLabel]]),NA())</f>
        <v>i7 7500U (Kaby Lake) 2C/4T v0.5.1 [36]</v>
      </c>
      <c r="D41" s="21"/>
      <c r="E41" s="12">
        <f>IFERROR(IF(OR(GeneralTable[[#This Row],[Exclude From Chart]]="X",PerfPowerST4[[#This Row],[ExcludeHere]]="X"),NA(),GeneralTable[[#This Row],[Cons. MT]]),NA())</f>
        <v>5226</v>
      </c>
      <c r="F41" s="19">
        <f>IFERROR(IF(OR(GeneralTable[[#This Row],[Exclude From Chart]]="X",PerfPowerST4[[#This Row],[ExcludeHere]]="X"),NA(),GeneralTable[[#This Row],[Dur. MT]]),NA())</f>
        <v>497.55</v>
      </c>
      <c r="G41" s="40">
        <f>1000000000/500/PerfPowerST4[[#This Row],[Cons. MT]]</f>
        <v>382.70187523918867</v>
      </c>
      <c r="H41" s="40">
        <f>1000000000/1000/PerfPowerST4[[#This Row],[Cons. MT]]</f>
        <v>191.35093761959433</v>
      </c>
      <c r="I41" s="40">
        <f>1000000000/2000/PerfPowerST4[[#This Row],[Cons. MT]]</f>
        <v>95.675468809797167</v>
      </c>
      <c r="J41" s="40">
        <f>1000000000/3000/PerfPowerST4[[#This Row],[Cons. MT]]</f>
        <v>63.783645873198111</v>
      </c>
      <c r="K41" s="40">
        <f>1000000000/4000/PerfPowerST4[[#This Row],[Cons. MT]]</f>
        <v>47.837734404898583</v>
      </c>
      <c r="L41" s="40">
        <f>1000000000/5000/PerfPowerST4[[#This Row],[Cons. MT]]</f>
        <v>38.270187523918864</v>
      </c>
      <c r="M41" s="40">
        <f>1000000000/6000/PerfPowerST4[[#This Row],[Cons. MT]]</f>
        <v>31.891822936599056</v>
      </c>
      <c r="N41" s="40">
        <f>1000000000/7000/PerfPowerST4[[#This Row],[Cons. MT]]</f>
        <v>27.335848231370623</v>
      </c>
      <c r="O41" s="40">
        <f>1000000000/8000/PerfPowerST4[[#This Row],[Cons. MT]]</f>
        <v>23.918867202449292</v>
      </c>
      <c r="P41" s="40">
        <f>1000000000/9000/PerfPowerST4[[#This Row],[Cons. MT]]</f>
        <v>21.261215291066037</v>
      </c>
      <c r="Q41" s="40">
        <f>1000000000/10000/PerfPowerST4[[#This Row],[Cons. MT]]</f>
        <v>19.135093761959432</v>
      </c>
    </row>
    <row r="42" spans="2:17" x14ac:dyDescent="0.3">
      <c r="B42">
        <f>IFERROR(GeneralTable[[#This Row],[Ref.]],NA())</f>
        <v>37</v>
      </c>
      <c r="C42" s="17" t="e">
        <f>IFERROR(IF(GeneralTable[[#This Row],[Exclude From Chart]]="X",NA(),GeneralTable[[#This Row],[GraphLabel]]),NA())</f>
        <v>#N/A</v>
      </c>
      <c r="D42" s="21"/>
      <c r="E42" s="12" t="e">
        <f>IFERROR(IF(OR(GeneralTable[[#This Row],[Exclude From Chart]]="X",PerfPowerST4[[#This Row],[ExcludeHere]]="X"),NA(),GeneralTable[[#This Row],[Cons. MT]]),NA())</f>
        <v>#N/A</v>
      </c>
      <c r="F42" s="19" t="e">
        <f>IFERROR(IF(OR(GeneralTable[[#This Row],[Exclude From Chart]]="X",PerfPowerST4[[#This Row],[ExcludeHere]]="X"),NA(),GeneralTable[[#This Row],[Dur. MT]]),NA())</f>
        <v>#N/A</v>
      </c>
      <c r="G42" s="40" t="e">
        <f>1000000000/500/PerfPowerST4[[#This Row],[Cons. MT]]</f>
        <v>#N/A</v>
      </c>
      <c r="H42" s="40" t="e">
        <f>1000000000/1000/PerfPowerST4[[#This Row],[Cons. MT]]</f>
        <v>#N/A</v>
      </c>
      <c r="I42" s="40" t="e">
        <f>1000000000/2000/PerfPowerST4[[#This Row],[Cons. MT]]</f>
        <v>#N/A</v>
      </c>
      <c r="J42" s="40" t="e">
        <f>1000000000/3000/PerfPowerST4[[#This Row],[Cons. MT]]</f>
        <v>#N/A</v>
      </c>
      <c r="K42" s="40" t="e">
        <f>1000000000/4000/PerfPowerST4[[#This Row],[Cons. MT]]</f>
        <v>#N/A</v>
      </c>
      <c r="L42" s="40" t="e">
        <f>1000000000/5000/PerfPowerST4[[#This Row],[Cons. MT]]</f>
        <v>#N/A</v>
      </c>
      <c r="M42" s="40" t="e">
        <f>1000000000/6000/PerfPowerST4[[#This Row],[Cons. MT]]</f>
        <v>#N/A</v>
      </c>
      <c r="N42" s="40" t="e">
        <f>1000000000/7000/PerfPowerST4[[#This Row],[Cons. MT]]</f>
        <v>#N/A</v>
      </c>
      <c r="O42" s="40" t="e">
        <f>1000000000/8000/PerfPowerST4[[#This Row],[Cons. MT]]</f>
        <v>#N/A</v>
      </c>
      <c r="P42" s="40" t="e">
        <f>1000000000/9000/PerfPowerST4[[#This Row],[Cons. MT]]</f>
        <v>#N/A</v>
      </c>
      <c r="Q42" s="40" t="e">
        <f>1000000000/10000/PerfPowerST4[[#This Row],[Cons. MT]]</f>
        <v>#N/A</v>
      </c>
    </row>
    <row r="43" spans="2:17" x14ac:dyDescent="0.3">
      <c r="B43">
        <f>IFERROR(GeneralTable[[#This Row],[Ref.]],NA())</f>
        <v>38</v>
      </c>
      <c r="C43" s="17" t="e">
        <f>IFERROR(IF(GeneralTable[[#This Row],[Exclude From Chart]]="X",NA(),GeneralTable[[#This Row],[GraphLabel]]),NA())</f>
        <v>#N/A</v>
      </c>
      <c r="D43" s="21"/>
      <c r="E43" s="12" t="e">
        <f>IFERROR(IF(OR(GeneralTable[[#This Row],[Exclude From Chart]]="X",PerfPowerST4[[#This Row],[ExcludeHere]]="X"),NA(),GeneralTable[[#This Row],[Cons. MT]]),NA())</f>
        <v>#N/A</v>
      </c>
      <c r="F43" s="19" t="e">
        <f>IFERROR(IF(OR(GeneralTable[[#This Row],[Exclude From Chart]]="X",PerfPowerST4[[#This Row],[ExcludeHere]]="X"),NA(),GeneralTable[[#This Row],[Dur. MT]]),NA())</f>
        <v>#N/A</v>
      </c>
      <c r="G43" s="40" t="e">
        <f>1000000000/500/PerfPowerST4[[#This Row],[Cons. MT]]</f>
        <v>#N/A</v>
      </c>
      <c r="H43" s="40" t="e">
        <f>1000000000/1000/PerfPowerST4[[#This Row],[Cons. MT]]</f>
        <v>#N/A</v>
      </c>
      <c r="I43" s="40" t="e">
        <f>1000000000/2000/PerfPowerST4[[#This Row],[Cons. MT]]</f>
        <v>#N/A</v>
      </c>
      <c r="J43" s="40" t="e">
        <f>1000000000/3000/PerfPowerST4[[#This Row],[Cons. MT]]</f>
        <v>#N/A</v>
      </c>
      <c r="K43" s="40" t="e">
        <f>1000000000/4000/PerfPowerST4[[#This Row],[Cons. MT]]</f>
        <v>#N/A</v>
      </c>
      <c r="L43" s="40" t="e">
        <f>1000000000/5000/PerfPowerST4[[#This Row],[Cons. MT]]</f>
        <v>#N/A</v>
      </c>
      <c r="M43" s="40" t="e">
        <f>1000000000/6000/PerfPowerST4[[#This Row],[Cons. MT]]</f>
        <v>#N/A</v>
      </c>
      <c r="N43" s="40" t="e">
        <f>1000000000/7000/PerfPowerST4[[#This Row],[Cons. MT]]</f>
        <v>#N/A</v>
      </c>
      <c r="O43" s="40" t="e">
        <f>1000000000/8000/PerfPowerST4[[#This Row],[Cons. MT]]</f>
        <v>#N/A</v>
      </c>
      <c r="P43" s="40" t="e">
        <f>1000000000/9000/PerfPowerST4[[#This Row],[Cons. MT]]</f>
        <v>#N/A</v>
      </c>
      <c r="Q43" s="40" t="e">
        <f>1000000000/10000/PerfPowerST4[[#This Row],[Cons. MT]]</f>
        <v>#N/A</v>
      </c>
    </row>
    <row r="44" spans="2:17" x14ac:dyDescent="0.3">
      <c r="B44">
        <f>IFERROR(GeneralTable[[#This Row],[Ref.]],NA())</f>
        <v>39</v>
      </c>
      <c r="C44" s="17" t="str">
        <f>IFERROR(IF(GeneralTable[[#This Row],[Exclude From Chart]]="X",NA(),GeneralTable[[#This Row],[GraphLabel]]),NA())</f>
        <v>i5 8600k (Coffee Lake) v0.5.1 [39]</v>
      </c>
      <c r="D44" s="21"/>
      <c r="E44" s="12">
        <f>IFERROR(IF(OR(GeneralTable[[#This Row],[Exclude From Chart]]="X",PerfPowerST4[[#This Row],[ExcludeHere]]="X"),NA(),GeneralTable[[#This Row],[Cons. MT]]),NA())</f>
        <v>12266</v>
      </c>
      <c r="F44" s="19">
        <f>IFERROR(IF(OR(GeneralTable[[#This Row],[Exclude From Chart]]="X",PerfPowerST4[[#This Row],[ExcludeHere]]="X"),NA(),GeneralTable[[#This Row],[Dur. MT]]),NA())</f>
        <v>110.27</v>
      </c>
      <c r="G44" s="40">
        <f>1000000000/500/PerfPowerST4[[#This Row],[Cons. MT]]</f>
        <v>163.05233980107616</v>
      </c>
      <c r="H44" s="40">
        <f>1000000000/1000/PerfPowerST4[[#This Row],[Cons. MT]]</f>
        <v>81.526169900538079</v>
      </c>
      <c r="I44" s="40">
        <f>1000000000/2000/PerfPowerST4[[#This Row],[Cons. MT]]</f>
        <v>40.76308495026904</v>
      </c>
      <c r="J44" s="40">
        <f>1000000000/3000/PerfPowerST4[[#This Row],[Cons. MT]]</f>
        <v>27.175389966846023</v>
      </c>
      <c r="K44" s="40">
        <f>1000000000/4000/PerfPowerST4[[#This Row],[Cons. MT]]</f>
        <v>20.38154247513452</v>
      </c>
      <c r="L44" s="40">
        <f>1000000000/5000/PerfPowerST4[[#This Row],[Cons. MT]]</f>
        <v>16.305233980107616</v>
      </c>
      <c r="M44" s="40">
        <f>1000000000/6000/PerfPowerST4[[#This Row],[Cons. MT]]</f>
        <v>13.587694983423011</v>
      </c>
      <c r="N44" s="40">
        <f>1000000000/7000/PerfPowerST4[[#This Row],[Cons. MT]]</f>
        <v>11.646595700076869</v>
      </c>
      <c r="O44" s="40">
        <f>1000000000/8000/PerfPowerST4[[#This Row],[Cons. MT]]</f>
        <v>10.19077123756726</v>
      </c>
      <c r="P44" s="40">
        <f>1000000000/9000/PerfPowerST4[[#This Row],[Cons. MT]]</f>
        <v>9.0584633222820088</v>
      </c>
      <c r="Q44" s="40">
        <f>1000000000/10000/PerfPowerST4[[#This Row],[Cons. MT]]</f>
        <v>8.1526169900538079</v>
      </c>
    </row>
    <row r="45" spans="2:17" x14ac:dyDescent="0.3">
      <c r="B45">
        <f>IFERROR(GeneralTable[[#This Row],[Ref.]],NA())</f>
        <v>40</v>
      </c>
      <c r="C45" s="17" t="str">
        <f>IFERROR(IF(GeneralTable[[#This Row],[Exclude From Chart]]="X",NA(),GeneralTable[[#This Row],[GraphLabel]]),NA())</f>
        <v>i5 7500 (Kaby Lake) 4C/4T v0.5.1 [40]</v>
      </c>
      <c r="D45" s="21"/>
      <c r="E45" s="12">
        <f>IFERROR(IF(OR(GeneralTable[[#This Row],[Exclude From Chart]]="X",PerfPowerST4[[#This Row],[ExcludeHere]]="X"),NA(),GeneralTable[[#This Row],[Cons. MT]]),NA())</f>
        <v>10055</v>
      </c>
      <c r="F45" s="19">
        <f>IFERROR(IF(OR(GeneralTable[[#This Row],[Exclude From Chart]]="X",PerfPowerST4[[#This Row],[ExcludeHere]]="X"),NA(),GeneralTable[[#This Row],[Dur. MT]]),NA())</f>
        <v>295.61</v>
      </c>
      <c r="G45" s="40">
        <f>1000000000/500/PerfPowerST4[[#This Row],[Cons. MT]]</f>
        <v>198.90601690701143</v>
      </c>
      <c r="H45" s="40">
        <f>1000000000/1000/PerfPowerST4[[#This Row],[Cons. MT]]</f>
        <v>99.453008453505717</v>
      </c>
      <c r="I45" s="40">
        <f>1000000000/2000/PerfPowerST4[[#This Row],[Cons. MT]]</f>
        <v>49.726504226752859</v>
      </c>
      <c r="J45" s="40">
        <f>1000000000/3000/PerfPowerST4[[#This Row],[Cons. MT]]</f>
        <v>33.151002817835234</v>
      </c>
      <c r="K45" s="40">
        <f>1000000000/4000/PerfPowerST4[[#This Row],[Cons. MT]]</f>
        <v>24.863252113376429</v>
      </c>
      <c r="L45" s="40">
        <f>1000000000/5000/PerfPowerST4[[#This Row],[Cons. MT]]</f>
        <v>19.890601690701143</v>
      </c>
      <c r="M45" s="40">
        <f>1000000000/6000/PerfPowerST4[[#This Row],[Cons. MT]]</f>
        <v>16.575501408917617</v>
      </c>
      <c r="N45" s="40">
        <f>1000000000/7000/PerfPowerST4[[#This Row],[Cons. MT]]</f>
        <v>14.207572636215104</v>
      </c>
      <c r="O45" s="40">
        <f>1000000000/8000/PerfPowerST4[[#This Row],[Cons. MT]]</f>
        <v>12.431626056688215</v>
      </c>
      <c r="P45" s="40">
        <f>1000000000/9000/PerfPowerST4[[#This Row],[Cons. MT]]</f>
        <v>11.050334272611746</v>
      </c>
      <c r="Q45" s="40">
        <f>1000000000/10000/PerfPowerST4[[#This Row],[Cons. MT]]</f>
        <v>9.9453008453505714</v>
      </c>
    </row>
    <row r="46" spans="2:17" x14ac:dyDescent="0.3">
      <c r="B46">
        <f>IFERROR(GeneralTable[[#This Row],[Ref.]],NA())</f>
        <v>41</v>
      </c>
      <c r="C46" s="17" t="str">
        <f>IFERROR(IF(GeneralTable[[#This Row],[Exclude From Chart]]="X",NA(),GeneralTable[[#This Row],[GraphLabel]]),NA())</f>
        <v>i7 8700k (Coffee Lake) @5Ghz v0.5.1 [41]</v>
      </c>
      <c r="D46" s="21"/>
      <c r="E46" s="12">
        <f>IFERROR(IF(OR(GeneralTable[[#This Row],[Exclude From Chart]]="X",PerfPowerST4[[#This Row],[ExcludeHere]]="X"),NA(),GeneralTable[[#This Row],[Cons. MT]]),NA())</f>
        <v>12017</v>
      </c>
      <c r="F46" s="19">
        <f>IFERROR(IF(OR(GeneralTable[[#This Row],[Exclude From Chart]]="X",PerfPowerST4[[#This Row],[ExcludeHere]]="X"),NA(),GeneralTable[[#This Row],[Dur. MT]]),NA())</f>
        <v>89.91</v>
      </c>
      <c r="G46" s="40">
        <f>1000000000/500/PerfPowerST4[[#This Row],[Cons. MT]]</f>
        <v>166.43088957310476</v>
      </c>
      <c r="H46" s="40">
        <f>1000000000/1000/PerfPowerST4[[#This Row],[Cons. MT]]</f>
        <v>83.215444786552382</v>
      </c>
      <c r="I46" s="40">
        <f>1000000000/2000/PerfPowerST4[[#This Row],[Cons. MT]]</f>
        <v>41.607722393276191</v>
      </c>
      <c r="J46" s="40">
        <f>1000000000/3000/PerfPowerST4[[#This Row],[Cons. MT]]</f>
        <v>27.73848159551746</v>
      </c>
      <c r="K46" s="40">
        <f>1000000000/4000/PerfPowerST4[[#This Row],[Cons. MT]]</f>
        <v>20.803861196638096</v>
      </c>
      <c r="L46" s="40">
        <f>1000000000/5000/PerfPowerST4[[#This Row],[Cons. MT]]</f>
        <v>16.643088957310479</v>
      </c>
      <c r="M46" s="40">
        <f>1000000000/6000/PerfPowerST4[[#This Row],[Cons. MT]]</f>
        <v>13.86924079775873</v>
      </c>
      <c r="N46" s="40">
        <f>1000000000/7000/PerfPowerST4[[#This Row],[Cons. MT]]</f>
        <v>11.887920683793199</v>
      </c>
      <c r="O46" s="40">
        <f>1000000000/8000/PerfPowerST4[[#This Row],[Cons. MT]]</f>
        <v>10.401930598319048</v>
      </c>
      <c r="P46" s="40">
        <f>1000000000/9000/PerfPowerST4[[#This Row],[Cons. MT]]</f>
        <v>9.2461605318391538</v>
      </c>
      <c r="Q46" s="40">
        <f>1000000000/10000/PerfPowerST4[[#This Row],[Cons. MT]]</f>
        <v>8.3215444786552393</v>
      </c>
    </row>
    <row r="47" spans="2:17" x14ac:dyDescent="0.3">
      <c r="B47">
        <f>IFERROR(GeneralTable[[#This Row],[Ref.]],NA())</f>
        <v>42</v>
      </c>
      <c r="C47" s="17" t="e">
        <f>IFERROR(IF(GeneralTable[[#This Row],[Exclude From Chart]]="X",NA(),GeneralTable[[#This Row],[GraphLabel]]),NA())</f>
        <v>#N/A</v>
      </c>
      <c r="D47" s="21"/>
      <c r="E47" s="12" t="e">
        <f>IFERROR(IF(OR(GeneralTable[[#This Row],[Exclude From Chart]]="X",PerfPowerST4[[#This Row],[ExcludeHere]]="X"),NA(),GeneralTable[[#This Row],[Cons. MT]]),NA())</f>
        <v>#N/A</v>
      </c>
      <c r="F47" s="19" t="e">
        <f>IFERROR(IF(OR(GeneralTable[[#This Row],[Exclude From Chart]]="X",PerfPowerST4[[#This Row],[ExcludeHere]]="X"),NA(),GeneralTable[[#This Row],[Dur. MT]]),NA())</f>
        <v>#N/A</v>
      </c>
      <c r="G47" s="40" t="e">
        <f>1000000000/500/PerfPowerST4[[#This Row],[Cons. MT]]</f>
        <v>#N/A</v>
      </c>
      <c r="H47" s="40" t="e">
        <f>1000000000/1000/PerfPowerST4[[#This Row],[Cons. MT]]</f>
        <v>#N/A</v>
      </c>
      <c r="I47" s="40" t="e">
        <f>1000000000/2000/PerfPowerST4[[#This Row],[Cons. MT]]</f>
        <v>#N/A</v>
      </c>
      <c r="J47" s="40" t="e">
        <f>1000000000/3000/PerfPowerST4[[#This Row],[Cons. MT]]</f>
        <v>#N/A</v>
      </c>
      <c r="K47" s="40" t="e">
        <f>1000000000/4000/PerfPowerST4[[#This Row],[Cons. MT]]</f>
        <v>#N/A</v>
      </c>
      <c r="L47" s="40" t="e">
        <f>1000000000/5000/PerfPowerST4[[#This Row],[Cons. MT]]</f>
        <v>#N/A</v>
      </c>
      <c r="M47" s="40" t="e">
        <f>1000000000/6000/PerfPowerST4[[#This Row],[Cons. MT]]</f>
        <v>#N/A</v>
      </c>
      <c r="N47" s="40" t="e">
        <f>1000000000/7000/PerfPowerST4[[#This Row],[Cons. MT]]</f>
        <v>#N/A</v>
      </c>
      <c r="O47" s="40" t="e">
        <f>1000000000/8000/PerfPowerST4[[#This Row],[Cons. MT]]</f>
        <v>#N/A</v>
      </c>
      <c r="P47" s="40" t="e">
        <f>1000000000/9000/PerfPowerST4[[#This Row],[Cons. MT]]</f>
        <v>#N/A</v>
      </c>
      <c r="Q47" s="40" t="e">
        <f>1000000000/10000/PerfPowerST4[[#This Row],[Cons. MT]]</f>
        <v>#N/A</v>
      </c>
    </row>
    <row r="48" spans="2:17" x14ac:dyDescent="0.3">
      <c r="B48">
        <f>IFERROR(GeneralTable[[#This Row],[Ref.]],NA())</f>
        <v>43</v>
      </c>
      <c r="C48" s="17" t="str">
        <f>IFERROR(IF(GeneralTable[[#This Row],[Exclude From Chart]]="X",NA(),GeneralTable[[#This Row],[GraphLabel]]),NA())</f>
        <v>R9 5950X (Vermeer) v0.5.1 [43]</v>
      </c>
      <c r="D48" s="21"/>
      <c r="E48" s="12">
        <f>IFERROR(IF(OR(GeneralTable[[#This Row],[Exclude From Chart]]="X",PerfPowerST4[[#This Row],[ExcludeHere]]="X"),NA(),GeneralTable[[#This Row],[Cons. MT]]),NA())</f>
        <v>4149</v>
      </c>
      <c r="F48" s="19">
        <f>IFERROR(IF(OR(GeneralTable[[#This Row],[Exclude From Chart]]="X",PerfPowerST4[[#This Row],[ExcludeHere]]="X"),NA(),GeneralTable[[#This Row],[Dur. MT]]),NA())</f>
        <v>36.14</v>
      </c>
      <c r="G48" s="40">
        <f>1000000000/500/PerfPowerST4[[#This Row],[Cons. MT]]</f>
        <v>482.04386599180526</v>
      </c>
      <c r="H48" s="40">
        <f>1000000000/1000/PerfPowerST4[[#This Row],[Cons. MT]]</f>
        <v>241.02193299590263</v>
      </c>
      <c r="I48" s="40">
        <f>1000000000/2000/PerfPowerST4[[#This Row],[Cons. MT]]</f>
        <v>120.51096649795132</v>
      </c>
      <c r="J48" s="40">
        <f>1000000000/3000/PerfPowerST4[[#This Row],[Cons. MT]]</f>
        <v>80.340644331967539</v>
      </c>
      <c r="K48" s="40">
        <f>1000000000/4000/PerfPowerST4[[#This Row],[Cons. MT]]</f>
        <v>60.255483248975658</v>
      </c>
      <c r="L48" s="40">
        <f>1000000000/5000/PerfPowerST4[[#This Row],[Cons. MT]]</f>
        <v>48.204386599180523</v>
      </c>
      <c r="M48" s="40">
        <f>1000000000/6000/PerfPowerST4[[#This Row],[Cons. MT]]</f>
        <v>40.170322165983769</v>
      </c>
      <c r="N48" s="40">
        <f>1000000000/7000/PerfPowerST4[[#This Row],[Cons. MT]]</f>
        <v>34.431704713700377</v>
      </c>
      <c r="O48" s="40">
        <f>1000000000/8000/PerfPowerST4[[#This Row],[Cons. MT]]</f>
        <v>30.127741624487829</v>
      </c>
      <c r="P48" s="40">
        <f>1000000000/9000/PerfPowerST4[[#This Row],[Cons. MT]]</f>
        <v>26.780214777322513</v>
      </c>
      <c r="Q48" s="40">
        <f>1000000000/10000/PerfPowerST4[[#This Row],[Cons. MT]]</f>
        <v>24.102193299590262</v>
      </c>
    </row>
    <row r="49" spans="2:17" x14ac:dyDescent="0.3">
      <c r="B49">
        <f>IFERROR(GeneralTable[[#This Row],[Ref.]],NA())</f>
        <v>44</v>
      </c>
      <c r="C49" s="17" t="str">
        <f>IFERROR(IF(GeneralTable[[#This Row],[Exclude From Chart]]="X",NA(),GeneralTable[[#This Row],[GraphLabel]]),NA())</f>
        <v>R5 4600H (Renoir) Win11 v0.6.0 [44]</v>
      </c>
      <c r="D49" s="21"/>
      <c r="E49" s="12">
        <f>IFERROR(IF(OR(GeneralTable[[#This Row],[Exclude From Chart]]="X",PerfPowerST4[[#This Row],[ExcludeHere]]="X"),NA(),GeneralTable[[#This Row],[Cons. MT]]),NA())</f>
        <v>3886</v>
      </c>
      <c r="F49" s="19">
        <f>IFERROR(IF(OR(GeneralTable[[#This Row],[Exclude From Chart]]="X",PerfPowerST4[[#This Row],[ExcludeHere]]="X"),NA(),GeneralTable[[#This Row],[Dur. MT]]),NA())</f>
        <v>136.99</v>
      </c>
      <c r="G49" s="40">
        <f>1000000000/500/PerfPowerST4[[#This Row],[Cons. MT]]</f>
        <v>514.66803911477098</v>
      </c>
      <c r="H49" s="40">
        <f>1000000000/1000/PerfPowerST4[[#This Row],[Cons. MT]]</f>
        <v>257.33401955738549</v>
      </c>
      <c r="I49" s="40">
        <f>1000000000/2000/PerfPowerST4[[#This Row],[Cons. MT]]</f>
        <v>128.66700977869274</v>
      </c>
      <c r="J49" s="40">
        <f>1000000000/3000/PerfPowerST4[[#This Row],[Cons. MT]]</f>
        <v>85.778006519128496</v>
      </c>
      <c r="K49" s="40">
        <f>1000000000/4000/PerfPowerST4[[#This Row],[Cons. MT]]</f>
        <v>64.333504889346372</v>
      </c>
      <c r="L49" s="40">
        <f>1000000000/5000/PerfPowerST4[[#This Row],[Cons. MT]]</f>
        <v>51.466803911477101</v>
      </c>
      <c r="M49" s="40">
        <f>1000000000/6000/PerfPowerST4[[#This Row],[Cons. MT]]</f>
        <v>42.889003259564248</v>
      </c>
      <c r="N49" s="40">
        <f>1000000000/7000/PerfPowerST4[[#This Row],[Cons. MT]]</f>
        <v>36.762002793912217</v>
      </c>
      <c r="O49" s="40">
        <f>1000000000/8000/PerfPowerST4[[#This Row],[Cons. MT]]</f>
        <v>32.166752444673186</v>
      </c>
      <c r="P49" s="40">
        <f>1000000000/9000/PerfPowerST4[[#This Row],[Cons. MT]]</f>
        <v>28.592668839709496</v>
      </c>
      <c r="Q49" s="40">
        <f>1000000000/10000/PerfPowerST4[[#This Row],[Cons. MT]]</f>
        <v>25.73340195573855</v>
      </c>
    </row>
    <row r="50" spans="2:17" x14ac:dyDescent="0.3">
      <c r="B50">
        <f>IFERROR(GeneralTable[[#This Row],[Ref.]],NA())</f>
        <v>45</v>
      </c>
      <c r="C50" s="17" t="e">
        <f>IFERROR(IF(GeneralTable[[#This Row],[Exclude From Chart]]="X",NA(),GeneralTable[[#This Row],[GraphLabel]]),NA())</f>
        <v>#N/A</v>
      </c>
      <c r="D50" s="21"/>
      <c r="E50" s="12" t="e">
        <f>IFERROR(IF(OR(GeneralTable[[#This Row],[Exclude From Chart]]="X",PerfPowerST4[[#This Row],[ExcludeHere]]="X"),NA(),GeneralTable[[#This Row],[Cons. MT]]),NA())</f>
        <v>#N/A</v>
      </c>
      <c r="F50" s="19" t="e">
        <f>IFERROR(IF(OR(GeneralTable[[#This Row],[Exclude From Chart]]="X",PerfPowerST4[[#This Row],[ExcludeHere]]="X"),NA(),GeneralTable[[#This Row],[Dur. MT]]),NA())</f>
        <v>#N/A</v>
      </c>
      <c r="G50" s="40" t="e">
        <f>1000000000/500/PerfPowerST4[[#This Row],[Cons. MT]]</f>
        <v>#N/A</v>
      </c>
      <c r="H50" s="40" t="e">
        <f>1000000000/1000/PerfPowerST4[[#This Row],[Cons. MT]]</f>
        <v>#N/A</v>
      </c>
      <c r="I50" s="40" t="e">
        <f>1000000000/2000/PerfPowerST4[[#This Row],[Cons. MT]]</f>
        <v>#N/A</v>
      </c>
      <c r="J50" s="40" t="e">
        <f>1000000000/3000/PerfPowerST4[[#This Row],[Cons. MT]]</f>
        <v>#N/A</v>
      </c>
      <c r="K50" s="40" t="e">
        <f>1000000000/4000/PerfPowerST4[[#This Row],[Cons. MT]]</f>
        <v>#N/A</v>
      </c>
      <c r="L50" s="40" t="e">
        <f>1000000000/5000/PerfPowerST4[[#This Row],[Cons. MT]]</f>
        <v>#N/A</v>
      </c>
      <c r="M50" s="40" t="e">
        <f>1000000000/6000/PerfPowerST4[[#This Row],[Cons. MT]]</f>
        <v>#N/A</v>
      </c>
      <c r="N50" s="40" t="e">
        <f>1000000000/7000/PerfPowerST4[[#This Row],[Cons. MT]]</f>
        <v>#N/A</v>
      </c>
      <c r="O50" s="40" t="e">
        <f>1000000000/8000/PerfPowerST4[[#This Row],[Cons. MT]]</f>
        <v>#N/A</v>
      </c>
      <c r="P50" s="40" t="e">
        <f>1000000000/9000/PerfPowerST4[[#This Row],[Cons. MT]]</f>
        <v>#N/A</v>
      </c>
      <c r="Q50" s="40" t="e">
        <f>1000000000/10000/PerfPowerST4[[#This Row],[Cons. MT]]</f>
        <v>#N/A</v>
      </c>
    </row>
    <row r="51" spans="2:17" x14ac:dyDescent="0.3">
      <c r="B51">
        <f>IFERROR(GeneralTable[[#This Row],[Ref.]],NA())</f>
        <v>46</v>
      </c>
      <c r="C51" s="17" t="e">
        <f>IFERROR(IF(GeneralTable[[#This Row],[Exclude From Chart]]="X",NA(),GeneralTable[[#This Row],[GraphLabel]]),NA())</f>
        <v>#N/A</v>
      </c>
      <c r="D51" s="21"/>
      <c r="E51" s="12" t="e">
        <f>IFERROR(IF(OR(GeneralTable[[#This Row],[Exclude From Chart]]="X",PerfPowerST4[[#This Row],[ExcludeHere]]="X"),NA(),GeneralTable[[#This Row],[Cons. MT]]),NA())</f>
        <v>#N/A</v>
      </c>
      <c r="F51" s="19" t="e">
        <f>IFERROR(IF(OR(GeneralTable[[#This Row],[Exclude From Chart]]="X",PerfPowerST4[[#This Row],[ExcludeHere]]="X"),NA(),GeneralTable[[#This Row],[Dur. MT]]),NA())</f>
        <v>#N/A</v>
      </c>
      <c r="G51" s="40" t="e">
        <f>1000000000/500/PerfPowerST4[[#This Row],[Cons. MT]]</f>
        <v>#N/A</v>
      </c>
      <c r="H51" s="40" t="e">
        <f>1000000000/1000/PerfPowerST4[[#This Row],[Cons. MT]]</f>
        <v>#N/A</v>
      </c>
      <c r="I51" s="40" t="e">
        <f>1000000000/2000/PerfPowerST4[[#This Row],[Cons. MT]]</f>
        <v>#N/A</v>
      </c>
      <c r="J51" s="40" t="e">
        <f>1000000000/3000/PerfPowerST4[[#This Row],[Cons. MT]]</f>
        <v>#N/A</v>
      </c>
      <c r="K51" s="40" t="e">
        <f>1000000000/4000/PerfPowerST4[[#This Row],[Cons. MT]]</f>
        <v>#N/A</v>
      </c>
      <c r="L51" s="40" t="e">
        <f>1000000000/5000/PerfPowerST4[[#This Row],[Cons. MT]]</f>
        <v>#N/A</v>
      </c>
      <c r="M51" s="40" t="e">
        <f>1000000000/6000/PerfPowerST4[[#This Row],[Cons. MT]]</f>
        <v>#N/A</v>
      </c>
      <c r="N51" s="40" t="e">
        <f>1000000000/7000/PerfPowerST4[[#This Row],[Cons. MT]]</f>
        <v>#N/A</v>
      </c>
      <c r="O51" s="40" t="e">
        <f>1000000000/8000/PerfPowerST4[[#This Row],[Cons. MT]]</f>
        <v>#N/A</v>
      </c>
      <c r="P51" s="40" t="e">
        <f>1000000000/9000/PerfPowerST4[[#This Row],[Cons. MT]]</f>
        <v>#N/A</v>
      </c>
      <c r="Q51" s="40" t="e">
        <f>1000000000/10000/PerfPowerST4[[#This Row],[Cons. MT]]</f>
        <v>#N/A</v>
      </c>
    </row>
    <row r="52" spans="2:17" x14ac:dyDescent="0.3">
      <c r="B52">
        <f>IFERROR(GeneralTable[[#This Row],[Ref.]],NA())</f>
        <v>47</v>
      </c>
      <c r="C52" s="17" t="str">
        <f>IFERROR(IF(GeneralTable[[#This Row],[Exclude From Chart]]="X",NA(),GeneralTable[[#This Row],[GraphLabel]]),NA())</f>
        <v>R7 3700X (Matisse) v0.6.0 [47]</v>
      </c>
      <c r="D52" s="21"/>
      <c r="E52" s="12">
        <f>IFERROR(IF(OR(GeneralTable[[#This Row],[Exclude From Chart]]="X",PerfPowerST4[[#This Row],[ExcludeHere]]="X"),NA(),GeneralTable[[#This Row],[Cons. MT]]),NA())</f>
        <v>5444</v>
      </c>
      <c r="F52" s="19">
        <f>IFERROR(IF(OR(GeneralTable[[#This Row],[Exclude From Chart]]="X",PerfPowerST4[[#This Row],[ExcludeHere]]="X"),NA(),GeneralTable[[#This Row],[Dur. MT]]),NA())</f>
        <v>71.48</v>
      </c>
      <c r="G52" s="40">
        <f>1000000000/500/PerfPowerST4[[#This Row],[Cons. MT]]</f>
        <v>367.37692872887584</v>
      </c>
      <c r="H52" s="40">
        <f>1000000000/1000/PerfPowerST4[[#This Row],[Cons. MT]]</f>
        <v>183.68846436443792</v>
      </c>
      <c r="I52" s="40">
        <f>1000000000/2000/PerfPowerST4[[#This Row],[Cons. MT]]</f>
        <v>91.84423218221896</v>
      </c>
      <c r="J52" s="40">
        <f>1000000000/3000/PerfPowerST4[[#This Row],[Cons. MT]]</f>
        <v>61.229488121479299</v>
      </c>
      <c r="K52" s="40">
        <f>1000000000/4000/PerfPowerST4[[#This Row],[Cons. MT]]</f>
        <v>45.92211609110948</v>
      </c>
      <c r="L52" s="40">
        <f>1000000000/5000/PerfPowerST4[[#This Row],[Cons. MT]]</f>
        <v>36.737692872887585</v>
      </c>
      <c r="M52" s="40">
        <f>1000000000/6000/PerfPowerST4[[#This Row],[Cons. MT]]</f>
        <v>30.61474406073965</v>
      </c>
      <c r="N52" s="40">
        <f>1000000000/7000/PerfPowerST4[[#This Row],[Cons. MT]]</f>
        <v>26.241209194919705</v>
      </c>
      <c r="O52" s="40">
        <f>1000000000/8000/PerfPowerST4[[#This Row],[Cons. MT]]</f>
        <v>22.96105804555474</v>
      </c>
      <c r="P52" s="40">
        <f>1000000000/9000/PerfPowerST4[[#This Row],[Cons. MT]]</f>
        <v>20.409829373826433</v>
      </c>
      <c r="Q52" s="40">
        <f>1000000000/10000/PerfPowerST4[[#This Row],[Cons. MT]]</f>
        <v>18.368846436443793</v>
      </c>
    </row>
    <row r="53" spans="2:17" x14ac:dyDescent="0.3">
      <c r="B53">
        <f>IFERROR(GeneralTable[[#This Row],[Ref.]],NA())</f>
        <v>48</v>
      </c>
      <c r="C53" s="17" t="e">
        <f>IFERROR(IF(GeneralTable[[#This Row],[Exclude From Chart]]="X",NA(),GeneralTable[[#This Row],[GraphLabel]]),NA())</f>
        <v>#N/A</v>
      </c>
      <c r="D53" s="21"/>
      <c r="E53" s="12" t="e">
        <f>IFERROR(IF(OR(GeneralTable[[#This Row],[Exclude From Chart]]="X",PerfPowerST4[[#This Row],[ExcludeHere]]="X"),NA(),GeneralTable[[#This Row],[Cons. MT]]),NA())</f>
        <v>#N/A</v>
      </c>
      <c r="F53" s="19" t="e">
        <f>IFERROR(IF(OR(GeneralTable[[#This Row],[Exclude From Chart]]="X",PerfPowerST4[[#This Row],[ExcludeHere]]="X"),NA(),GeneralTable[[#This Row],[Dur. MT]]),NA())</f>
        <v>#N/A</v>
      </c>
      <c r="G53" s="40" t="e">
        <f>1000000000/500/PerfPowerST4[[#This Row],[Cons. MT]]</f>
        <v>#N/A</v>
      </c>
      <c r="H53" s="40" t="e">
        <f>1000000000/1000/PerfPowerST4[[#This Row],[Cons. MT]]</f>
        <v>#N/A</v>
      </c>
      <c r="I53" s="40" t="e">
        <f>1000000000/2000/PerfPowerST4[[#This Row],[Cons. MT]]</f>
        <v>#N/A</v>
      </c>
      <c r="J53" s="40" t="e">
        <f>1000000000/3000/PerfPowerST4[[#This Row],[Cons. MT]]</f>
        <v>#N/A</v>
      </c>
      <c r="K53" s="40" t="e">
        <f>1000000000/4000/PerfPowerST4[[#This Row],[Cons. MT]]</f>
        <v>#N/A</v>
      </c>
      <c r="L53" s="40" t="e">
        <f>1000000000/5000/PerfPowerST4[[#This Row],[Cons. MT]]</f>
        <v>#N/A</v>
      </c>
      <c r="M53" s="40" t="e">
        <f>1000000000/6000/PerfPowerST4[[#This Row],[Cons. MT]]</f>
        <v>#N/A</v>
      </c>
      <c r="N53" s="40" t="e">
        <f>1000000000/7000/PerfPowerST4[[#This Row],[Cons. MT]]</f>
        <v>#N/A</v>
      </c>
      <c r="O53" s="40" t="e">
        <f>1000000000/8000/PerfPowerST4[[#This Row],[Cons. MT]]</f>
        <v>#N/A</v>
      </c>
      <c r="P53" s="40" t="e">
        <f>1000000000/9000/PerfPowerST4[[#This Row],[Cons. MT]]</f>
        <v>#N/A</v>
      </c>
      <c r="Q53" s="40" t="e">
        <f>1000000000/10000/PerfPowerST4[[#This Row],[Cons. MT]]</f>
        <v>#N/A</v>
      </c>
    </row>
    <row r="54" spans="2:17" x14ac:dyDescent="0.3">
      <c r="B54">
        <f>IFERROR(GeneralTable[[#This Row],[Ref.]],NA())</f>
        <v>49</v>
      </c>
      <c r="C54" s="17" t="e">
        <f>IFERROR(IF(GeneralTable[[#This Row],[Exclude From Chart]]="X",NA(),GeneralTable[[#This Row],[GraphLabel]]),NA())</f>
        <v>#N/A</v>
      </c>
      <c r="D54" s="21"/>
      <c r="E54" s="12" t="e">
        <f>IFERROR(IF(OR(GeneralTable[[#This Row],[Exclude From Chart]]="X",PerfPowerST4[[#This Row],[ExcludeHere]]="X"),NA(),GeneralTable[[#This Row],[Cons. MT]]),NA())</f>
        <v>#N/A</v>
      </c>
      <c r="F54" s="19" t="e">
        <f>IFERROR(IF(OR(GeneralTable[[#This Row],[Exclude From Chart]]="X",PerfPowerST4[[#This Row],[ExcludeHere]]="X"),NA(),GeneralTable[[#This Row],[Dur. MT]]),NA())</f>
        <v>#N/A</v>
      </c>
      <c r="G54" s="40" t="e">
        <f>1000000000/500/PerfPowerST4[[#This Row],[Cons. MT]]</f>
        <v>#N/A</v>
      </c>
      <c r="H54" s="40" t="e">
        <f>1000000000/1000/PerfPowerST4[[#This Row],[Cons. MT]]</f>
        <v>#N/A</v>
      </c>
      <c r="I54" s="40" t="e">
        <f>1000000000/2000/PerfPowerST4[[#This Row],[Cons. MT]]</f>
        <v>#N/A</v>
      </c>
      <c r="J54" s="40" t="e">
        <f>1000000000/3000/PerfPowerST4[[#This Row],[Cons. MT]]</f>
        <v>#N/A</v>
      </c>
      <c r="K54" s="40" t="e">
        <f>1000000000/4000/PerfPowerST4[[#This Row],[Cons. MT]]</f>
        <v>#N/A</v>
      </c>
      <c r="L54" s="40" t="e">
        <f>1000000000/5000/PerfPowerST4[[#This Row],[Cons. MT]]</f>
        <v>#N/A</v>
      </c>
      <c r="M54" s="40" t="e">
        <f>1000000000/6000/PerfPowerST4[[#This Row],[Cons. MT]]</f>
        <v>#N/A</v>
      </c>
      <c r="N54" s="40" t="e">
        <f>1000000000/7000/PerfPowerST4[[#This Row],[Cons. MT]]</f>
        <v>#N/A</v>
      </c>
      <c r="O54" s="40" t="e">
        <f>1000000000/8000/PerfPowerST4[[#This Row],[Cons. MT]]</f>
        <v>#N/A</v>
      </c>
      <c r="P54" s="40" t="e">
        <f>1000000000/9000/PerfPowerST4[[#This Row],[Cons. MT]]</f>
        <v>#N/A</v>
      </c>
      <c r="Q54" s="40" t="e">
        <f>1000000000/10000/PerfPowerST4[[#This Row],[Cons. MT]]</f>
        <v>#N/A</v>
      </c>
    </row>
    <row r="55" spans="2:17" x14ac:dyDescent="0.3">
      <c r="B55">
        <f>IFERROR(GeneralTable[[#This Row],[Ref.]],NA())</f>
        <v>50</v>
      </c>
      <c r="C55" s="17" t="e">
        <f>IFERROR(IF(GeneralTable[[#This Row],[Exclude From Chart]]="X",NA(),GeneralTable[[#This Row],[GraphLabel]]),NA())</f>
        <v>#N/A</v>
      </c>
      <c r="D55" s="21"/>
      <c r="E55" s="12" t="e">
        <f>IFERROR(IF(OR(GeneralTable[[#This Row],[Exclude From Chart]]="X",PerfPowerST4[[#This Row],[ExcludeHere]]="X"),NA(),GeneralTable[[#This Row],[Cons. MT]]),NA())</f>
        <v>#N/A</v>
      </c>
      <c r="F55" s="19" t="e">
        <f>IFERROR(IF(OR(GeneralTable[[#This Row],[Exclude From Chart]]="X",PerfPowerST4[[#This Row],[ExcludeHere]]="X"),NA(),GeneralTable[[#This Row],[Dur. MT]]),NA())</f>
        <v>#N/A</v>
      </c>
      <c r="G55" s="40" t="e">
        <f>1000000000/500/PerfPowerST4[[#This Row],[Cons. MT]]</f>
        <v>#N/A</v>
      </c>
      <c r="H55" s="40" t="e">
        <f>1000000000/1000/PerfPowerST4[[#This Row],[Cons. MT]]</f>
        <v>#N/A</v>
      </c>
      <c r="I55" s="40" t="e">
        <f>1000000000/2000/PerfPowerST4[[#This Row],[Cons. MT]]</f>
        <v>#N/A</v>
      </c>
      <c r="J55" s="40" t="e">
        <f>1000000000/3000/PerfPowerST4[[#This Row],[Cons. MT]]</f>
        <v>#N/A</v>
      </c>
      <c r="K55" s="40" t="e">
        <f>1000000000/4000/PerfPowerST4[[#This Row],[Cons. MT]]</f>
        <v>#N/A</v>
      </c>
      <c r="L55" s="40" t="e">
        <f>1000000000/5000/PerfPowerST4[[#This Row],[Cons. MT]]</f>
        <v>#N/A</v>
      </c>
      <c r="M55" s="40" t="e">
        <f>1000000000/6000/PerfPowerST4[[#This Row],[Cons. MT]]</f>
        <v>#N/A</v>
      </c>
      <c r="N55" s="40" t="e">
        <f>1000000000/7000/PerfPowerST4[[#This Row],[Cons. MT]]</f>
        <v>#N/A</v>
      </c>
      <c r="O55" s="40" t="e">
        <f>1000000000/8000/PerfPowerST4[[#This Row],[Cons. MT]]</f>
        <v>#N/A</v>
      </c>
      <c r="P55" s="40" t="e">
        <f>1000000000/9000/PerfPowerST4[[#This Row],[Cons. MT]]</f>
        <v>#N/A</v>
      </c>
      <c r="Q55" s="40" t="e">
        <f>1000000000/10000/PerfPowerST4[[#This Row],[Cons. MT]]</f>
        <v>#N/A</v>
      </c>
    </row>
    <row r="56" spans="2:17" x14ac:dyDescent="0.3">
      <c r="B56">
        <f>IFERROR(GeneralTable[[#This Row],[Ref.]],NA())</f>
        <v>51</v>
      </c>
      <c r="C56" s="17" t="str">
        <f>IFERROR(IF(GeneralTable[[#This Row],[Exclude From Chart]]="X",NA(),GeneralTable[[#This Row],[GraphLabel]]),NA())</f>
        <v>i5 8250U (WhiskeyLake) v0.6.0 [51]</v>
      </c>
      <c r="D56" s="21"/>
      <c r="E56" s="12">
        <f>IFERROR(IF(OR(GeneralTable[[#This Row],[Exclude From Chart]]="X",PerfPowerST4[[#This Row],[ExcludeHere]]="X"),NA(),GeneralTable[[#This Row],[Cons. MT]]),NA())</f>
        <v>5030</v>
      </c>
      <c r="F56" s="19">
        <f>IFERROR(IF(OR(GeneralTable[[#This Row],[Exclude From Chart]]="X",PerfPowerST4[[#This Row],[ExcludeHere]]="X"),NA(),GeneralTable[[#This Row],[Dur. MT]]),NA())</f>
        <v>237.2</v>
      </c>
      <c r="G56" s="40">
        <f>1000000000/500/PerfPowerST4[[#This Row],[Cons. MT]]</f>
        <v>397.61431411530816</v>
      </c>
      <c r="H56" s="40">
        <f>1000000000/1000/PerfPowerST4[[#This Row],[Cons. MT]]</f>
        <v>198.80715705765408</v>
      </c>
      <c r="I56" s="40">
        <f>1000000000/2000/PerfPowerST4[[#This Row],[Cons. MT]]</f>
        <v>99.40357852882704</v>
      </c>
      <c r="J56" s="40">
        <f>1000000000/3000/PerfPowerST4[[#This Row],[Cons. MT]]</f>
        <v>66.269052352551356</v>
      </c>
      <c r="K56" s="40">
        <f>1000000000/4000/PerfPowerST4[[#This Row],[Cons. MT]]</f>
        <v>49.70178926441352</v>
      </c>
      <c r="L56" s="40">
        <f>1000000000/5000/PerfPowerST4[[#This Row],[Cons. MT]]</f>
        <v>39.761431411530815</v>
      </c>
      <c r="M56" s="40">
        <f>1000000000/6000/PerfPowerST4[[#This Row],[Cons. MT]]</f>
        <v>33.134526176275678</v>
      </c>
      <c r="N56" s="40">
        <f>1000000000/7000/PerfPowerST4[[#This Row],[Cons. MT]]</f>
        <v>28.401022436807729</v>
      </c>
      <c r="O56" s="40">
        <f>1000000000/8000/PerfPowerST4[[#This Row],[Cons. MT]]</f>
        <v>24.85089463220676</v>
      </c>
      <c r="P56" s="40">
        <f>1000000000/9000/PerfPowerST4[[#This Row],[Cons. MT]]</f>
        <v>22.08968411751712</v>
      </c>
      <c r="Q56" s="40">
        <f>1000000000/10000/PerfPowerST4[[#This Row],[Cons. MT]]</f>
        <v>19.880715705765407</v>
      </c>
    </row>
    <row r="57" spans="2:17" x14ac:dyDescent="0.3">
      <c r="B57">
        <f>IFERROR(GeneralTable[[#This Row],[Ref.]],NA())</f>
        <v>52</v>
      </c>
      <c r="C57" s="17" t="str">
        <f>IFERROR(IF(GeneralTable[[#This Row],[Exclude From Chart]]="X",NA(),GeneralTable[[#This Row],[GraphLabel]]),NA())</f>
        <v>i7 4800MQ (Haswell) v0.6.0 [52]</v>
      </c>
      <c r="D57" s="21"/>
      <c r="E57" s="12">
        <f>IFERROR(IF(OR(GeneralTable[[#This Row],[Exclude From Chart]]="X",PerfPowerST4[[#This Row],[ExcludeHere]]="X"),NA(),GeneralTable[[#This Row],[Cons. MT]]),NA())</f>
        <v>8980.59</v>
      </c>
      <c r="F57" s="19">
        <f>IFERROR(IF(OR(GeneralTable[[#This Row],[Exclude From Chart]]="X",PerfPowerST4[[#This Row],[ExcludeHere]]="X"),NA(),GeneralTable[[#This Row],[Dur. MT]]),NA())</f>
        <v>246.44</v>
      </c>
      <c r="G57" s="40">
        <f>1000000000/500/PerfPowerST4[[#This Row],[Cons. MT]]</f>
        <v>222.70251731790449</v>
      </c>
      <c r="H57" s="40">
        <f>1000000000/1000/PerfPowerST4[[#This Row],[Cons. MT]]</f>
        <v>111.35125865895225</v>
      </c>
      <c r="I57" s="40">
        <f>1000000000/2000/PerfPowerST4[[#This Row],[Cons. MT]]</f>
        <v>55.675629329476124</v>
      </c>
      <c r="J57" s="40">
        <f>1000000000/3000/PerfPowerST4[[#This Row],[Cons. MT]]</f>
        <v>37.117086219650744</v>
      </c>
      <c r="K57" s="40">
        <f>1000000000/4000/PerfPowerST4[[#This Row],[Cons. MT]]</f>
        <v>27.837814664738062</v>
      </c>
      <c r="L57" s="40">
        <f>1000000000/5000/PerfPowerST4[[#This Row],[Cons. MT]]</f>
        <v>22.270251731790449</v>
      </c>
      <c r="M57" s="40">
        <f>1000000000/6000/PerfPowerST4[[#This Row],[Cons. MT]]</f>
        <v>18.558543109825372</v>
      </c>
      <c r="N57" s="40">
        <f>1000000000/7000/PerfPowerST4[[#This Row],[Cons. MT]]</f>
        <v>15.907322665564608</v>
      </c>
      <c r="O57" s="40">
        <f>1000000000/8000/PerfPowerST4[[#This Row],[Cons. MT]]</f>
        <v>13.918907332369031</v>
      </c>
      <c r="P57" s="40">
        <f>1000000000/9000/PerfPowerST4[[#This Row],[Cons. MT]]</f>
        <v>12.372362073216916</v>
      </c>
      <c r="Q57" s="40">
        <f>1000000000/10000/PerfPowerST4[[#This Row],[Cons. MT]]</f>
        <v>11.135125865895224</v>
      </c>
    </row>
    <row r="58" spans="2:17" x14ac:dyDescent="0.3">
      <c r="B58">
        <f>IFERROR(GeneralTable[[#This Row],[Ref.]],NA())</f>
        <v>53</v>
      </c>
      <c r="C58" s="17" t="e">
        <f>IFERROR(IF(GeneralTable[[#This Row],[Exclude From Chart]]="X",NA(),GeneralTable[[#This Row],[GraphLabel]]),NA())</f>
        <v>#N/A</v>
      </c>
      <c r="D58" s="21"/>
      <c r="E58" s="12" t="e">
        <f>IFERROR(IF(OR(GeneralTable[[#This Row],[Exclude From Chart]]="X",PerfPowerST4[[#This Row],[ExcludeHere]]="X"),NA(),GeneralTable[[#This Row],[Cons. MT]]),NA())</f>
        <v>#N/A</v>
      </c>
      <c r="F58" s="19" t="e">
        <f>IFERROR(IF(OR(GeneralTable[[#This Row],[Exclude From Chart]]="X",PerfPowerST4[[#This Row],[ExcludeHere]]="X"),NA(),GeneralTable[[#This Row],[Dur. MT]]),NA())</f>
        <v>#N/A</v>
      </c>
      <c r="G58" s="40" t="e">
        <f>1000000000/500/PerfPowerST4[[#This Row],[Cons. MT]]</f>
        <v>#N/A</v>
      </c>
      <c r="H58" s="40" t="e">
        <f>1000000000/1000/PerfPowerST4[[#This Row],[Cons. MT]]</f>
        <v>#N/A</v>
      </c>
      <c r="I58" s="40" t="e">
        <f>1000000000/2000/PerfPowerST4[[#This Row],[Cons. MT]]</f>
        <v>#N/A</v>
      </c>
      <c r="J58" s="40" t="e">
        <f>1000000000/3000/PerfPowerST4[[#This Row],[Cons. MT]]</f>
        <v>#N/A</v>
      </c>
      <c r="K58" s="40" t="e">
        <f>1000000000/4000/PerfPowerST4[[#This Row],[Cons. MT]]</f>
        <v>#N/A</v>
      </c>
      <c r="L58" s="40" t="e">
        <f>1000000000/5000/PerfPowerST4[[#This Row],[Cons. MT]]</f>
        <v>#N/A</v>
      </c>
      <c r="M58" s="40" t="e">
        <f>1000000000/6000/PerfPowerST4[[#This Row],[Cons. MT]]</f>
        <v>#N/A</v>
      </c>
      <c r="N58" s="40" t="e">
        <f>1000000000/7000/PerfPowerST4[[#This Row],[Cons. MT]]</f>
        <v>#N/A</v>
      </c>
      <c r="O58" s="40" t="e">
        <f>1000000000/8000/PerfPowerST4[[#This Row],[Cons. MT]]</f>
        <v>#N/A</v>
      </c>
      <c r="P58" s="40" t="e">
        <f>1000000000/9000/PerfPowerST4[[#This Row],[Cons. MT]]</f>
        <v>#N/A</v>
      </c>
      <c r="Q58" s="40" t="e">
        <f>1000000000/10000/PerfPowerST4[[#This Row],[Cons. MT]]</f>
        <v>#N/A</v>
      </c>
    </row>
    <row r="59" spans="2:17" x14ac:dyDescent="0.3">
      <c r="B59">
        <f>IFERROR(GeneralTable[[#This Row],[Ref.]],NA())</f>
        <v>56</v>
      </c>
      <c r="C59" s="17" t="e">
        <f>IFERROR(IF(GeneralTable[[#This Row],[Exclude From Chart]]="X",NA(),GeneralTable[[#This Row],[GraphLabel]]),NA())</f>
        <v>#N/A</v>
      </c>
      <c r="D59" s="21"/>
      <c r="E59" s="12" t="e">
        <f>IFERROR(IF(OR(GeneralTable[[#This Row],[Exclude From Chart]]="X",PerfPowerST4[[#This Row],[ExcludeHere]]="X"),NA(),GeneralTable[[#This Row],[Cons. MT]]),NA())</f>
        <v>#N/A</v>
      </c>
      <c r="F59" s="19" t="e">
        <f>IFERROR(IF(OR(GeneralTable[[#This Row],[Exclude From Chart]]="X",PerfPowerST4[[#This Row],[ExcludeHere]]="X"),NA(),GeneralTable[[#This Row],[Dur. MT]]),NA())</f>
        <v>#N/A</v>
      </c>
      <c r="G59" s="40" t="e">
        <f>1000000000/500/PerfPowerST4[[#This Row],[Cons. MT]]</f>
        <v>#N/A</v>
      </c>
      <c r="H59" s="40" t="e">
        <f>1000000000/1000/PerfPowerST4[[#This Row],[Cons. MT]]</f>
        <v>#N/A</v>
      </c>
      <c r="I59" s="40" t="e">
        <f>1000000000/2000/PerfPowerST4[[#This Row],[Cons. MT]]</f>
        <v>#N/A</v>
      </c>
      <c r="J59" s="40" t="e">
        <f>1000000000/3000/PerfPowerST4[[#This Row],[Cons. MT]]</f>
        <v>#N/A</v>
      </c>
      <c r="K59" s="40" t="e">
        <f>1000000000/4000/PerfPowerST4[[#This Row],[Cons. MT]]</f>
        <v>#N/A</v>
      </c>
      <c r="L59" s="40" t="e">
        <f>1000000000/5000/PerfPowerST4[[#This Row],[Cons. MT]]</f>
        <v>#N/A</v>
      </c>
      <c r="M59" s="40" t="e">
        <f>1000000000/6000/PerfPowerST4[[#This Row],[Cons. MT]]</f>
        <v>#N/A</v>
      </c>
      <c r="N59" s="40" t="e">
        <f>1000000000/7000/PerfPowerST4[[#This Row],[Cons. MT]]</f>
        <v>#N/A</v>
      </c>
      <c r="O59" s="40" t="e">
        <f>1000000000/8000/PerfPowerST4[[#This Row],[Cons. MT]]</f>
        <v>#N/A</v>
      </c>
      <c r="P59" s="40" t="e">
        <f>1000000000/9000/PerfPowerST4[[#This Row],[Cons. MT]]</f>
        <v>#N/A</v>
      </c>
      <c r="Q59" s="40" t="e">
        <f>1000000000/10000/PerfPowerST4[[#This Row],[Cons. MT]]</f>
        <v>#N/A</v>
      </c>
    </row>
    <row r="60" spans="2:17" x14ac:dyDescent="0.3">
      <c r="B60">
        <f>IFERROR(GeneralTable[[#This Row],[Ref.]],NA())</f>
        <v>57</v>
      </c>
      <c r="C60" s="17" t="str">
        <f>IFERROR(IF(GeneralTable[[#This Row],[Exclude From Chart]]="X",NA(),GeneralTable[[#This Row],[GraphLabel]]),NA())</f>
        <v>i7 3770K (Ivy Bridge) v0.6.0 [57]</v>
      </c>
      <c r="D60" s="21"/>
      <c r="E60" s="12">
        <f>IFERROR(IF(OR(GeneralTable[[#This Row],[Exclude From Chart]]="X",PerfPowerST4[[#This Row],[ExcludeHere]]="X"),NA(),GeneralTable[[#This Row],[Cons. MT]]),NA())</f>
        <v>11189.89</v>
      </c>
      <c r="F60" s="19">
        <f>IFERROR(IF(OR(GeneralTable[[#This Row],[Exclude From Chart]]="X",PerfPowerST4[[#This Row],[ExcludeHere]]="X"),NA(),GeneralTable[[#This Row],[Dur. MT]]),NA())</f>
        <v>199.83</v>
      </c>
      <c r="G60" s="40">
        <f>1000000000/500/PerfPowerST4[[#This Row],[Cons. MT]]</f>
        <v>178.73276681004015</v>
      </c>
      <c r="H60" s="40">
        <f>1000000000/1000/PerfPowerST4[[#This Row],[Cons. MT]]</f>
        <v>89.366383405020073</v>
      </c>
      <c r="I60" s="40">
        <f>1000000000/2000/PerfPowerST4[[#This Row],[Cons. MT]]</f>
        <v>44.683191702510037</v>
      </c>
      <c r="J60" s="40">
        <f>1000000000/3000/PerfPowerST4[[#This Row],[Cons. MT]]</f>
        <v>29.788794468340022</v>
      </c>
      <c r="K60" s="40">
        <f>1000000000/4000/PerfPowerST4[[#This Row],[Cons. MT]]</f>
        <v>22.341595851255018</v>
      </c>
      <c r="L60" s="40">
        <f>1000000000/5000/PerfPowerST4[[#This Row],[Cons. MT]]</f>
        <v>17.873276681004015</v>
      </c>
      <c r="M60" s="40">
        <f>1000000000/6000/PerfPowerST4[[#This Row],[Cons. MT]]</f>
        <v>14.894397234170011</v>
      </c>
      <c r="N60" s="40">
        <f>1000000000/7000/PerfPowerST4[[#This Row],[Cons. MT]]</f>
        <v>12.766626200717154</v>
      </c>
      <c r="O60" s="40">
        <f>1000000000/8000/PerfPowerST4[[#This Row],[Cons. MT]]</f>
        <v>11.170797925627509</v>
      </c>
      <c r="P60" s="40">
        <f>1000000000/9000/PerfPowerST4[[#This Row],[Cons. MT]]</f>
        <v>9.9295981561133413</v>
      </c>
      <c r="Q60" s="40">
        <f>1000000000/10000/PerfPowerST4[[#This Row],[Cons. MT]]</f>
        <v>8.9366383405020073</v>
      </c>
    </row>
    <row r="61" spans="2:17" x14ac:dyDescent="0.3">
      <c r="B61">
        <f>IFERROR(GeneralTable[[#This Row],[Ref.]],NA())</f>
        <v>58</v>
      </c>
      <c r="C61" s="17" t="str">
        <f>IFERROR(IF(GeneralTable[[#This Row],[Exclude From Chart]]="X",NA(),GeneralTable[[#This Row],[GraphLabel]]),NA())</f>
        <v>i5 4300U (Haswell) v0.6.0 [58]</v>
      </c>
      <c r="D61" s="21"/>
      <c r="E61" s="12">
        <f>IFERROR(IF(OR(GeneralTable[[#This Row],[Exclude From Chart]]="X",PerfPowerST4[[#This Row],[ExcludeHere]]="X"),NA(),GeneralTable[[#This Row],[Cons. MT]]),NA())</f>
        <v>9015.32</v>
      </c>
      <c r="F61" s="19">
        <f>IFERROR(IF(OR(GeneralTable[[#This Row],[Exclude From Chart]]="X",PerfPowerST4[[#This Row],[ExcludeHere]]="X"),NA(),GeneralTable[[#This Row],[Dur. MT]]),NA())</f>
        <v>600.22</v>
      </c>
      <c r="G61" s="40">
        <f>1000000000/500/PerfPowerST4[[#This Row],[Cons. MT]]</f>
        <v>221.84459342541365</v>
      </c>
      <c r="H61" s="40">
        <f>1000000000/1000/PerfPowerST4[[#This Row],[Cons. MT]]</f>
        <v>110.92229671270682</v>
      </c>
      <c r="I61" s="40">
        <f>1000000000/2000/PerfPowerST4[[#This Row],[Cons. MT]]</f>
        <v>55.461148356353412</v>
      </c>
      <c r="J61" s="40">
        <f>1000000000/3000/PerfPowerST4[[#This Row],[Cons. MT]]</f>
        <v>36.974098904235603</v>
      </c>
      <c r="K61" s="40">
        <f>1000000000/4000/PerfPowerST4[[#This Row],[Cons. MT]]</f>
        <v>27.730574178176706</v>
      </c>
      <c r="L61" s="40">
        <f>1000000000/5000/PerfPowerST4[[#This Row],[Cons. MT]]</f>
        <v>22.184459342541363</v>
      </c>
      <c r="M61" s="40">
        <f>1000000000/6000/PerfPowerST4[[#This Row],[Cons. MT]]</f>
        <v>18.487049452117802</v>
      </c>
      <c r="N61" s="40">
        <f>1000000000/7000/PerfPowerST4[[#This Row],[Cons. MT]]</f>
        <v>15.846042387529547</v>
      </c>
      <c r="O61" s="40">
        <f>1000000000/8000/PerfPowerST4[[#This Row],[Cons. MT]]</f>
        <v>13.865287089088353</v>
      </c>
      <c r="P61" s="40">
        <f>1000000000/9000/PerfPowerST4[[#This Row],[Cons. MT]]</f>
        <v>12.324699634745201</v>
      </c>
      <c r="Q61" s="40">
        <f>1000000000/10000/PerfPowerST4[[#This Row],[Cons. MT]]</f>
        <v>11.092229671270681</v>
      </c>
    </row>
    <row r="62" spans="2:17" x14ac:dyDescent="0.3">
      <c r="B62">
        <f>IFERROR(GeneralTable[[#This Row],[Ref.]],NA())</f>
        <v>59</v>
      </c>
      <c r="C62" s="17" t="str">
        <f>IFERROR(IF(GeneralTable[[#This Row],[Exclude From Chart]]="X",NA(),GeneralTable[[#This Row],[GraphLabel]]),NA())</f>
        <v>R5 2600X (Pinnacle Ridge) v0.5.1 [59]</v>
      </c>
      <c r="D62" s="21"/>
      <c r="E62" s="12">
        <f>IFERROR(IF(OR(GeneralTable[[#This Row],[Exclude From Chart]]="X",PerfPowerST4[[#This Row],[ExcludeHere]]="X"),NA(),GeneralTable[[#This Row],[Cons. MT]]),NA())</f>
        <v>11691</v>
      </c>
      <c r="F62" s="19">
        <f>IFERROR(IF(OR(GeneralTable[[#This Row],[Exclude From Chart]]="X",PerfPowerST4[[#This Row],[ExcludeHere]]="X"),NA(),GeneralTable[[#This Row],[Dur. MT]]),NA())</f>
        <v>111.26</v>
      </c>
      <c r="G62" s="40">
        <f>1000000000/500/PerfPowerST4[[#This Row],[Cons. MT]]</f>
        <v>171.0717646052519</v>
      </c>
      <c r="H62" s="40">
        <f>1000000000/1000/PerfPowerST4[[#This Row],[Cons. MT]]</f>
        <v>85.53588230262595</v>
      </c>
      <c r="I62" s="40">
        <f>1000000000/2000/PerfPowerST4[[#This Row],[Cons. MT]]</f>
        <v>42.767941151312975</v>
      </c>
      <c r="J62" s="40">
        <f>1000000000/3000/PerfPowerST4[[#This Row],[Cons. MT]]</f>
        <v>28.511960767541982</v>
      </c>
      <c r="K62" s="40">
        <f>1000000000/4000/PerfPowerST4[[#This Row],[Cons. MT]]</f>
        <v>21.383970575656488</v>
      </c>
      <c r="L62" s="40">
        <f>1000000000/5000/PerfPowerST4[[#This Row],[Cons. MT]]</f>
        <v>17.107176460525189</v>
      </c>
      <c r="M62" s="40">
        <f>1000000000/6000/PerfPowerST4[[#This Row],[Cons. MT]]</f>
        <v>14.255980383770991</v>
      </c>
      <c r="N62" s="40">
        <f>1000000000/7000/PerfPowerST4[[#This Row],[Cons. MT]]</f>
        <v>12.219411757517994</v>
      </c>
      <c r="O62" s="40">
        <f>1000000000/8000/PerfPowerST4[[#This Row],[Cons. MT]]</f>
        <v>10.691985287828244</v>
      </c>
      <c r="P62" s="40">
        <f>1000000000/9000/PerfPowerST4[[#This Row],[Cons. MT]]</f>
        <v>9.5039869225139952</v>
      </c>
      <c r="Q62" s="40">
        <f>1000000000/10000/PerfPowerST4[[#This Row],[Cons. MT]]</f>
        <v>8.5535882302625943</v>
      </c>
    </row>
    <row r="63" spans="2:17" x14ac:dyDescent="0.3">
      <c r="B63">
        <f>IFERROR(GeneralTable[[#This Row],[Ref.]],NA())</f>
        <v>60</v>
      </c>
      <c r="C63" s="17" t="str">
        <f>IFERROR(IF(GeneralTable[[#This Row],[Exclude From Chart]]="X",NA(),GeneralTable[[#This Row],[GraphLabel]]),NA())</f>
        <v>i5 3320M (Ivy Bridge) v0.6.0 [60]</v>
      </c>
      <c r="D63" s="21"/>
      <c r="E63" s="12">
        <f>IFERROR(IF(OR(GeneralTable[[#This Row],[Exclude From Chart]]="X",PerfPowerST4[[#This Row],[ExcludeHere]]="X"),NA(),GeneralTable[[#This Row],[Cons. MT]]),NA())</f>
        <v>10172</v>
      </c>
      <c r="F63" s="19">
        <f>IFERROR(IF(OR(GeneralTable[[#This Row],[Exclude From Chart]]="X",PerfPowerST4[[#This Row],[ExcludeHere]]="X"),NA(),GeneralTable[[#This Row],[Dur. MT]]),NA())</f>
        <v>554.55999999999995</v>
      </c>
      <c r="G63" s="40">
        <f>1000000000/500/PerfPowerST4[[#This Row],[Cons. MT]]</f>
        <v>196.61816751867872</v>
      </c>
      <c r="H63" s="40">
        <f>1000000000/1000/PerfPowerST4[[#This Row],[Cons. MT]]</f>
        <v>98.309083759339359</v>
      </c>
      <c r="I63" s="40">
        <f>1000000000/2000/PerfPowerST4[[#This Row],[Cons. MT]]</f>
        <v>49.154541879669679</v>
      </c>
      <c r="J63" s="40">
        <f>1000000000/3000/PerfPowerST4[[#This Row],[Cons. MT]]</f>
        <v>32.769694586446455</v>
      </c>
      <c r="K63" s="40">
        <f>1000000000/4000/PerfPowerST4[[#This Row],[Cons. MT]]</f>
        <v>24.57727093983484</v>
      </c>
      <c r="L63" s="40">
        <f>1000000000/5000/PerfPowerST4[[#This Row],[Cons. MT]]</f>
        <v>19.661816751867871</v>
      </c>
      <c r="M63" s="40">
        <f>1000000000/6000/PerfPowerST4[[#This Row],[Cons. MT]]</f>
        <v>16.384847293223228</v>
      </c>
      <c r="N63" s="40">
        <f>1000000000/7000/PerfPowerST4[[#This Row],[Cons. MT]]</f>
        <v>14.044154822762767</v>
      </c>
      <c r="O63" s="40">
        <f>1000000000/8000/PerfPowerST4[[#This Row],[Cons. MT]]</f>
        <v>12.28863546991742</v>
      </c>
      <c r="P63" s="40">
        <f>1000000000/9000/PerfPowerST4[[#This Row],[Cons. MT]]</f>
        <v>10.923231528815485</v>
      </c>
      <c r="Q63" s="40">
        <f>1000000000/10000/PerfPowerST4[[#This Row],[Cons. MT]]</f>
        <v>9.8309083759339355</v>
      </c>
    </row>
    <row r="64" spans="2:17" x14ac:dyDescent="0.3">
      <c r="B64">
        <f>IFERROR(GeneralTable[[#This Row],[Ref.]],NA())</f>
        <v>61</v>
      </c>
      <c r="C64" s="17" t="e">
        <f>IFERROR(IF(GeneralTable[[#This Row],[Exclude From Chart]]="X",NA(),GeneralTable[[#This Row],[GraphLabel]]),NA())</f>
        <v>#N/A</v>
      </c>
      <c r="D64" s="21"/>
      <c r="E64" s="12" t="e">
        <f>IFERROR(IF(OR(GeneralTable[[#This Row],[Exclude From Chart]]="X",PerfPowerST4[[#This Row],[ExcludeHere]]="X"),NA(),GeneralTable[[#This Row],[Cons. MT]]),NA())</f>
        <v>#N/A</v>
      </c>
      <c r="F64" s="19" t="e">
        <f>IFERROR(IF(OR(GeneralTable[[#This Row],[Exclude From Chart]]="X",PerfPowerST4[[#This Row],[ExcludeHere]]="X"),NA(),GeneralTable[[#This Row],[Dur. MT]]),NA())</f>
        <v>#N/A</v>
      </c>
      <c r="G64" s="40" t="e">
        <f>1000000000/500/PerfPowerST4[[#This Row],[Cons. MT]]</f>
        <v>#N/A</v>
      </c>
      <c r="H64" s="40" t="e">
        <f>1000000000/1000/PerfPowerST4[[#This Row],[Cons. MT]]</f>
        <v>#N/A</v>
      </c>
      <c r="I64" s="40" t="e">
        <f>1000000000/2000/PerfPowerST4[[#This Row],[Cons. MT]]</f>
        <v>#N/A</v>
      </c>
      <c r="J64" s="40" t="e">
        <f>1000000000/3000/PerfPowerST4[[#This Row],[Cons. MT]]</f>
        <v>#N/A</v>
      </c>
      <c r="K64" s="40" t="e">
        <f>1000000000/4000/PerfPowerST4[[#This Row],[Cons. MT]]</f>
        <v>#N/A</v>
      </c>
      <c r="L64" s="40" t="e">
        <f>1000000000/5000/PerfPowerST4[[#This Row],[Cons. MT]]</f>
        <v>#N/A</v>
      </c>
      <c r="M64" s="40" t="e">
        <f>1000000000/6000/PerfPowerST4[[#This Row],[Cons. MT]]</f>
        <v>#N/A</v>
      </c>
      <c r="N64" s="40" t="e">
        <f>1000000000/7000/PerfPowerST4[[#This Row],[Cons. MT]]</f>
        <v>#N/A</v>
      </c>
      <c r="O64" s="40" t="e">
        <f>1000000000/8000/PerfPowerST4[[#This Row],[Cons. MT]]</f>
        <v>#N/A</v>
      </c>
      <c r="P64" s="40" t="e">
        <f>1000000000/9000/PerfPowerST4[[#This Row],[Cons. MT]]</f>
        <v>#N/A</v>
      </c>
      <c r="Q64" s="40" t="e">
        <f>1000000000/10000/PerfPowerST4[[#This Row],[Cons. MT]]</f>
        <v>#N/A</v>
      </c>
    </row>
    <row r="65" spans="2:17" x14ac:dyDescent="0.3">
      <c r="B65">
        <f>IFERROR(GeneralTable[[#This Row],[Ref.]],NA())</f>
        <v>62</v>
      </c>
      <c r="C65" s="17" t="str">
        <f>IFERROR(IF(GeneralTable[[#This Row],[Exclude From Chart]]="X",NA(),GeneralTable[[#This Row],[GraphLabel]]),NA())</f>
        <v>i7 2600 (Sandy Bridge) v0.6.0 [62]</v>
      </c>
      <c r="D65" s="21"/>
      <c r="E65" s="12">
        <f>IFERROR(IF(OR(GeneralTable[[#This Row],[Exclude From Chart]]="X",PerfPowerST4[[#This Row],[ExcludeHere]]="X"),NA(),GeneralTable[[#This Row],[Cons. MT]]),NA())</f>
        <v>17714</v>
      </c>
      <c r="F65" s="19">
        <f>IFERROR(IF(OR(GeneralTable[[#This Row],[Exclude From Chart]]="X",PerfPowerST4[[#This Row],[ExcludeHere]]="X"),NA(),GeneralTable[[#This Row],[Dur. MT]]),NA())</f>
        <v>249.31</v>
      </c>
      <c r="G65" s="40">
        <f>1000000000/500/PerfPowerST4[[#This Row],[Cons. MT]]</f>
        <v>112.90504685559445</v>
      </c>
      <c r="H65" s="40">
        <f>1000000000/1000/PerfPowerST4[[#This Row],[Cons. MT]]</f>
        <v>56.452523427797225</v>
      </c>
      <c r="I65" s="40">
        <f>1000000000/2000/PerfPowerST4[[#This Row],[Cons. MT]]</f>
        <v>28.226261713898612</v>
      </c>
      <c r="J65" s="40">
        <f>1000000000/3000/PerfPowerST4[[#This Row],[Cons. MT]]</f>
        <v>18.817507809265742</v>
      </c>
      <c r="K65" s="40">
        <f>1000000000/4000/PerfPowerST4[[#This Row],[Cons. MT]]</f>
        <v>14.113130856949306</v>
      </c>
      <c r="L65" s="40">
        <f>1000000000/5000/PerfPowerST4[[#This Row],[Cons. MT]]</f>
        <v>11.290504685559444</v>
      </c>
      <c r="M65" s="40">
        <f>1000000000/6000/PerfPowerST4[[#This Row],[Cons. MT]]</f>
        <v>9.4087539046328708</v>
      </c>
      <c r="N65" s="40">
        <f>1000000000/7000/PerfPowerST4[[#This Row],[Cons. MT]]</f>
        <v>8.0646462039710318</v>
      </c>
      <c r="O65" s="40">
        <f>1000000000/8000/PerfPowerST4[[#This Row],[Cons. MT]]</f>
        <v>7.0565654284746531</v>
      </c>
      <c r="P65" s="40">
        <f>1000000000/9000/PerfPowerST4[[#This Row],[Cons. MT]]</f>
        <v>6.2725026030885802</v>
      </c>
      <c r="Q65" s="40">
        <f>1000000000/10000/PerfPowerST4[[#This Row],[Cons. MT]]</f>
        <v>5.6452523427797221</v>
      </c>
    </row>
    <row r="66" spans="2:17" x14ac:dyDescent="0.3">
      <c r="B66">
        <f>IFERROR(GeneralTable[[#This Row],[Ref.]],NA())</f>
        <v>63</v>
      </c>
      <c r="C66" s="17" t="str">
        <f>IFERROR(IF(GeneralTable[[#This Row],[Exclude From Chart]]="X",NA(),GeneralTable[[#This Row],[GraphLabel]]),NA())</f>
        <v>i3 6157U (Skylake) v0.6.0 [63]</v>
      </c>
      <c r="D66" s="21"/>
      <c r="E66" s="12">
        <f>IFERROR(IF(OR(GeneralTable[[#This Row],[Exclude From Chart]]="X",PerfPowerST4[[#This Row],[ExcludeHere]]="X"),NA(),GeneralTable[[#This Row],[Cons. MT]]),NA())</f>
        <v>4965</v>
      </c>
      <c r="F66" s="19">
        <f>IFERROR(IF(OR(GeneralTable[[#This Row],[Exclude From Chart]]="X",PerfPowerST4[[#This Row],[ExcludeHere]]="X"),NA(),GeneralTable[[#This Row],[Dur. MT]]),NA())</f>
        <v>519.01</v>
      </c>
      <c r="G66" s="40">
        <f>1000000000/500/PerfPowerST4[[#This Row],[Cons. MT]]</f>
        <v>402.81973816717021</v>
      </c>
      <c r="H66" s="40">
        <f>1000000000/1000/PerfPowerST4[[#This Row],[Cons. MT]]</f>
        <v>201.40986908358511</v>
      </c>
      <c r="I66" s="40">
        <f>1000000000/2000/PerfPowerST4[[#This Row],[Cons. MT]]</f>
        <v>100.70493454179255</v>
      </c>
      <c r="J66" s="40">
        <f>1000000000/3000/PerfPowerST4[[#This Row],[Cons. MT]]</f>
        <v>67.136623027861688</v>
      </c>
      <c r="K66" s="40">
        <f>1000000000/4000/PerfPowerST4[[#This Row],[Cons. MT]]</f>
        <v>50.352467270896277</v>
      </c>
      <c r="L66" s="40">
        <f>1000000000/5000/PerfPowerST4[[#This Row],[Cons. MT]]</f>
        <v>40.28197381671702</v>
      </c>
      <c r="M66" s="40">
        <f>1000000000/6000/PerfPowerST4[[#This Row],[Cons. MT]]</f>
        <v>33.568311513930844</v>
      </c>
      <c r="N66" s="40">
        <f>1000000000/7000/PerfPowerST4[[#This Row],[Cons. MT]]</f>
        <v>28.77283844051216</v>
      </c>
      <c r="O66" s="40">
        <f>1000000000/8000/PerfPowerST4[[#This Row],[Cons. MT]]</f>
        <v>25.176233635448138</v>
      </c>
      <c r="P66" s="40">
        <f>1000000000/9000/PerfPowerST4[[#This Row],[Cons. MT]]</f>
        <v>22.378874342620566</v>
      </c>
      <c r="Q66" s="40">
        <f>1000000000/10000/PerfPowerST4[[#This Row],[Cons. MT]]</f>
        <v>20.14098690835851</v>
      </c>
    </row>
    <row r="67" spans="2:17" x14ac:dyDescent="0.3">
      <c r="B67">
        <f>IFERROR(GeneralTable[[#This Row],[Ref.]],NA())</f>
        <v>64</v>
      </c>
      <c r="C67" s="17" t="e">
        <f>IFERROR(IF(GeneralTable[[#This Row],[Exclude From Chart]]="X",NA(),GeneralTable[[#This Row],[GraphLabel]]),NA())</f>
        <v>#N/A</v>
      </c>
      <c r="D67" s="21"/>
      <c r="E67" s="12" t="e">
        <f>IFERROR(IF(OR(GeneralTable[[#This Row],[Exclude From Chart]]="X",PerfPowerST4[[#This Row],[ExcludeHere]]="X"),NA(),GeneralTable[[#This Row],[Cons. MT]]),NA())</f>
        <v>#N/A</v>
      </c>
      <c r="F67" s="19" t="e">
        <f>IFERROR(IF(OR(GeneralTable[[#This Row],[Exclude From Chart]]="X",PerfPowerST4[[#This Row],[ExcludeHere]]="X"),NA(),GeneralTable[[#This Row],[Dur. MT]]),NA())</f>
        <v>#N/A</v>
      </c>
      <c r="G67" s="40" t="e">
        <f>1000000000/500/PerfPowerST4[[#This Row],[Cons. MT]]</f>
        <v>#N/A</v>
      </c>
      <c r="H67" s="40" t="e">
        <f>1000000000/1000/PerfPowerST4[[#This Row],[Cons. MT]]</f>
        <v>#N/A</v>
      </c>
      <c r="I67" s="40" t="e">
        <f>1000000000/2000/PerfPowerST4[[#This Row],[Cons. MT]]</f>
        <v>#N/A</v>
      </c>
      <c r="J67" s="40" t="e">
        <f>1000000000/3000/PerfPowerST4[[#This Row],[Cons. MT]]</f>
        <v>#N/A</v>
      </c>
      <c r="K67" s="40" t="e">
        <f>1000000000/4000/PerfPowerST4[[#This Row],[Cons. MT]]</f>
        <v>#N/A</v>
      </c>
      <c r="L67" s="40" t="e">
        <f>1000000000/5000/PerfPowerST4[[#This Row],[Cons. MT]]</f>
        <v>#N/A</v>
      </c>
      <c r="M67" s="40" t="e">
        <f>1000000000/6000/PerfPowerST4[[#This Row],[Cons. MT]]</f>
        <v>#N/A</v>
      </c>
      <c r="N67" s="40" t="e">
        <f>1000000000/7000/PerfPowerST4[[#This Row],[Cons. MT]]</f>
        <v>#N/A</v>
      </c>
      <c r="O67" s="40" t="e">
        <f>1000000000/8000/PerfPowerST4[[#This Row],[Cons. MT]]</f>
        <v>#N/A</v>
      </c>
      <c r="P67" s="40" t="e">
        <f>1000000000/9000/PerfPowerST4[[#This Row],[Cons. MT]]</f>
        <v>#N/A</v>
      </c>
      <c r="Q67" s="40" t="e">
        <f>1000000000/10000/PerfPowerST4[[#This Row],[Cons. MT]]</f>
        <v>#N/A</v>
      </c>
    </row>
    <row r="68" spans="2:17" x14ac:dyDescent="0.3">
      <c r="B68">
        <f>IFERROR(GeneralTable[[#This Row],[Ref.]],NA())</f>
        <v>65</v>
      </c>
      <c r="C68" s="17" t="e">
        <f>IFERROR(IF(GeneralTable[[#This Row],[Exclude From Chart]]="X",NA(),GeneralTable[[#This Row],[GraphLabel]]),NA())</f>
        <v>#N/A</v>
      </c>
      <c r="D68" s="21"/>
      <c r="E68" s="12" t="e">
        <f>IFERROR(IF(OR(GeneralTable[[#This Row],[Exclude From Chart]]="X",PerfPowerST4[[#This Row],[ExcludeHere]]="X"),NA(),GeneralTable[[#This Row],[Cons. MT]]),NA())</f>
        <v>#N/A</v>
      </c>
      <c r="F68" s="19" t="e">
        <f>IFERROR(IF(OR(GeneralTable[[#This Row],[Exclude From Chart]]="X",PerfPowerST4[[#This Row],[ExcludeHere]]="X"),NA(),GeneralTable[[#This Row],[Dur. MT]]),NA())</f>
        <v>#N/A</v>
      </c>
      <c r="G68" s="40" t="e">
        <f>1000000000/500/PerfPowerST4[[#This Row],[Cons. MT]]</f>
        <v>#N/A</v>
      </c>
      <c r="H68" s="40" t="e">
        <f>1000000000/1000/PerfPowerST4[[#This Row],[Cons. MT]]</f>
        <v>#N/A</v>
      </c>
      <c r="I68" s="40" t="e">
        <f>1000000000/2000/PerfPowerST4[[#This Row],[Cons. MT]]</f>
        <v>#N/A</v>
      </c>
      <c r="J68" s="40" t="e">
        <f>1000000000/3000/PerfPowerST4[[#This Row],[Cons. MT]]</f>
        <v>#N/A</v>
      </c>
      <c r="K68" s="40" t="e">
        <f>1000000000/4000/PerfPowerST4[[#This Row],[Cons. MT]]</f>
        <v>#N/A</v>
      </c>
      <c r="L68" s="40" t="e">
        <f>1000000000/5000/PerfPowerST4[[#This Row],[Cons. MT]]</f>
        <v>#N/A</v>
      </c>
      <c r="M68" s="40" t="e">
        <f>1000000000/6000/PerfPowerST4[[#This Row],[Cons. MT]]</f>
        <v>#N/A</v>
      </c>
      <c r="N68" s="40" t="e">
        <f>1000000000/7000/PerfPowerST4[[#This Row],[Cons. MT]]</f>
        <v>#N/A</v>
      </c>
      <c r="O68" s="40" t="e">
        <f>1000000000/8000/PerfPowerST4[[#This Row],[Cons. MT]]</f>
        <v>#N/A</v>
      </c>
      <c r="P68" s="40" t="e">
        <f>1000000000/9000/PerfPowerST4[[#This Row],[Cons. MT]]</f>
        <v>#N/A</v>
      </c>
      <c r="Q68" s="40" t="e">
        <f>1000000000/10000/PerfPowerST4[[#This Row],[Cons. MT]]</f>
        <v>#N/A</v>
      </c>
    </row>
    <row r="69" spans="2:17" x14ac:dyDescent="0.3">
      <c r="B69">
        <f>IFERROR(GeneralTable[[#This Row],[Ref.]],NA())</f>
        <v>66</v>
      </c>
      <c r="C69" s="17" t="str">
        <f>IFERROR(IF(GeneralTable[[#This Row],[Exclude From Chart]]="X",NA(),GeneralTable[[#This Row],[GraphLabel]]),NA())</f>
        <v>R7 5800X (Vermeer) [66]</v>
      </c>
      <c r="D69" s="21"/>
      <c r="E69" s="12">
        <f>IFERROR(IF(OR(GeneralTable[[#This Row],[Exclude From Chart]]="X",PerfPowerST4[[#This Row],[ExcludeHere]]="X"),NA(),GeneralTable[[#This Row],[Cons. MT]]),NA())</f>
        <v>6777</v>
      </c>
      <c r="F69" s="19">
        <f>IFERROR(IF(OR(GeneralTable[[#This Row],[Exclude From Chart]]="X",PerfPowerST4[[#This Row],[ExcludeHere]]="X"),NA(),GeneralTable[[#This Row],[Dur. MT]]),NA())</f>
        <v>63.01</v>
      </c>
      <c r="G69" s="40">
        <f>1000000000/500/PerfPowerST4[[#This Row],[Cons. MT]]</f>
        <v>295.11583296443854</v>
      </c>
      <c r="H69" s="40">
        <f>1000000000/1000/PerfPowerST4[[#This Row],[Cons. MT]]</f>
        <v>147.55791648221927</v>
      </c>
      <c r="I69" s="40">
        <f>1000000000/2000/PerfPowerST4[[#This Row],[Cons. MT]]</f>
        <v>73.778958241109635</v>
      </c>
      <c r="J69" s="40">
        <f>1000000000/3000/PerfPowerST4[[#This Row],[Cons. MT]]</f>
        <v>49.185972160739752</v>
      </c>
      <c r="K69" s="40">
        <f>1000000000/4000/PerfPowerST4[[#This Row],[Cons. MT]]</f>
        <v>36.889479120554817</v>
      </c>
      <c r="L69" s="40">
        <f>1000000000/5000/PerfPowerST4[[#This Row],[Cons. MT]]</f>
        <v>29.511583296443852</v>
      </c>
      <c r="M69" s="40">
        <f>1000000000/6000/PerfPowerST4[[#This Row],[Cons. MT]]</f>
        <v>24.592986080369876</v>
      </c>
      <c r="N69" s="40">
        <f>1000000000/7000/PerfPowerST4[[#This Row],[Cons. MT]]</f>
        <v>21.079702354602755</v>
      </c>
      <c r="O69" s="40">
        <f>1000000000/8000/PerfPowerST4[[#This Row],[Cons. MT]]</f>
        <v>18.444739560277409</v>
      </c>
      <c r="P69" s="40">
        <f>1000000000/9000/PerfPowerST4[[#This Row],[Cons. MT]]</f>
        <v>16.39532405357992</v>
      </c>
      <c r="Q69" s="40">
        <f>1000000000/10000/PerfPowerST4[[#This Row],[Cons. MT]]</f>
        <v>14.755791648221926</v>
      </c>
    </row>
    <row r="70" spans="2:17" x14ac:dyDescent="0.3">
      <c r="B70">
        <f>IFERROR(GeneralTable[[#This Row],[Ref.]],NA())</f>
        <v>67</v>
      </c>
      <c r="C70" s="17" t="e">
        <f>IFERROR(IF(GeneralTable[[#This Row],[Exclude From Chart]]="X",NA(),GeneralTable[[#This Row],[GraphLabel]]),NA())</f>
        <v>#N/A</v>
      </c>
      <c r="D70" s="21"/>
      <c r="E70" s="12" t="e">
        <f>IFERROR(IF(OR(GeneralTable[[#This Row],[Exclude From Chart]]="X",PerfPowerST4[[#This Row],[ExcludeHere]]="X"),NA(),GeneralTable[[#This Row],[Cons. MT]]),NA())</f>
        <v>#N/A</v>
      </c>
      <c r="F70" s="19" t="e">
        <f>IFERROR(IF(OR(GeneralTable[[#This Row],[Exclude From Chart]]="X",PerfPowerST4[[#This Row],[ExcludeHere]]="X"),NA(),GeneralTable[[#This Row],[Dur. MT]]),NA())</f>
        <v>#N/A</v>
      </c>
      <c r="G70" s="40" t="e">
        <f>1000000000/500/PerfPowerST4[[#This Row],[Cons. MT]]</f>
        <v>#N/A</v>
      </c>
      <c r="H70" s="40" t="e">
        <f>1000000000/1000/PerfPowerST4[[#This Row],[Cons. MT]]</f>
        <v>#N/A</v>
      </c>
      <c r="I70" s="40" t="e">
        <f>1000000000/2000/PerfPowerST4[[#This Row],[Cons. MT]]</f>
        <v>#N/A</v>
      </c>
      <c r="J70" s="40" t="e">
        <f>1000000000/3000/PerfPowerST4[[#This Row],[Cons. MT]]</f>
        <v>#N/A</v>
      </c>
      <c r="K70" s="40" t="e">
        <f>1000000000/4000/PerfPowerST4[[#This Row],[Cons. MT]]</f>
        <v>#N/A</v>
      </c>
      <c r="L70" s="40" t="e">
        <f>1000000000/5000/PerfPowerST4[[#This Row],[Cons. MT]]</f>
        <v>#N/A</v>
      </c>
      <c r="M70" s="40" t="e">
        <f>1000000000/6000/PerfPowerST4[[#This Row],[Cons. MT]]</f>
        <v>#N/A</v>
      </c>
      <c r="N70" s="40" t="e">
        <f>1000000000/7000/PerfPowerST4[[#This Row],[Cons. MT]]</f>
        <v>#N/A</v>
      </c>
      <c r="O70" s="40" t="e">
        <f>1000000000/8000/PerfPowerST4[[#This Row],[Cons. MT]]</f>
        <v>#N/A</v>
      </c>
      <c r="P70" s="40" t="e">
        <f>1000000000/9000/PerfPowerST4[[#This Row],[Cons. MT]]</f>
        <v>#N/A</v>
      </c>
      <c r="Q70" s="40" t="e">
        <f>1000000000/10000/PerfPowerST4[[#This Row],[Cons. MT]]</f>
        <v>#N/A</v>
      </c>
    </row>
    <row r="71" spans="2:17" x14ac:dyDescent="0.3">
      <c r="B71">
        <f>IFERROR(GeneralTable[[#This Row],[Ref.]],NA())</f>
        <v>68</v>
      </c>
      <c r="C71" s="17" t="e">
        <f>IFERROR(IF(GeneralTable[[#This Row],[Exclude From Chart]]="X",NA(),GeneralTable[[#This Row],[GraphLabel]]),NA())</f>
        <v>#N/A</v>
      </c>
      <c r="D71" s="21"/>
      <c r="E71" s="12" t="e">
        <f>IFERROR(IF(OR(GeneralTable[[#This Row],[Exclude From Chart]]="X",PerfPowerST4[[#This Row],[ExcludeHere]]="X"),NA(),GeneralTable[[#This Row],[Cons. MT]]),NA())</f>
        <v>#N/A</v>
      </c>
      <c r="F71" s="19" t="e">
        <f>IFERROR(IF(OR(GeneralTable[[#This Row],[Exclude From Chart]]="X",PerfPowerST4[[#This Row],[ExcludeHere]]="X"),NA(),GeneralTable[[#This Row],[Dur. MT]]),NA())</f>
        <v>#N/A</v>
      </c>
      <c r="G71" s="40" t="e">
        <f>1000000000/500/PerfPowerST4[[#This Row],[Cons. MT]]</f>
        <v>#N/A</v>
      </c>
      <c r="H71" s="40" t="e">
        <f>1000000000/1000/PerfPowerST4[[#This Row],[Cons. MT]]</f>
        <v>#N/A</v>
      </c>
      <c r="I71" s="40" t="e">
        <f>1000000000/2000/PerfPowerST4[[#This Row],[Cons. MT]]</f>
        <v>#N/A</v>
      </c>
      <c r="J71" s="40" t="e">
        <f>1000000000/3000/PerfPowerST4[[#This Row],[Cons. MT]]</f>
        <v>#N/A</v>
      </c>
      <c r="K71" s="40" t="e">
        <f>1000000000/4000/PerfPowerST4[[#This Row],[Cons. MT]]</f>
        <v>#N/A</v>
      </c>
      <c r="L71" s="40" t="e">
        <f>1000000000/5000/PerfPowerST4[[#This Row],[Cons. MT]]</f>
        <v>#N/A</v>
      </c>
      <c r="M71" s="40" t="e">
        <f>1000000000/6000/PerfPowerST4[[#This Row],[Cons. MT]]</f>
        <v>#N/A</v>
      </c>
      <c r="N71" s="40" t="e">
        <f>1000000000/7000/PerfPowerST4[[#This Row],[Cons. MT]]</f>
        <v>#N/A</v>
      </c>
      <c r="O71" s="40" t="e">
        <f>1000000000/8000/PerfPowerST4[[#This Row],[Cons. MT]]</f>
        <v>#N/A</v>
      </c>
      <c r="P71" s="40" t="e">
        <f>1000000000/9000/PerfPowerST4[[#This Row],[Cons. MT]]</f>
        <v>#N/A</v>
      </c>
      <c r="Q71" s="40" t="e">
        <f>1000000000/10000/PerfPowerST4[[#This Row],[Cons. MT]]</f>
        <v>#N/A</v>
      </c>
    </row>
    <row r="72" spans="2:17" x14ac:dyDescent="0.3">
      <c r="B72">
        <f>IFERROR(GeneralTable[[#This Row],[Ref.]],NA())</f>
        <v>69</v>
      </c>
      <c r="C72" s="17" t="e">
        <f>IFERROR(IF(GeneralTable[[#This Row],[Exclude From Chart]]="X",NA(),GeneralTable[[#This Row],[GraphLabel]]),NA())</f>
        <v>#N/A</v>
      </c>
      <c r="D72" s="21"/>
      <c r="E72" s="12" t="e">
        <f>IFERROR(IF(OR(GeneralTable[[#This Row],[Exclude From Chart]]="X",PerfPowerST4[[#This Row],[ExcludeHere]]="X"),NA(),GeneralTable[[#This Row],[Cons. MT]]),NA())</f>
        <v>#N/A</v>
      </c>
      <c r="F72" s="19" t="e">
        <f>IFERROR(IF(OR(GeneralTable[[#This Row],[Exclude From Chart]]="X",PerfPowerST4[[#This Row],[ExcludeHere]]="X"),NA(),GeneralTable[[#This Row],[Dur. MT]]),NA())</f>
        <v>#N/A</v>
      </c>
      <c r="G72" s="40" t="e">
        <f>1000000000/500/PerfPowerST4[[#This Row],[Cons. MT]]</f>
        <v>#N/A</v>
      </c>
      <c r="H72" s="40" t="e">
        <f>1000000000/1000/PerfPowerST4[[#This Row],[Cons. MT]]</f>
        <v>#N/A</v>
      </c>
      <c r="I72" s="40" t="e">
        <f>1000000000/2000/PerfPowerST4[[#This Row],[Cons. MT]]</f>
        <v>#N/A</v>
      </c>
      <c r="J72" s="40" t="e">
        <f>1000000000/3000/PerfPowerST4[[#This Row],[Cons. MT]]</f>
        <v>#N/A</v>
      </c>
      <c r="K72" s="40" t="e">
        <f>1000000000/4000/PerfPowerST4[[#This Row],[Cons. MT]]</f>
        <v>#N/A</v>
      </c>
      <c r="L72" s="40" t="e">
        <f>1000000000/5000/PerfPowerST4[[#This Row],[Cons. MT]]</f>
        <v>#N/A</v>
      </c>
      <c r="M72" s="40" t="e">
        <f>1000000000/6000/PerfPowerST4[[#This Row],[Cons. MT]]</f>
        <v>#N/A</v>
      </c>
      <c r="N72" s="40" t="e">
        <f>1000000000/7000/PerfPowerST4[[#This Row],[Cons. MT]]</f>
        <v>#N/A</v>
      </c>
      <c r="O72" s="40" t="e">
        <f>1000000000/8000/PerfPowerST4[[#This Row],[Cons. MT]]</f>
        <v>#N/A</v>
      </c>
      <c r="P72" s="40" t="e">
        <f>1000000000/9000/PerfPowerST4[[#This Row],[Cons. MT]]</f>
        <v>#N/A</v>
      </c>
      <c r="Q72" s="40" t="e">
        <f>1000000000/10000/PerfPowerST4[[#This Row],[Cons. MT]]</f>
        <v>#N/A</v>
      </c>
    </row>
    <row r="73" spans="2:17" x14ac:dyDescent="0.3">
      <c r="B73">
        <f>IFERROR(GeneralTable[[#This Row],[Ref.]],NA())</f>
        <v>70</v>
      </c>
      <c r="C73" s="17" t="e">
        <f>IFERROR(IF(GeneralTable[[#This Row],[Exclude From Chart]]="X",NA(),GeneralTable[[#This Row],[GraphLabel]]),NA())</f>
        <v>#N/A</v>
      </c>
      <c r="D73" s="21"/>
      <c r="E73" s="12" t="e">
        <f>IFERROR(IF(OR(GeneralTable[[#This Row],[Exclude From Chart]]="X",PerfPowerST4[[#This Row],[ExcludeHere]]="X"),NA(),GeneralTable[[#This Row],[Cons. MT]]),NA())</f>
        <v>#N/A</v>
      </c>
      <c r="F73" s="19" t="e">
        <f>IFERROR(IF(OR(GeneralTable[[#This Row],[Exclude From Chart]]="X",PerfPowerST4[[#This Row],[ExcludeHere]]="X"),NA(),GeneralTable[[#This Row],[Dur. MT]]),NA())</f>
        <v>#N/A</v>
      </c>
      <c r="G73" s="40" t="e">
        <f>1000000000/500/PerfPowerST4[[#This Row],[Cons. MT]]</f>
        <v>#N/A</v>
      </c>
      <c r="H73" s="40" t="e">
        <f>1000000000/1000/PerfPowerST4[[#This Row],[Cons. MT]]</f>
        <v>#N/A</v>
      </c>
      <c r="I73" s="40" t="e">
        <f>1000000000/2000/PerfPowerST4[[#This Row],[Cons. MT]]</f>
        <v>#N/A</v>
      </c>
      <c r="J73" s="40" t="e">
        <f>1000000000/3000/PerfPowerST4[[#This Row],[Cons. MT]]</f>
        <v>#N/A</v>
      </c>
      <c r="K73" s="40" t="e">
        <f>1000000000/4000/PerfPowerST4[[#This Row],[Cons. MT]]</f>
        <v>#N/A</v>
      </c>
      <c r="L73" s="40" t="e">
        <f>1000000000/5000/PerfPowerST4[[#This Row],[Cons. MT]]</f>
        <v>#N/A</v>
      </c>
      <c r="M73" s="40" t="e">
        <f>1000000000/6000/PerfPowerST4[[#This Row],[Cons. MT]]</f>
        <v>#N/A</v>
      </c>
      <c r="N73" s="40" t="e">
        <f>1000000000/7000/PerfPowerST4[[#This Row],[Cons. MT]]</f>
        <v>#N/A</v>
      </c>
      <c r="O73" s="40" t="e">
        <f>1000000000/8000/PerfPowerST4[[#This Row],[Cons. MT]]</f>
        <v>#N/A</v>
      </c>
      <c r="P73" s="40" t="e">
        <f>1000000000/9000/PerfPowerST4[[#This Row],[Cons. MT]]</f>
        <v>#N/A</v>
      </c>
      <c r="Q73" s="40" t="e">
        <f>1000000000/10000/PerfPowerST4[[#This Row],[Cons. MT]]</f>
        <v>#N/A</v>
      </c>
    </row>
    <row r="74" spans="2:17" x14ac:dyDescent="0.3">
      <c r="B74">
        <f>IFERROR(GeneralTable[[#This Row],[Ref.]],NA())</f>
        <v>71</v>
      </c>
      <c r="C74" s="17" t="str">
        <f>IFERROR(IF(GeneralTable[[#This Row],[Exclude From Chart]]="X",NA(),GeneralTable[[#This Row],[GraphLabel]]),NA())</f>
        <v>i7 9750H (Coffee Lake) [71]</v>
      </c>
      <c r="D74" s="21"/>
      <c r="E74" s="12">
        <f>IFERROR(IF(OR(GeneralTable[[#This Row],[Exclude From Chart]]="X",PerfPowerST4[[#This Row],[ExcludeHere]]="X"),NA(),GeneralTable[[#This Row],[Cons. MT]]),NA())</f>
        <v>5428.6440000000002</v>
      </c>
      <c r="F74" s="19">
        <f>IFERROR(IF(OR(GeneralTable[[#This Row],[Exclude From Chart]]="X",PerfPowerST4[[#This Row],[ExcludeHere]]="X"),NA(),GeneralTable[[#This Row],[Dur. MT]]),NA())</f>
        <v>120</v>
      </c>
      <c r="G74" s="40">
        <f>1000000000/500/PerfPowerST4[[#This Row],[Cons. MT]]</f>
        <v>368.41612748966406</v>
      </c>
      <c r="H74" s="40">
        <f>1000000000/1000/PerfPowerST4[[#This Row],[Cons. MT]]</f>
        <v>184.20806374483203</v>
      </c>
      <c r="I74" s="40">
        <f>1000000000/2000/PerfPowerST4[[#This Row],[Cons. MT]]</f>
        <v>92.104031872416016</v>
      </c>
      <c r="J74" s="40">
        <f>1000000000/3000/PerfPowerST4[[#This Row],[Cons. MT]]</f>
        <v>61.402687914944011</v>
      </c>
      <c r="K74" s="40">
        <f>1000000000/4000/PerfPowerST4[[#This Row],[Cons. MT]]</f>
        <v>46.052015936208008</v>
      </c>
      <c r="L74" s="40">
        <f>1000000000/5000/PerfPowerST4[[#This Row],[Cons. MT]]</f>
        <v>36.841612748966405</v>
      </c>
      <c r="M74" s="40">
        <f>1000000000/6000/PerfPowerST4[[#This Row],[Cons. MT]]</f>
        <v>30.701343957472005</v>
      </c>
      <c r="N74" s="40">
        <f>1000000000/7000/PerfPowerST4[[#This Row],[Cons. MT]]</f>
        <v>26.315437677833149</v>
      </c>
      <c r="O74" s="40">
        <f>1000000000/8000/PerfPowerST4[[#This Row],[Cons. MT]]</f>
        <v>23.026007968104004</v>
      </c>
      <c r="P74" s="40">
        <f>1000000000/9000/PerfPowerST4[[#This Row],[Cons. MT]]</f>
        <v>20.467562638314671</v>
      </c>
      <c r="Q74" s="40">
        <f>1000000000/10000/PerfPowerST4[[#This Row],[Cons. MT]]</f>
        <v>18.420806374483202</v>
      </c>
    </row>
    <row r="75" spans="2:17" x14ac:dyDescent="0.3">
      <c r="B75">
        <f>IFERROR(GeneralTable[[#This Row],[Ref.]],NA())</f>
        <v>72</v>
      </c>
      <c r="C75" s="17" t="str">
        <f>IFERROR(IF(GeneralTable[[#This Row],[Exclude From Chart]]="X",NA(),GeneralTable[[#This Row],[GraphLabel]]),NA())</f>
        <v>R7 2700X (Pinnacle Ridge) [72]</v>
      </c>
      <c r="D75" s="21"/>
      <c r="E75" s="12">
        <f>IFERROR(IF(OR(GeneralTable[[#This Row],[Exclude From Chart]]="X",PerfPowerST4[[#This Row],[ExcludeHere]]="X"),NA(),GeneralTable[[#This Row],[Cons. MT]]),NA())</f>
        <v>7620</v>
      </c>
      <c r="F75" s="19">
        <f>IFERROR(IF(OR(GeneralTable[[#This Row],[Exclude From Chart]]="X",PerfPowerST4[[#This Row],[ExcludeHere]]="X"),NA(),GeneralTable[[#This Row],[Dur. MT]]),NA())</f>
        <v>87.32</v>
      </c>
      <c r="G75" s="40">
        <f>1000000000/500/PerfPowerST4[[#This Row],[Cons. MT]]</f>
        <v>262.46719160104988</v>
      </c>
      <c r="H75" s="40">
        <f>1000000000/1000/PerfPowerST4[[#This Row],[Cons. MT]]</f>
        <v>131.23359580052494</v>
      </c>
      <c r="I75" s="40">
        <f>1000000000/2000/PerfPowerST4[[#This Row],[Cons. MT]]</f>
        <v>65.616797900262469</v>
      </c>
      <c r="J75" s="40">
        <f>1000000000/3000/PerfPowerST4[[#This Row],[Cons. MT]]</f>
        <v>43.744531933508306</v>
      </c>
      <c r="K75" s="40">
        <f>1000000000/4000/PerfPowerST4[[#This Row],[Cons. MT]]</f>
        <v>32.808398950131235</v>
      </c>
      <c r="L75" s="40">
        <f>1000000000/5000/PerfPowerST4[[#This Row],[Cons. MT]]</f>
        <v>26.246719160104988</v>
      </c>
      <c r="M75" s="40">
        <f>1000000000/6000/PerfPowerST4[[#This Row],[Cons. MT]]</f>
        <v>21.872265966754153</v>
      </c>
      <c r="N75" s="40">
        <f>1000000000/7000/PerfPowerST4[[#This Row],[Cons. MT]]</f>
        <v>18.747656542932134</v>
      </c>
      <c r="O75" s="40">
        <f>1000000000/8000/PerfPowerST4[[#This Row],[Cons. MT]]</f>
        <v>16.404199475065617</v>
      </c>
      <c r="P75" s="40">
        <f>1000000000/9000/PerfPowerST4[[#This Row],[Cons. MT]]</f>
        <v>14.581510644502771</v>
      </c>
      <c r="Q75" s="40">
        <f>1000000000/10000/PerfPowerST4[[#This Row],[Cons. MT]]</f>
        <v>13.123359580052494</v>
      </c>
    </row>
    <row r="76" spans="2:17" x14ac:dyDescent="0.3">
      <c r="B76">
        <f>IFERROR(GeneralTable[[#This Row],[Ref.]],NA())</f>
        <v>73</v>
      </c>
      <c r="C76" s="17" t="str">
        <f>IFERROR(IF(GeneralTable[[#This Row],[Exclude From Chart]]="X",NA(),GeneralTable[[#This Row],[GraphLabel]]),NA())</f>
        <v>R5 3500U (Picasso) [73]</v>
      </c>
      <c r="D76" s="21"/>
      <c r="E76" s="12">
        <f>IFERROR(IF(OR(GeneralTable[[#This Row],[Exclude From Chart]]="X",PerfPowerST4[[#This Row],[ExcludeHere]]="X"),NA(),GeneralTable[[#This Row],[Cons. MT]]),NA())</f>
        <v>5238</v>
      </c>
      <c r="F76" s="19">
        <f>IFERROR(IF(OR(GeneralTable[[#This Row],[Exclude From Chart]]="X",PerfPowerST4[[#This Row],[ExcludeHere]]="X"),NA(),GeneralTable[[#This Row],[Dur. MT]]),NA())</f>
        <v>323.11</v>
      </c>
      <c r="G76" s="40">
        <f>1000000000/500/PerfPowerST4[[#This Row],[Cons. MT]]</f>
        <v>381.82512409316536</v>
      </c>
      <c r="H76" s="40">
        <f>1000000000/1000/PerfPowerST4[[#This Row],[Cons. MT]]</f>
        <v>190.91256204658268</v>
      </c>
      <c r="I76" s="40">
        <f>1000000000/2000/PerfPowerST4[[#This Row],[Cons. MT]]</f>
        <v>95.456281023291339</v>
      </c>
      <c r="J76" s="40">
        <f>1000000000/3000/PerfPowerST4[[#This Row],[Cons. MT]]</f>
        <v>63.637520682194221</v>
      </c>
      <c r="K76" s="40">
        <f>1000000000/4000/PerfPowerST4[[#This Row],[Cons. MT]]</f>
        <v>47.72814051164567</v>
      </c>
      <c r="L76" s="40">
        <f>1000000000/5000/PerfPowerST4[[#This Row],[Cons. MT]]</f>
        <v>38.18251240931653</v>
      </c>
      <c r="M76" s="40">
        <f>1000000000/6000/PerfPowerST4[[#This Row],[Cons. MT]]</f>
        <v>31.818760341097111</v>
      </c>
      <c r="N76" s="40">
        <f>1000000000/7000/PerfPowerST4[[#This Row],[Cons. MT]]</f>
        <v>27.273223149511811</v>
      </c>
      <c r="O76" s="40">
        <f>1000000000/8000/PerfPowerST4[[#This Row],[Cons. MT]]</f>
        <v>23.864070255822835</v>
      </c>
      <c r="P76" s="40">
        <f>1000000000/9000/PerfPowerST4[[#This Row],[Cons. MT]]</f>
        <v>21.212506894064742</v>
      </c>
      <c r="Q76" s="40">
        <f>1000000000/10000/PerfPowerST4[[#This Row],[Cons. MT]]</f>
        <v>19.091256204658265</v>
      </c>
    </row>
    <row r="77" spans="2:17" x14ac:dyDescent="0.3">
      <c r="B77">
        <f>IFERROR(GeneralTable[[#This Row],[Ref.]],NA())</f>
        <v>74</v>
      </c>
      <c r="C77" s="17" t="str">
        <f>IFERROR(IF(GeneralTable[[#This Row],[Exclude From Chart]]="X",NA(),GeneralTable[[#This Row],[GraphLabel]]),NA())</f>
        <v>R5 4500U (Renoir) [74]</v>
      </c>
      <c r="D77" s="21"/>
      <c r="E77" s="12">
        <f>IFERROR(IF(OR(GeneralTable[[#This Row],[Exclude From Chart]]="X",PerfPowerST4[[#This Row],[ExcludeHere]]="X"),NA(),GeneralTable[[#This Row],[Cons. MT]]),NA())</f>
        <v>2723.7275</v>
      </c>
      <c r="F77" s="19">
        <f>IFERROR(IF(OR(GeneralTable[[#This Row],[Exclude From Chart]]="X",PerfPowerST4[[#This Row],[ExcludeHere]]="X"),NA(),GeneralTable[[#This Row],[Dur. MT]]),NA())</f>
        <v>178.0625</v>
      </c>
      <c r="G77" s="40">
        <f>1000000000/500/PerfPowerST4[[#This Row],[Cons. MT]]</f>
        <v>734.28784634292526</v>
      </c>
      <c r="H77" s="40">
        <f>1000000000/1000/PerfPowerST4[[#This Row],[Cons. MT]]</f>
        <v>367.14392317146263</v>
      </c>
      <c r="I77" s="40">
        <f>1000000000/2000/PerfPowerST4[[#This Row],[Cons. MT]]</f>
        <v>183.57196158573132</v>
      </c>
      <c r="J77" s="40">
        <f>1000000000/3000/PerfPowerST4[[#This Row],[Cons. MT]]</f>
        <v>122.38130772382087</v>
      </c>
      <c r="K77" s="40">
        <f>1000000000/4000/PerfPowerST4[[#This Row],[Cons. MT]]</f>
        <v>91.785980792865658</v>
      </c>
      <c r="L77" s="40">
        <f>1000000000/5000/PerfPowerST4[[#This Row],[Cons. MT]]</f>
        <v>73.428784634292526</v>
      </c>
      <c r="M77" s="40">
        <f>1000000000/6000/PerfPowerST4[[#This Row],[Cons. MT]]</f>
        <v>61.190653861910434</v>
      </c>
      <c r="N77" s="40">
        <f>1000000000/7000/PerfPowerST4[[#This Row],[Cons. MT]]</f>
        <v>52.449131881637527</v>
      </c>
      <c r="O77" s="40">
        <f>1000000000/8000/PerfPowerST4[[#This Row],[Cons. MT]]</f>
        <v>45.892990396432829</v>
      </c>
      <c r="P77" s="40">
        <f>1000000000/9000/PerfPowerST4[[#This Row],[Cons. MT]]</f>
        <v>40.79376924127363</v>
      </c>
      <c r="Q77" s="40">
        <f>1000000000/10000/PerfPowerST4[[#This Row],[Cons. MT]]</f>
        <v>36.714392317146263</v>
      </c>
    </row>
    <row r="78" spans="2:17" x14ac:dyDescent="0.3">
      <c r="B78">
        <f>IFERROR(GeneralTable[[#This Row],[Ref.]],NA())</f>
        <v>75</v>
      </c>
      <c r="C78" s="17" t="str">
        <f>IFERROR(IF(GeneralTable[[#This Row],[Exclude From Chart]]="X",NA(),GeneralTable[[#This Row],[GraphLabel]]),NA())</f>
        <v>R5 2500U (Raven Ridge) [75]</v>
      </c>
      <c r="D78" s="21"/>
      <c r="E78" s="12">
        <f>IFERROR(IF(OR(GeneralTable[[#This Row],[Exclude From Chart]]="X",PerfPowerST4[[#This Row],[ExcludeHere]]="X"),NA(),GeneralTable[[#This Row],[Cons. MT]]),NA())</f>
        <v>2588</v>
      </c>
      <c r="F78" s="19">
        <f>IFERROR(IF(OR(GeneralTable[[#This Row],[Exclude From Chart]]="X",PerfPowerST4[[#This Row],[ExcludeHere]]="X"),NA(),GeneralTable[[#This Row],[Dur. MT]]),NA())</f>
        <v>317.62</v>
      </c>
      <c r="G78" s="40">
        <f>1000000000/500/PerfPowerST4[[#This Row],[Cons. MT]]</f>
        <v>772.79752704791349</v>
      </c>
      <c r="H78" s="40">
        <f>1000000000/1000/PerfPowerST4[[#This Row],[Cons. MT]]</f>
        <v>386.39876352395675</v>
      </c>
      <c r="I78" s="40">
        <f>1000000000/2000/PerfPowerST4[[#This Row],[Cons. MT]]</f>
        <v>193.19938176197837</v>
      </c>
      <c r="J78" s="40">
        <f>1000000000/3000/PerfPowerST4[[#This Row],[Cons. MT]]</f>
        <v>128.7995878413189</v>
      </c>
      <c r="K78" s="40">
        <f>1000000000/4000/PerfPowerST4[[#This Row],[Cons. MT]]</f>
        <v>96.599690880989186</v>
      </c>
      <c r="L78" s="40">
        <f>1000000000/5000/PerfPowerST4[[#This Row],[Cons. MT]]</f>
        <v>77.279752704791349</v>
      </c>
      <c r="M78" s="40">
        <f>1000000000/6000/PerfPowerST4[[#This Row],[Cons. MT]]</f>
        <v>64.399793920659448</v>
      </c>
      <c r="N78" s="40">
        <f>1000000000/7000/PerfPowerST4[[#This Row],[Cons. MT]]</f>
        <v>55.199823360565254</v>
      </c>
      <c r="O78" s="40">
        <f>1000000000/8000/PerfPowerST4[[#This Row],[Cons. MT]]</f>
        <v>48.299845440494593</v>
      </c>
      <c r="P78" s="40">
        <f>1000000000/9000/PerfPowerST4[[#This Row],[Cons. MT]]</f>
        <v>42.933195947106299</v>
      </c>
      <c r="Q78" s="40">
        <f>1000000000/10000/PerfPowerST4[[#This Row],[Cons. MT]]</f>
        <v>38.639876352395675</v>
      </c>
    </row>
    <row r="79" spans="2:17" x14ac:dyDescent="0.3">
      <c r="B79">
        <f>IFERROR(GeneralTable[[#This Row],[Ref.]],NA())</f>
        <v>76</v>
      </c>
      <c r="C79" s="17" t="str">
        <f>IFERROR(IF(GeneralTable[[#This Row],[Exclude From Chart]]="X",NA(),GeneralTable[[#This Row],[GraphLabel]]),NA())</f>
        <v>R5 5600X (Vermeer) [76]</v>
      </c>
      <c r="D79" s="21"/>
      <c r="E79" s="12">
        <f>IFERROR(IF(OR(GeneralTable[[#This Row],[Exclude From Chart]]="X",PerfPowerST4[[#This Row],[ExcludeHere]]="X"),NA(),GeneralTable[[#This Row],[Cons. MT]]),NA())</f>
        <v>5870.3512499999997</v>
      </c>
      <c r="F79" s="19">
        <f>IFERROR(IF(OR(GeneralTable[[#This Row],[Exclude From Chart]]="X",PerfPowerST4[[#This Row],[ExcludeHere]]="X"),NA(),GeneralTable[[#This Row],[Dur. MT]]),NA())</f>
        <v>81.157499999999999</v>
      </c>
      <c r="G79" s="40">
        <f>1000000000/500/PerfPowerST4[[#This Row],[Cons. MT]]</f>
        <v>340.69511598645823</v>
      </c>
      <c r="H79" s="40">
        <f>1000000000/1000/PerfPowerST4[[#This Row],[Cons. MT]]</f>
        <v>170.34755799322912</v>
      </c>
      <c r="I79" s="40">
        <f>1000000000/2000/PerfPowerST4[[#This Row],[Cons. MT]]</f>
        <v>85.173778996614558</v>
      </c>
      <c r="J79" s="40">
        <f>1000000000/3000/PerfPowerST4[[#This Row],[Cons. MT]]</f>
        <v>56.782519331076372</v>
      </c>
      <c r="K79" s="40">
        <f>1000000000/4000/PerfPowerST4[[#This Row],[Cons. MT]]</f>
        <v>42.586889498307279</v>
      </c>
      <c r="L79" s="40">
        <f>1000000000/5000/PerfPowerST4[[#This Row],[Cons. MT]]</f>
        <v>34.069511598645825</v>
      </c>
      <c r="M79" s="40">
        <f>1000000000/6000/PerfPowerST4[[#This Row],[Cons. MT]]</f>
        <v>28.391259665538186</v>
      </c>
      <c r="N79" s="40">
        <f>1000000000/7000/PerfPowerST4[[#This Row],[Cons. MT]]</f>
        <v>24.335365427604163</v>
      </c>
      <c r="O79" s="40">
        <f>1000000000/8000/PerfPowerST4[[#This Row],[Cons. MT]]</f>
        <v>21.29344474915364</v>
      </c>
      <c r="P79" s="40">
        <f>1000000000/9000/PerfPowerST4[[#This Row],[Cons. MT]]</f>
        <v>18.927506443692124</v>
      </c>
      <c r="Q79" s="40">
        <f>1000000000/10000/PerfPowerST4[[#This Row],[Cons. MT]]</f>
        <v>17.034755799322912</v>
      </c>
    </row>
    <row r="80" spans="2:17" x14ac:dyDescent="0.3">
      <c r="B80">
        <f>IFERROR(GeneralTable[[#This Row],[Ref.]],NA())</f>
        <v>77</v>
      </c>
      <c r="C80" s="17" t="str">
        <f>IFERROR(IF(GeneralTable[[#This Row],[Exclude From Chart]]="X",NA(),GeneralTable[[#This Row],[GraphLabel]]),NA())</f>
        <v>R7 5800H (Cezanne) [77]</v>
      </c>
      <c r="D80" s="21"/>
      <c r="E80" s="12">
        <f>IFERROR(IF(OR(GeneralTable[[#This Row],[Exclude From Chart]]="X",PerfPowerST4[[#This Row],[ExcludeHere]]="X"),NA(),GeneralTable[[#This Row],[Cons. MT]]),NA())</f>
        <v>3775</v>
      </c>
      <c r="F80" s="19">
        <f>IFERROR(IF(OR(GeneralTable[[#This Row],[Exclude From Chart]]="X",PerfPowerST4[[#This Row],[ExcludeHere]]="X"),NA(),GeneralTable[[#This Row],[Dur. MT]]),NA())</f>
        <v>75.84</v>
      </c>
      <c r="G80" s="40">
        <f>1000000000/500/PerfPowerST4[[#This Row],[Cons. MT]]</f>
        <v>529.80132450331121</v>
      </c>
      <c r="H80" s="40">
        <f>1000000000/1000/PerfPowerST4[[#This Row],[Cons. MT]]</f>
        <v>264.9006622516556</v>
      </c>
      <c r="I80" s="40">
        <f>1000000000/2000/PerfPowerST4[[#This Row],[Cons. MT]]</f>
        <v>132.4503311258278</v>
      </c>
      <c r="J80" s="40">
        <f>1000000000/3000/PerfPowerST4[[#This Row],[Cons. MT]]</f>
        <v>88.300220750551873</v>
      </c>
      <c r="K80" s="40">
        <f>1000000000/4000/PerfPowerST4[[#This Row],[Cons. MT]]</f>
        <v>66.225165562913901</v>
      </c>
      <c r="L80" s="40">
        <f>1000000000/5000/PerfPowerST4[[#This Row],[Cons. MT]]</f>
        <v>52.980132450331126</v>
      </c>
      <c r="M80" s="40">
        <f>1000000000/6000/PerfPowerST4[[#This Row],[Cons. MT]]</f>
        <v>44.150110375275936</v>
      </c>
      <c r="N80" s="40">
        <f>1000000000/7000/PerfPowerST4[[#This Row],[Cons. MT]]</f>
        <v>37.842951750236523</v>
      </c>
      <c r="O80" s="40">
        <f>1000000000/8000/PerfPowerST4[[#This Row],[Cons. MT]]</f>
        <v>33.11258278145695</v>
      </c>
      <c r="P80" s="40">
        <f>1000000000/9000/PerfPowerST4[[#This Row],[Cons. MT]]</f>
        <v>29.433406916850625</v>
      </c>
      <c r="Q80" s="40">
        <f>1000000000/10000/PerfPowerST4[[#This Row],[Cons. MT]]</f>
        <v>26.490066225165563</v>
      </c>
    </row>
    <row r="81" spans="2:17" x14ac:dyDescent="0.3">
      <c r="B81">
        <f>IFERROR(GeneralTable[[#This Row],[Ref.]],NA())</f>
        <v>78</v>
      </c>
      <c r="C81" s="17" t="e">
        <f>IFERROR(IF(GeneralTable[[#This Row],[Exclude From Chart]]="X",NA(),GeneralTable[[#This Row],[GraphLabel]]),NA())</f>
        <v>#N/A</v>
      </c>
      <c r="D81" s="21"/>
      <c r="E81" s="12" t="e">
        <f>IFERROR(IF(OR(GeneralTable[[#This Row],[Exclude From Chart]]="X",PerfPowerST4[[#This Row],[ExcludeHere]]="X"),NA(),GeneralTable[[#This Row],[Cons. MT]]),NA())</f>
        <v>#N/A</v>
      </c>
      <c r="F81" s="19" t="e">
        <f>IFERROR(IF(OR(GeneralTable[[#This Row],[Exclude From Chart]]="X",PerfPowerST4[[#This Row],[ExcludeHere]]="X"),NA(),GeneralTable[[#This Row],[Dur. MT]]),NA())</f>
        <v>#N/A</v>
      </c>
      <c r="G81" s="40" t="e">
        <f>1000000000/500/PerfPowerST4[[#This Row],[Cons. MT]]</f>
        <v>#N/A</v>
      </c>
      <c r="H81" s="40" t="e">
        <f>1000000000/1000/PerfPowerST4[[#This Row],[Cons. MT]]</f>
        <v>#N/A</v>
      </c>
      <c r="I81" s="40" t="e">
        <f>1000000000/2000/PerfPowerST4[[#This Row],[Cons. MT]]</f>
        <v>#N/A</v>
      </c>
      <c r="J81" s="40" t="e">
        <f>1000000000/3000/PerfPowerST4[[#This Row],[Cons. MT]]</f>
        <v>#N/A</v>
      </c>
      <c r="K81" s="40" t="e">
        <f>1000000000/4000/PerfPowerST4[[#This Row],[Cons. MT]]</f>
        <v>#N/A</v>
      </c>
      <c r="L81" s="40" t="e">
        <f>1000000000/5000/PerfPowerST4[[#This Row],[Cons. MT]]</f>
        <v>#N/A</v>
      </c>
      <c r="M81" s="40" t="e">
        <f>1000000000/6000/PerfPowerST4[[#This Row],[Cons. MT]]</f>
        <v>#N/A</v>
      </c>
      <c r="N81" s="40" t="e">
        <f>1000000000/7000/PerfPowerST4[[#This Row],[Cons. MT]]</f>
        <v>#N/A</v>
      </c>
      <c r="O81" s="40" t="e">
        <f>1000000000/8000/PerfPowerST4[[#This Row],[Cons. MT]]</f>
        <v>#N/A</v>
      </c>
      <c r="P81" s="40" t="e">
        <f>1000000000/9000/PerfPowerST4[[#This Row],[Cons. MT]]</f>
        <v>#N/A</v>
      </c>
      <c r="Q81" s="40" t="e">
        <f>1000000000/10000/PerfPowerST4[[#This Row],[Cons. MT]]</f>
        <v>#N/A</v>
      </c>
    </row>
    <row r="82" spans="2:17" x14ac:dyDescent="0.3">
      <c r="B82">
        <f>IFERROR(GeneralTable[[#This Row],[Ref.]],NA())</f>
        <v>79</v>
      </c>
      <c r="C82" s="17" t="str">
        <f>IFERROR(IF(GeneralTable[[#This Row],[Exclude From Chart]]="X",NA(),GeneralTable[[#This Row],[GraphLabel]]),NA())</f>
        <v>P Silver N6000 (JasperLake) [79]</v>
      </c>
      <c r="D82" s="21"/>
      <c r="E82" s="12">
        <f>IFERROR(IF(OR(GeneralTable[[#This Row],[Exclude From Chart]]="X",PerfPowerST4[[#This Row],[ExcludeHere]]="X"),NA(),GeneralTable[[#This Row],[Cons. MT]]),NA())</f>
        <v>3703.3049999999998</v>
      </c>
      <c r="F82" s="19">
        <f>IFERROR(IF(OR(GeneralTable[[#This Row],[Exclude From Chart]]="X",PerfPowerST4[[#This Row],[ExcludeHere]]="X"),NA(),GeneralTable[[#This Row],[Dur. MT]]),NA())</f>
        <v>527</v>
      </c>
      <c r="G82" s="40">
        <f>1000000000/500/PerfPowerST4[[#This Row],[Cons. MT]]</f>
        <v>540.05813725847588</v>
      </c>
      <c r="H82" s="40">
        <f>1000000000/1000/PerfPowerST4[[#This Row],[Cons. MT]]</f>
        <v>270.02906862923794</v>
      </c>
      <c r="I82" s="40">
        <f>1000000000/2000/PerfPowerST4[[#This Row],[Cons. MT]]</f>
        <v>135.01453431461897</v>
      </c>
      <c r="J82" s="40">
        <f>1000000000/3000/PerfPowerST4[[#This Row],[Cons. MT]]</f>
        <v>90.009689543079318</v>
      </c>
      <c r="K82" s="40">
        <f>1000000000/4000/PerfPowerST4[[#This Row],[Cons. MT]]</f>
        <v>67.507267157309485</v>
      </c>
      <c r="L82" s="40">
        <f>1000000000/5000/PerfPowerST4[[#This Row],[Cons. MT]]</f>
        <v>54.005813725847588</v>
      </c>
      <c r="M82" s="40">
        <f>1000000000/6000/PerfPowerST4[[#This Row],[Cons. MT]]</f>
        <v>45.004844771539659</v>
      </c>
      <c r="N82" s="40">
        <f>1000000000/7000/PerfPowerST4[[#This Row],[Cons. MT]]</f>
        <v>38.575581232748284</v>
      </c>
      <c r="O82" s="40">
        <f>1000000000/8000/PerfPowerST4[[#This Row],[Cons. MT]]</f>
        <v>33.753633578654743</v>
      </c>
      <c r="P82" s="40">
        <f>1000000000/9000/PerfPowerST4[[#This Row],[Cons. MT]]</f>
        <v>30.003229847693106</v>
      </c>
      <c r="Q82" s="40">
        <f>1000000000/10000/PerfPowerST4[[#This Row],[Cons. MT]]</f>
        <v>27.002906862923794</v>
      </c>
    </row>
    <row r="83" spans="2:17" x14ac:dyDescent="0.3">
      <c r="B83">
        <f>IFERROR(GeneralTable[[#This Row],[Ref.]],NA())</f>
        <v>80</v>
      </c>
      <c r="C83" s="17" t="str">
        <f>IFERROR(IF(GeneralTable[[#This Row],[Exclude From Chart]]="X",NA(),GeneralTable[[#This Row],[GraphLabel]]),NA())</f>
        <v>Celeron N5100 (JasperLake) [80]</v>
      </c>
      <c r="D83" s="21"/>
      <c r="E83" s="12">
        <f>IFERROR(IF(OR(GeneralTable[[#This Row],[Exclude From Chart]]="X",PerfPowerST4[[#This Row],[ExcludeHere]]="X"),NA(),GeneralTable[[#This Row],[Cons. MT]]),NA())</f>
        <v>4550</v>
      </c>
      <c r="F83" s="19">
        <f>IFERROR(IF(OR(GeneralTable[[#This Row],[Exclude From Chart]]="X",PerfPowerST4[[#This Row],[ExcludeHere]]="X"),NA(),GeneralTable[[#This Row],[Dur. MT]]),NA())</f>
        <v>765.23</v>
      </c>
      <c r="G83" s="40">
        <f>1000000000/500/PerfPowerST4[[#This Row],[Cons. MT]]</f>
        <v>439.56043956043953</v>
      </c>
      <c r="H83" s="40">
        <f>1000000000/1000/PerfPowerST4[[#This Row],[Cons. MT]]</f>
        <v>219.78021978021977</v>
      </c>
      <c r="I83" s="40">
        <f>1000000000/2000/PerfPowerST4[[#This Row],[Cons. MT]]</f>
        <v>109.89010989010988</v>
      </c>
      <c r="J83" s="40">
        <f>1000000000/3000/PerfPowerST4[[#This Row],[Cons. MT]]</f>
        <v>73.260073260073256</v>
      </c>
      <c r="K83" s="40">
        <f>1000000000/4000/PerfPowerST4[[#This Row],[Cons. MT]]</f>
        <v>54.945054945054942</v>
      </c>
      <c r="L83" s="40">
        <f>1000000000/5000/PerfPowerST4[[#This Row],[Cons. MT]]</f>
        <v>43.956043956043956</v>
      </c>
      <c r="M83" s="40">
        <f>1000000000/6000/PerfPowerST4[[#This Row],[Cons. MT]]</f>
        <v>36.630036630036628</v>
      </c>
      <c r="N83" s="40">
        <f>1000000000/7000/PerfPowerST4[[#This Row],[Cons. MT]]</f>
        <v>31.397174254317115</v>
      </c>
      <c r="O83" s="40">
        <f>1000000000/8000/PerfPowerST4[[#This Row],[Cons. MT]]</f>
        <v>27.472527472527471</v>
      </c>
      <c r="P83" s="40">
        <f>1000000000/9000/PerfPowerST4[[#This Row],[Cons. MT]]</f>
        <v>24.420024420024419</v>
      </c>
      <c r="Q83" s="40">
        <f>1000000000/10000/PerfPowerST4[[#This Row],[Cons. MT]]</f>
        <v>21.978021978021978</v>
      </c>
    </row>
    <row r="84" spans="2:17" x14ac:dyDescent="0.3">
      <c r="B84">
        <f>IFERROR(GeneralTable[[#This Row],[Ref.]],NA())</f>
        <v>81</v>
      </c>
      <c r="C84" s="17" t="str">
        <f>IFERROR(IF(GeneralTable[[#This Row],[Exclude From Chart]]="X",NA(),GeneralTable[[#This Row],[GraphLabel]]),NA())</f>
        <v>R3 4300G (Renoir) [81]</v>
      </c>
      <c r="D84" s="21"/>
      <c r="E84" s="12">
        <f>IFERROR(IF(OR(GeneralTable[[#This Row],[Exclude From Chart]]="X",PerfPowerST4[[#This Row],[ExcludeHere]]="X"),NA(),GeneralTable[[#This Row],[Cons. MT]]),NA())</f>
        <v>4075.1950000000002</v>
      </c>
      <c r="F84" s="19">
        <f>IFERROR(IF(OR(GeneralTable[[#This Row],[Exclude From Chart]]="X",PerfPowerST4[[#This Row],[ExcludeHere]]="X"),NA(),GeneralTable[[#This Row],[Dur. MT]]),NA())</f>
        <v>162.1275</v>
      </c>
      <c r="G84" s="40">
        <f>1000000000/500/PerfPowerST4[[#This Row],[Cons. MT]]</f>
        <v>490.77406111854771</v>
      </c>
      <c r="H84" s="40">
        <f>1000000000/1000/PerfPowerST4[[#This Row],[Cons. MT]]</f>
        <v>245.38703055927385</v>
      </c>
      <c r="I84" s="40">
        <f>1000000000/2000/PerfPowerST4[[#This Row],[Cons. MT]]</f>
        <v>122.69351527963693</v>
      </c>
      <c r="J84" s="40">
        <f>1000000000/3000/PerfPowerST4[[#This Row],[Cons. MT]]</f>
        <v>81.79567685309128</v>
      </c>
      <c r="K84" s="40">
        <f>1000000000/4000/PerfPowerST4[[#This Row],[Cons. MT]]</f>
        <v>61.346757639818463</v>
      </c>
      <c r="L84" s="40">
        <f>1000000000/5000/PerfPowerST4[[#This Row],[Cons. MT]]</f>
        <v>49.077406111854771</v>
      </c>
      <c r="M84" s="40">
        <f>1000000000/6000/PerfPowerST4[[#This Row],[Cons. MT]]</f>
        <v>40.89783842654564</v>
      </c>
      <c r="N84" s="40">
        <f>1000000000/7000/PerfPowerST4[[#This Row],[Cons. MT]]</f>
        <v>35.055290079896267</v>
      </c>
      <c r="O84" s="40">
        <f>1000000000/8000/PerfPowerST4[[#This Row],[Cons. MT]]</f>
        <v>30.673378819909232</v>
      </c>
      <c r="P84" s="40">
        <f>1000000000/9000/PerfPowerST4[[#This Row],[Cons. MT]]</f>
        <v>27.265225617697094</v>
      </c>
      <c r="Q84" s="40">
        <f>1000000000/10000/PerfPowerST4[[#This Row],[Cons. MT]]</f>
        <v>24.538703055927385</v>
      </c>
    </row>
    <row r="85" spans="2:17" x14ac:dyDescent="0.3">
      <c r="B85">
        <f>IFERROR(GeneralTable[[#This Row],[Ref.]],NA())</f>
        <v>82</v>
      </c>
      <c r="C85" s="17" t="str">
        <f>IFERROR(IF(GeneralTable[[#This Row],[Exclude From Chart]]="X",NA(),GeneralTable[[#This Row],[GraphLabel]]),NA())</f>
        <v>i7 1165G7 (TigerLake) [82]</v>
      </c>
      <c r="D85" s="21"/>
      <c r="E85" s="12">
        <f>IFERROR(IF(OR(GeneralTable[[#This Row],[Exclude From Chart]]="X",PerfPowerST4[[#This Row],[ExcludeHere]]="X"),NA(),GeneralTable[[#This Row],[Cons. MT]]),NA())</f>
        <v>5208</v>
      </c>
      <c r="F85" s="19">
        <f>IFERROR(IF(OR(GeneralTable[[#This Row],[Exclude From Chart]]="X",PerfPowerST4[[#This Row],[ExcludeHere]]="X"),NA(),GeneralTable[[#This Row],[Dur. MT]]),NA())</f>
        <v>168.99</v>
      </c>
      <c r="G85" s="40">
        <f>1000000000/500/PerfPowerST4[[#This Row],[Cons. MT]]</f>
        <v>384.02457757296469</v>
      </c>
      <c r="H85" s="40">
        <f>1000000000/1000/PerfPowerST4[[#This Row],[Cons. MT]]</f>
        <v>192.01228878648234</v>
      </c>
      <c r="I85" s="40">
        <f>1000000000/2000/PerfPowerST4[[#This Row],[Cons. MT]]</f>
        <v>96.006144393241172</v>
      </c>
      <c r="J85" s="40">
        <f>1000000000/3000/PerfPowerST4[[#This Row],[Cons. MT]]</f>
        <v>64.004096262160772</v>
      </c>
      <c r="K85" s="40">
        <f>1000000000/4000/PerfPowerST4[[#This Row],[Cons. MT]]</f>
        <v>48.003072196620586</v>
      </c>
      <c r="L85" s="40">
        <f>1000000000/5000/PerfPowerST4[[#This Row],[Cons. MT]]</f>
        <v>38.402457757296467</v>
      </c>
      <c r="M85" s="40">
        <f>1000000000/6000/PerfPowerST4[[#This Row],[Cons. MT]]</f>
        <v>32.002048131080386</v>
      </c>
      <c r="N85" s="40">
        <f>1000000000/7000/PerfPowerST4[[#This Row],[Cons. MT]]</f>
        <v>27.430326969497479</v>
      </c>
      <c r="O85" s="40">
        <f>1000000000/8000/PerfPowerST4[[#This Row],[Cons. MT]]</f>
        <v>24.001536098310293</v>
      </c>
      <c r="P85" s="40">
        <f>1000000000/9000/PerfPowerST4[[#This Row],[Cons. MT]]</f>
        <v>21.334698754053594</v>
      </c>
      <c r="Q85" s="40">
        <f>1000000000/10000/PerfPowerST4[[#This Row],[Cons. MT]]</f>
        <v>19.201228878648234</v>
      </c>
    </row>
    <row r="86" spans="2:17" x14ac:dyDescent="0.3">
      <c r="B86">
        <f>IFERROR(GeneralTable[[#This Row],[Ref.]],NA())</f>
        <v>83</v>
      </c>
      <c r="C86" s="17" t="str">
        <f>IFERROR(IF(GeneralTable[[#This Row],[Exclude From Chart]]="X",NA(),GeneralTable[[#This Row],[GraphLabel]]),NA())</f>
        <v>i5 11500 (Rocket Lake) [83]</v>
      </c>
      <c r="D86" s="21"/>
      <c r="E86" s="12">
        <f>IFERROR(IF(OR(GeneralTable[[#This Row],[Exclude From Chart]]="X",PerfPowerST4[[#This Row],[ExcludeHere]]="X"),NA(),GeneralTable[[#This Row],[Cons. MT]]),NA())</f>
        <v>6750</v>
      </c>
      <c r="F86" s="19">
        <f>IFERROR(IF(OR(GeneralTable[[#This Row],[Exclude From Chart]]="X",PerfPowerST4[[#This Row],[ExcludeHere]]="X"),NA(),GeneralTable[[#This Row],[Dur. MT]]),NA())</f>
        <v>100.09</v>
      </c>
      <c r="G86" s="40">
        <f>1000000000/500/PerfPowerST4[[#This Row],[Cons. MT]]</f>
        <v>296.2962962962963</v>
      </c>
      <c r="H86" s="40">
        <f>1000000000/1000/PerfPowerST4[[#This Row],[Cons. MT]]</f>
        <v>148.14814814814815</v>
      </c>
      <c r="I86" s="40">
        <f>1000000000/2000/PerfPowerST4[[#This Row],[Cons. MT]]</f>
        <v>74.074074074074076</v>
      </c>
      <c r="J86" s="40">
        <f>1000000000/3000/PerfPowerST4[[#This Row],[Cons. MT]]</f>
        <v>49.382716049382715</v>
      </c>
      <c r="K86" s="40">
        <f>1000000000/4000/PerfPowerST4[[#This Row],[Cons. MT]]</f>
        <v>37.037037037037038</v>
      </c>
      <c r="L86" s="40">
        <f>1000000000/5000/PerfPowerST4[[#This Row],[Cons. MT]]</f>
        <v>29.62962962962963</v>
      </c>
      <c r="M86" s="40">
        <f>1000000000/6000/PerfPowerST4[[#This Row],[Cons. MT]]</f>
        <v>24.691358024691358</v>
      </c>
      <c r="N86" s="40">
        <f>1000000000/7000/PerfPowerST4[[#This Row],[Cons. MT]]</f>
        <v>21.164021164021165</v>
      </c>
      <c r="O86" s="40">
        <f>1000000000/8000/PerfPowerST4[[#This Row],[Cons. MT]]</f>
        <v>18.518518518518519</v>
      </c>
      <c r="P86" s="40">
        <f>1000000000/9000/PerfPowerST4[[#This Row],[Cons. MT]]</f>
        <v>16.460905349794238</v>
      </c>
      <c r="Q86" s="40">
        <f>1000000000/10000/PerfPowerST4[[#This Row],[Cons. MT]]</f>
        <v>14.814814814814815</v>
      </c>
    </row>
    <row r="87" spans="2:17" x14ac:dyDescent="0.3">
      <c r="B87">
        <f>IFERROR(GeneralTable[[#This Row],[Ref.]],NA())</f>
        <v>84</v>
      </c>
      <c r="C87" s="17" t="str">
        <f>IFERROR(IF(GeneralTable[[#This Row],[Exclude From Chart]]="X",NA(),GeneralTable[[#This Row],[GraphLabel]]),NA())</f>
        <v>i7 11700K (Rocket Lake) [84]</v>
      </c>
      <c r="D87" s="21"/>
      <c r="E87" s="12">
        <f>IFERROR(IF(OR(GeneralTable[[#This Row],[Exclude From Chart]]="X",PerfPowerST4[[#This Row],[ExcludeHere]]="X"),NA(),GeneralTable[[#This Row],[Cons. MT]]),NA())</f>
        <v>8241.4330000000009</v>
      </c>
      <c r="F87" s="19">
        <f>IFERROR(IF(OR(GeneralTable[[#This Row],[Exclude From Chart]]="X",PerfPowerST4[[#This Row],[ExcludeHere]]="X"),NA(),GeneralTable[[#This Row],[Dur. MT]]),NA())</f>
        <v>64.282000000000011</v>
      </c>
      <c r="G87" s="40">
        <f>1000000000/500/PerfPowerST4[[#This Row],[Cons. MT]]</f>
        <v>242.67624331836464</v>
      </c>
      <c r="H87" s="40">
        <f>1000000000/1000/PerfPowerST4[[#This Row],[Cons. MT]]</f>
        <v>121.33812165918232</v>
      </c>
      <c r="I87" s="40">
        <f>1000000000/2000/PerfPowerST4[[#This Row],[Cons. MT]]</f>
        <v>60.66906082959116</v>
      </c>
      <c r="J87" s="40">
        <f>1000000000/3000/PerfPowerST4[[#This Row],[Cons. MT]]</f>
        <v>40.446040553060769</v>
      </c>
      <c r="K87" s="40">
        <f>1000000000/4000/PerfPowerST4[[#This Row],[Cons. MT]]</f>
        <v>30.33453041479558</v>
      </c>
      <c r="L87" s="40">
        <f>1000000000/5000/PerfPowerST4[[#This Row],[Cons. MT]]</f>
        <v>24.267624331836462</v>
      </c>
      <c r="M87" s="40">
        <f>1000000000/6000/PerfPowerST4[[#This Row],[Cons. MT]]</f>
        <v>20.223020276530384</v>
      </c>
      <c r="N87" s="40">
        <f>1000000000/7000/PerfPowerST4[[#This Row],[Cons. MT]]</f>
        <v>17.334017379883189</v>
      </c>
      <c r="O87" s="40">
        <f>1000000000/8000/PerfPowerST4[[#This Row],[Cons. MT]]</f>
        <v>15.16726520739779</v>
      </c>
      <c r="P87" s="40">
        <f>1000000000/9000/PerfPowerST4[[#This Row],[Cons. MT]]</f>
        <v>13.482013517686923</v>
      </c>
      <c r="Q87" s="40">
        <f>1000000000/10000/PerfPowerST4[[#This Row],[Cons. MT]]</f>
        <v>12.133812165918231</v>
      </c>
    </row>
    <row r="88" spans="2:17" x14ac:dyDescent="0.3">
      <c r="B88">
        <f>IFERROR(GeneralTable[[#This Row],[Ref.]],NA())</f>
        <v>85</v>
      </c>
      <c r="C88" s="18" t="e">
        <f>IFERROR(IF(GeneralTable[[#This Row],[Exclude From Chart]]="X",NA(),GeneralTable[[#This Row],[GraphLabel]]),NA())</f>
        <v>#N/A</v>
      </c>
      <c r="D88" s="21"/>
      <c r="E88" s="12" t="e">
        <f>IFERROR(IF(OR(GeneralTable[[#This Row],[Exclude From Chart]]="X",PerfPowerST4[[#This Row],[ExcludeHere]]="X"),NA(),GeneralTable[[#This Row],[Cons. MT]]),NA())</f>
        <v>#N/A</v>
      </c>
      <c r="F88" s="19" t="e">
        <f>IFERROR(IF(OR(GeneralTable[[#This Row],[Exclude From Chart]]="X",PerfPowerST4[[#This Row],[ExcludeHere]]="X"),NA(),GeneralTable[[#This Row],[Dur. MT]]),NA())</f>
        <v>#N/A</v>
      </c>
      <c r="G88" s="40" t="e">
        <f>1000000000/500/PerfPowerST4[[#This Row],[Cons. MT]]</f>
        <v>#N/A</v>
      </c>
      <c r="H88" s="40" t="e">
        <f>1000000000/1000/PerfPowerST4[[#This Row],[Cons. MT]]</f>
        <v>#N/A</v>
      </c>
      <c r="I88" s="40" t="e">
        <f>1000000000/2000/PerfPowerST4[[#This Row],[Cons. MT]]</f>
        <v>#N/A</v>
      </c>
      <c r="J88" s="40" t="e">
        <f>1000000000/3000/PerfPowerST4[[#This Row],[Cons. MT]]</f>
        <v>#N/A</v>
      </c>
      <c r="K88" s="40" t="e">
        <f>1000000000/4000/PerfPowerST4[[#This Row],[Cons. MT]]</f>
        <v>#N/A</v>
      </c>
      <c r="L88" s="40" t="e">
        <f>1000000000/5000/PerfPowerST4[[#This Row],[Cons. MT]]</f>
        <v>#N/A</v>
      </c>
      <c r="M88" s="40" t="e">
        <f>1000000000/6000/PerfPowerST4[[#This Row],[Cons. MT]]</f>
        <v>#N/A</v>
      </c>
      <c r="N88" s="40" t="e">
        <f>1000000000/7000/PerfPowerST4[[#This Row],[Cons. MT]]</f>
        <v>#N/A</v>
      </c>
      <c r="O88" s="40" t="e">
        <f>1000000000/8000/PerfPowerST4[[#This Row],[Cons. MT]]</f>
        <v>#N/A</v>
      </c>
      <c r="P88" s="40" t="e">
        <f>1000000000/9000/PerfPowerST4[[#This Row],[Cons. MT]]</f>
        <v>#N/A</v>
      </c>
      <c r="Q88" s="40" t="e">
        <f>1000000000/10000/PerfPowerST4[[#This Row],[Cons. MT]]</f>
        <v>#N/A</v>
      </c>
    </row>
    <row r="89" spans="2:17" x14ac:dyDescent="0.3">
      <c r="B89">
        <f>IFERROR(GeneralTable[[#This Row],[Ref.]],NA())</f>
        <v>86</v>
      </c>
      <c r="C89" s="17" t="e">
        <f>IFERROR(IF(GeneralTable[[#This Row],[Exclude From Chart]]="X",NA(),GeneralTable[[#This Row],[GraphLabel]]),NA())</f>
        <v>#N/A</v>
      </c>
      <c r="D89" s="21"/>
      <c r="E89" s="22" t="e">
        <f>IFERROR(IF(OR(GeneralTable[[#This Row],[Exclude From Chart]]="X",PerfPowerST4[[#This Row],[ExcludeHere]]="X"),NA(),GeneralTable[[#This Row],[Cons. MT]]),NA())</f>
        <v>#N/A</v>
      </c>
      <c r="F89" s="23" t="e">
        <f>IFERROR(IF(OR(GeneralTable[[#This Row],[Exclude From Chart]]="X",PerfPowerST4[[#This Row],[ExcludeHere]]="X"),NA(),GeneralTable[[#This Row],[Dur. MT]]),NA())</f>
        <v>#N/A</v>
      </c>
      <c r="G89" s="40" t="e">
        <f>1000000000/500/PerfPowerST4[[#This Row],[Cons. MT]]</f>
        <v>#N/A</v>
      </c>
      <c r="H89" s="40" t="e">
        <f>1000000000/1000/PerfPowerST4[[#This Row],[Cons. MT]]</f>
        <v>#N/A</v>
      </c>
      <c r="I89" s="40" t="e">
        <f>1000000000/2000/PerfPowerST4[[#This Row],[Cons. MT]]</f>
        <v>#N/A</v>
      </c>
      <c r="J89" s="40" t="e">
        <f>1000000000/3000/PerfPowerST4[[#This Row],[Cons. MT]]</f>
        <v>#N/A</v>
      </c>
      <c r="K89" s="40" t="e">
        <f>1000000000/4000/PerfPowerST4[[#This Row],[Cons. MT]]</f>
        <v>#N/A</v>
      </c>
      <c r="L89" s="40" t="e">
        <f>1000000000/5000/PerfPowerST4[[#This Row],[Cons. MT]]</f>
        <v>#N/A</v>
      </c>
      <c r="M89" s="40" t="e">
        <f>1000000000/6000/PerfPowerST4[[#This Row],[Cons. MT]]</f>
        <v>#N/A</v>
      </c>
      <c r="N89" s="40" t="e">
        <f>1000000000/7000/PerfPowerST4[[#This Row],[Cons. MT]]</f>
        <v>#N/A</v>
      </c>
      <c r="O89" s="40" t="e">
        <f>1000000000/8000/PerfPowerST4[[#This Row],[Cons. MT]]</f>
        <v>#N/A</v>
      </c>
      <c r="P89" s="40" t="e">
        <f>1000000000/9000/PerfPowerST4[[#This Row],[Cons. MT]]</f>
        <v>#N/A</v>
      </c>
      <c r="Q89" s="40" t="e">
        <f>1000000000/10000/PerfPowerST4[[#This Row],[Cons. MT]]</f>
        <v>#N/A</v>
      </c>
    </row>
    <row r="90" spans="2:17" x14ac:dyDescent="0.3">
      <c r="B90">
        <f>IFERROR(GeneralTable[[#This Row],[Ref.]],NA())</f>
        <v>87</v>
      </c>
      <c r="C90" s="21" t="str">
        <f>IFERROR(IF(GeneralTable[[#This Row],[Exclude From Chart]]="X",NA(),GeneralTable[[#This Row],[GraphLabel]]),NA())</f>
        <v>TR 1900X (Whitehaven) [87]</v>
      </c>
      <c r="D90" s="21"/>
      <c r="E90" s="22">
        <f>IFERROR(IF(OR(GeneralTable[[#This Row],[Exclude From Chart]]="X",PerfPowerST4[[#This Row],[ExcludeHere]]="X"),NA(),GeneralTable[[#This Row],[Cons. MT]]),NA())</f>
        <v>14692.8</v>
      </c>
      <c r="F90" s="23">
        <f>IFERROR(IF(OR(GeneralTable[[#This Row],[Exclude From Chart]]="X",PerfPowerST4[[#This Row],[ExcludeHere]]="X"),NA(),GeneralTable[[#This Row],[Dur. MT]]),NA())</f>
        <v>88.2</v>
      </c>
      <c r="G90" s="40">
        <f>1000000000/500/PerfPowerST4[[#This Row],[Cons. MT]]</f>
        <v>136.1210933246216</v>
      </c>
      <c r="H90" s="40">
        <f>1000000000/1000/PerfPowerST4[[#This Row],[Cons. MT]]</f>
        <v>68.060546662310799</v>
      </c>
      <c r="I90" s="40">
        <f>1000000000/2000/PerfPowerST4[[#This Row],[Cons. MT]]</f>
        <v>34.030273331155399</v>
      </c>
      <c r="J90" s="40">
        <f>1000000000/3000/PerfPowerST4[[#This Row],[Cons. MT]]</f>
        <v>22.686848887436931</v>
      </c>
      <c r="K90" s="40">
        <f>1000000000/4000/PerfPowerST4[[#This Row],[Cons. MT]]</f>
        <v>17.0151366655777</v>
      </c>
      <c r="L90" s="40">
        <f>1000000000/5000/PerfPowerST4[[#This Row],[Cons. MT]]</f>
        <v>13.612109332462159</v>
      </c>
      <c r="M90" s="40">
        <f>1000000000/6000/PerfPowerST4[[#This Row],[Cons. MT]]</f>
        <v>11.343424443718465</v>
      </c>
      <c r="N90" s="40">
        <f>1000000000/7000/PerfPowerST4[[#This Row],[Cons. MT]]</f>
        <v>9.7229352374729707</v>
      </c>
      <c r="O90" s="40">
        <f>1000000000/8000/PerfPowerST4[[#This Row],[Cons. MT]]</f>
        <v>8.5075683327888498</v>
      </c>
      <c r="P90" s="40">
        <f>1000000000/9000/PerfPowerST4[[#This Row],[Cons. MT]]</f>
        <v>7.5622829624789771</v>
      </c>
      <c r="Q90" s="40">
        <f>1000000000/10000/PerfPowerST4[[#This Row],[Cons. MT]]</f>
        <v>6.8060546662310797</v>
      </c>
    </row>
    <row r="91" spans="2:17" x14ac:dyDescent="0.3">
      <c r="B91">
        <f>IFERROR(GeneralTable[[#This Row],[Ref.]],NA())</f>
        <v>88</v>
      </c>
      <c r="C91" s="21" t="e">
        <f>IFERROR(IF(GeneralTable[[#This Row],[Exclude From Chart]]="X",NA(),GeneralTable[[#This Row],[GraphLabel]]),NA())</f>
        <v>#N/A</v>
      </c>
      <c r="D91" s="21"/>
      <c r="E91" s="22" t="e">
        <f>IFERROR(IF(OR(GeneralTable[[#This Row],[Exclude From Chart]]="X",PerfPowerST4[[#This Row],[ExcludeHere]]="X"),NA(),GeneralTable[[#This Row],[Cons. MT]]),NA())</f>
        <v>#N/A</v>
      </c>
      <c r="F91" s="23" t="e">
        <f>IFERROR(IF(OR(GeneralTable[[#This Row],[Exclude From Chart]]="X",PerfPowerST4[[#This Row],[ExcludeHere]]="X"),NA(),GeneralTable[[#This Row],[Dur. MT]]),NA())</f>
        <v>#N/A</v>
      </c>
      <c r="G91" s="40" t="e">
        <f>1000000000/500/PerfPowerST4[[#This Row],[Cons. MT]]</f>
        <v>#N/A</v>
      </c>
      <c r="H91" s="40" t="e">
        <f>1000000000/1000/PerfPowerST4[[#This Row],[Cons. MT]]</f>
        <v>#N/A</v>
      </c>
      <c r="I91" s="40" t="e">
        <f>1000000000/2000/PerfPowerST4[[#This Row],[Cons. MT]]</f>
        <v>#N/A</v>
      </c>
      <c r="J91" s="40" t="e">
        <f>1000000000/3000/PerfPowerST4[[#This Row],[Cons. MT]]</f>
        <v>#N/A</v>
      </c>
      <c r="K91" s="40" t="e">
        <f>1000000000/4000/PerfPowerST4[[#This Row],[Cons. MT]]</f>
        <v>#N/A</v>
      </c>
      <c r="L91" s="40" t="e">
        <f>1000000000/5000/PerfPowerST4[[#This Row],[Cons. MT]]</f>
        <v>#N/A</v>
      </c>
      <c r="M91" s="40" t="e">
        <f>1000000000/6000/PerfPowerST4[[#This Row],[Cons. MT]]</f>
        <v>#N/A</v>
      </c>
      <c r="N91" s="40" t="e">
        <f>1000000000/7000/PerfPowerST4[[#This Row],[Cons. MT]]</f>
        <v>#N/A</v>
      </c>
      <c r="O91" s="40" t="e">
        <f>1000000000/8000/PerfPowerST4[[#This Row],[Cons. MT]]</f>
        <v>#N/A</v>
      </c>
      <c r="P91" s="40" t="e">
        <f>1000000000/9000/PerfPowerST4[[#This Row],[Cons. MT]]</f>
        <v>#N/A</v>
      </c>
      <c r="Q91" s="40" t="e">
        <f>1000000000/10000/PerfPowerST4[[#This Row],[Cons. MT]]</f>
        <v>#N/A</v>
      </c>
    </row>
    <row r="92" spans="2:17" x14ac:dyDescent="0.3">
      <c r="B92">
        <f>IFERROR(GeneralTable[[#This Row],[Ref.]],NA())</f>
        <v>89</v>
      </c>
      <c r="C92" s="21" t="e">
        <f>IFERROR(IF(GeneralTable[[#This Row],[Exclude From Chart]]="X",NA(),GeneralTable[[#This Row],[GraphLabel]]),NA())</f>
        <v>#N/A</v>
      </c>
      <c r="D92" s="21"/>
      <c r="E92" s="22" t="e">
        <f>IFERROR(IF(OR(GeneralTable[[#This Row],[Exclude From Chart]]="X",PerfPowerST4[[#This Row],[ExcludeHere]]="X"),NA(),GeneralTable[[#This Row],[Cons. MT]]),NA())</f>
        <v>#N/A</v>
      </c>
      <c r="F92" s="23" t="e">
        <f>IFERROR(IF(OR(GeneralTable[[#This Row],[Exclude From Chart]]="X",PerfPowerST4[[#This Row],[ExcludeHere]]="X"),NA(),GeneralTable[[#This Row],[Dur. MT]]),NA())</f>
        <v>#N/A</v>
      </c>
      <c r="G92" s="40" t="e">
        <f>1000000000/500/PerfPowerST4[[#This Row],[Cons. MT]]</f>
        <v>#N/A</v>
      </c>
      <c r="H92" s="40" t="e">
        <f>1000000000/1000/PerfPowerST4[[#This Row],[Cons. MT]]</f>
        <v>#N/A</v>
      </c>
      <c r="I92" s="40" t="e">
        <f>1000000000/2000/PerfPowerST4[[#This Row],[Cons. MT]]</f>
        <v>#N/A</v>
      </c>
      <c r="J92" s="40" t="e">
        <f>1000000000/3000/PerfPowerST4[[#This Row],[Cons. MT]]</f>
        <v>#N/A</v>
      </c>
      <c r="K92" s="40" t="e">
        <f>1000000000/4000/PerfPowerST4[[#This Row],[Cons. MT]]</f>
        <v>#N/A</v>
      </c>
      <c r="L92" s="40" t="e">
        <f>1000000000/5000/PerfPowerST4[[#This Row],[Cons. MT]]</f>
        <v>#N/A</v>
      </c>
      <c r="M92" s="40" t="e">
        <f>1000000000/6000/PerfPowerST4[[#This Row],[Cons. MT]]</f>
        <v>#N/A</v>
      </c>
      <c r="N92" s="40" t="e">
        <f>1000000000/7000/PerfPowerST4[[#This Row],[Cons. MT]]</f>
        <v>#N/A</v>
      </c>
      <c r="O92" s="40" t="e">
        <f>1000000000/8000/PerfPowerST4[[#This Row],[Cons. MT]]</f>
        <v>#N/A</v>
      </c>
      <c r="P92" s="40" t="e">
        <f>1000000000/9000/PerfPowerST4[[#This Row],[Cons. MT]]</f>
        <v>#N/A</v>
      </c>
      <c r="Q92" s="40" t="e">
        <f>1000000000/10000/PerfPowerST4[[#This Row],[Cons. MT]]</f>
        <v>#N/A</v>
      </c>
    </row>
    <row r="93" spans="2:17" x14ac:dyDescent="0.3">
      <c r="B93">
        <f>IFERROR(GeneralTable[[#This Row],[Ref.]],NA())</f>
        <v>90</v>
      </c>
      <c r="C93" s="21" t="str">
        <f>IFERROR(IF(GeneralTable[[#This Row],[Exclude From Chart]]="X",NA(),GeneralTable[[#This Row],[GraphLabel]]),NA())</f>
        <v>R9 5900X (Vermeer) [90]</v>
      </c>
      <c r="D93" s="21"/>
      <c r="E93" s="22">
        <f>IFERROR(IF(OR(GeneralTable[[#This Row],[Exclude From Chart]]="X",PerfPowerST4[[#This Row],[ExcludeHere]]="X"),NA(),GeneralTable[[#This Row],[Cons. MT]]),NA())</f>
        <v>5274</v>
      </c>
      <c r="F93" s="23">
        <f>IFERROR(IF(OR(GeneralTable[[#This Row],[Exclude From Chart]]="X",PerfPowerST4[[#This Row],[ExcludeHere]]="X"),NA(),GeneralTable[[#This Row],[Dur. MT]]),NA())</f>
        <v>44.76</v>
      </c>
      <c r="G93" s="40">
        <f>1000000000/500/PerfPowerST4[[#This Row],[Cons. MT]]</f>
        <v>379.21880925293897</v>
      </c>
      <c r="H93" s="40">
        <f>1000000000/1000/PerfPowerST4[[#This Row],[Cons. MT]]</f>
        <v>189.60940462646948</v>
      </c>
      <c r="I93" s="40">
        <f>1000000000/2000/PerfPowerST4[[#This Row],[Cons. MT]]</f>
        <v>94.804702313234742</v>
      </c>
      <c r="J93" s="40">
        <f>1000000000/3000/PerfPowerST4[[#This Row],[Cons. MT]]</f>
        <v>63.203134875489823</v>
      </c>
      <c r="K93" s="40">
        <f>1000000000/4000/PerfPowerST4[[#This Row],[Cons. MT]]</f>
        <v>47.402351156617371</v>
      </c>
      <c r="L93" s="40">
        <f>1000000000/5000/PerfPowerST4[[#This Row],[Cons. MT]]</f>
        <v>37.921880925293891</v>
      </c>
      <c r="M93" s="40">
        <f>1000000000/6000/PerfPowerST4[[#This Row],[Cons. MT]]</f>
        <v>31.601567437744912</v>
      </c>
      <c r="N93" s="40">
        <f>1000000000/7000/PerfPowerST4[[#This Row],[Cons. MT]]</f>
        <v>27.087057803781356</v>
      </c>
      <c r="O93" s="40">
        <f>1000000000/8000/PerfPowerST4[[#This Row],[Cons. MT]]</f>
        <v>23.701175578308685</v>
      </c>
      <c r="P93" s="40">
        <f>1000000000/9000/PerfPowerST4[[#This Row],[Cons. MT]]</f>
        <v>21.067711625163273</v>
      </c>
      <c r="Q93" s="40">
        <f>1000000000/10000/PerfPowerST4[[#This Row],[Cons. MT]]</f>
        <v>18.960940462646946</v>
      </c>
    </row>
    <row r="94" spans="2:17" x14ac:dyDescent="0.3">
      <c r="B94">
        <f>IFERROR(GeneralTable[[#This Row],[Ref.]],NA())</f>
        <v>91</v>
      </c>
      <c r="C94" s="21" t="str">
        <f>IFERROR(IF(GeneralTable[[#This Row],[Exclude From Chart]]="X",NA(),GeneralTable[[#This Row],[GraphLabel]]),NA())</f>
        <v>i5 4690k (Haswell) [91]</v>
      </c>
      <c r="D94" s="21"/>
      <c r="E94" s="24">
        <f>IFERROR(IF(OR(GeneralTable[[#This Row],[Exclude From Chart]]="X",PerfPowerST4[[#This Row],[ExcludeHere]]="X"),NA(),GeneralTable[[#This Row],[Cons. MT]]),NA())</f>
        <v>16486</v>
      </c>
      <c r="F94" s="25">
        <f>IFERROR(IF(OR(GeneralTable[[#This Row],[Exclude From Chart]]="X",PerfPowerST4[[#This Row],[ExcludeHere]]="X"),NA(),GeneralTable[[#This Row],[Dur. MT]]),NA())</f>
        <v>232.98</v>
      </c>
      <c r="G94" s="40">
        <f>1000000000/500/PerfPowerST4[[#This Row],[Cons. MT]]</f>
        <v>121.31505519835011</v>
      </c>
      <c r="H94" s="40">
        <f>1000000000/1000/PerfPowerST4[[#This Row],[Cons. MT]]</f>
        <v>60.657527599175054</v>
      </c>
      <c r="I94" s="40">
        <f>1000000000/2000/PerfPowerST4[[#This Row],[Cons. MT]]</f>
        <v>30.328763799587527</v>
      </c>
      <c r="J94" s="40">
        <f>1000000000/3000/PerfPowerST4[[#This Row],[Cons. MT]]</f>
        <v>20.219175866391684</v>
      </c>
      <c r="K94" s="40">
        <f>1000000000/4000/PerfPowerST4[[#This Row],[Cons. MT]]</f>
        <v>15.164381899793764</v>
      </c>
      <c r="L94" s="40">
        <f>1000000000/5000/PerfPowerST4[[#This Row],[Cons. MT]]</f>
        <v>12.131505519835011</v>
      </c>
      <c r="M94" s="40">
        <f>1000000000/6000/PerfPowerST4[[#This Row],[Cons. MT]]</f>
        <v>10.109587933195842</v>
      </c>
      <c r="N94" s="40">
        <f>1000000000/7000/PerfPowerST4[[#This Row],[Cons. MT]]</f>
        <v>8.6653610855964374</v>
      </c>
      <c r="O94" s="40">
        <f>1000000000/8000/PerfPowerST4[[#This Row],[Cons. MT]]</f>
        <v>7.5821909498968818</v>
      </c>
      <c r="P94" s="40">
        <f>1000000000/9000/PerfPowerST4[[#This Row],[Cons. MT]]</f>
        <v>6.7397252887972288</v>
      </c>
      <c r="Q94" s="40">
        <f>1000000000/10000/PerfPowerST4[[#This Row],[Cons. MT]]</f>
        <v>6.0657527599175056</v>
      </c>
    </row>
    <row r="95" spans="2:17" x14ac:dyDescent="0.3">
      <c r="B95" s="31">
        <f>IFERROR(GeneralTable[[#This Row],[Ref.]],NA())</f>
        <v>92</v>
      </c>
      <c r="C95" s="17" t="e">
        <f>IFERROR(IF(GeneralTable[[#This Row],[Exclude From Chart]]="X",NA(),GeneralTable[[#This Row],[GraphLabel]]),NA())</f>
        <v>#N/A</v>
      </c>
      <c r="D95" s="21" t="s">
        <v>40</v>
      </c>
      <c r="E95" s="22" t="e">
        <f>IFERROR(IF(OR(GeneralTable[[#This Row],[Exclude From Chart]]="X",PerfPowerST4[[#This Row],[ExcludeHere]]="X"),NA(),GeneralTable[[#This Row],[Cons. MT]]),NA())</f>
        <v>#N/A</v>
      </c>
      <c r="F95" s="23" t="e">
        <f>IFERROR(IF(OR(GeneralTable[[#This Row],[Exclude From Chart]]="X",PerfPowerST4[[#This Row],[ExcludeHere]]="X"),NA(),GeneralTable[[#This Row],[Dur. MT]]),NA())</f>
        <v>#N/A</v>
      </c>
      <c r="G95" s="40" t="e">
        <f>1000000000/500/PerfPowerST4[[#This Row],[Cons. MT]]</f>
        <v>#N/A</v>
      </c>
      <c r="H95" s="40" t="e">
        <f>1000000000/1000/PerfPowerST4[[#This Row],[Cons. MT]]</f>
        <v>#N/A</v>
      </c>
      <c r="I95" s="40" t="e">
        <f>1000000000/2000/PerfPowerST4[[#This Row],[Cons. MT]]</f>
        <v>#N/A</v>
      </c>
      <c r="J95" s="40" t="e">
        <f>1000000000/3000/PerfPowerST4[[#This Row],[Cons. MT]]</f>
        <v>#N/A</v>
      </c>
      <c r="K95" s="40" t="e">
        <f>1000000000/4000/PerfPowerST4[[#This Row],[Cons. MT]]</f>
        <v>#N/A</v>
      </c>
      <c r="L95" s="40" t="e">
        <f>1000000000/5000/PerfPowerST4[[#This Row],[Cons. MT]]</f>
        <v>#N/A</v>
      </c>
      <c r="M95" s="40" t="e">
        <f>1000000000/6000/PerfPowerST4[[#This Row],[Cons. MT]]</f>
        <v>#N/A</v>
      </c>
      <c r="N95" s="40" t="e">
        <f>1000000000/7000/PerfPowerST4[[#This Row],[Cons. MT]]</f>
        <v>#N/A</v>
      </c>
      <c r="O95" s="40" t="e">
        <f>1000000000/8000/PerfPowerST4[[#This Row],[Cons. MT]]</f>
        <v>#N/A</v>
      </c>
      <c r="P95" s="40" t="e">
        <f>1000000000/9000/PerfPowerST4[[#This Row],[Cons. MT]]</f>
        <v>#N/A</v>
      </c>
      <c r="Q95" s="40" t="e">
        <f>1000000000/10000/PerfPowerST4[[#This Row],[Cons. MT]]</f>
        <v>#N/A</v>
      </c>
    </row>
    <row r="96" spans="2:17" x14ac:dyDescent="0.3">
      <c r="B96" s="31">
        <f>IFERROR(GeneralTable[[#This Row],[Ref.]],NA())</f>
        <v>93</v>
      </c>
      <c r="C96" s="21" t="e">
        <f>IFERROR(IF(GeneralTable[[#This Row],[Exclude From Chart]]="X",NA(),GeneralTable[[#This Row],[GraphLabel]]),NA())</f>
        <v>#N/A</v>
      </c>
      <c r="D96" s="21"/>
      <c r="E96" s="22" t="e">
        <f>IFERROR(IF(OR(GeneralTable[[#This Row],[Exclude From Chart]]="X",PerfPowerST4[[#This Row],[ExcludeHere]]="X"),NA(),GeneralTable[[#This Row],[Cons. MT]]),NA())</f>
        <v>#N/A</v>
      </c>
      <c r="F96" s="23" t="e">
        <f>IFERROR(IF(OR(GeneralTable[[#This Row],[Exclude From Chart]]="X",PerfPowerST4[[#This Row],[ExcludeHere]]="X"),NA(),GeneralTable[[#This Row],[Dur. MT]]),NA())</f>
        <v>#N/A</v>
      </c>
      <c r="G96" s="40" t="e">
        <f>1000000000/500/PerfPowerST4[[#This Row],[Cons. MT]]</f>
        <v>#N/A</v>
      </c>
      <c r="H96" s="40" t="e">
        <f>1000000000/1000/PerfPowerST4[[#This Row],[Cons. MT]]</f>
        <v>#N/A</v>
      </c>
      <c r="I96" s="40" t="e">
        <f>1000000000/2000/PerfPowerST4[[#This Row],[Cons. MT]]</f>
        <v>#N/A</v>
      </c>
      <c r="J96" s="40" t="e">
        <f>1000000000/3000/PerfPowerST4[[#This Row],[Cons. MT]]</f>
        <v>#N/A</v>
      </c>
      <c r="K96" s="40" t="e">
        <f>1000000000/4000/PerfPowerST4[[#This Row],[Cons. MT]]</f>
        <v>#N/A</v>
      </c>
      <c r="L96" s="40" t="e">
        <f>1000000000/5000/PerfPowerST4[[#This Row],[Cons. MT]]</f>
        <v>#N/A</v>
      </c>
      <c r="M96" s="40" t="e">
        <f>1000000000/6000/PerfPowerST4[[#This Row],[Cons. MT]]</f>
        <v>#N/A</v>
      </c>
      <c r="N96" s="40" t="e">
        <f>1000000000/7000/PerfPowerST4[[#This Row],[Cons. MT]]</f>
        <v>#N/A</v>
      </c>
      <c r="O96" s="40" t="e">
        <f>1000000000/8000/PerfPowerST4[[#This Row],[Cons. MT]]</f>
        <v>#N/A</v>
      </c>
      <c r="P96" s="40" t="e">
        <f>1000000000/9000/PerfPowerST4[[#This Row],[Cons. MT]]</f>
        <v>#N/A</v>
      </c>
      <c r="Q96" s="40" t="e">
        <f>1000000000/10000/PerfPowerST4[[#This Row],[Cons. MT]]</f>
        <v>#N/A</v>
      </c>
    </row>
    <row r="97" spans="2:17" x14ac:dyDescent="0.3">
      <c r="B97" s="31">
        <f>IFERROR(GeneralTable[[#This Row],[Ref.]],NA())</f>
        <v>94</v>
      </c>
      <c r="C97" s="21" t="str">
        <f>IFERROR(IF(GeneralTable[[#This Row],[Exclude From Chart]]="X",NA(),GeneralTable[[#This Row],[GraphLabel]]),NA())</f>
        <v>Apple M1 Estimate [94]</v>
      </c>
      <c r="D97" s="21"/>
      <c r="E97" s="22">
        <f>IFERROR(IF(OR(GeneralTable[[#This Row],[Exclude From Chart]]="X",PerfPowerST4[[#This Row],[ExcludeHere]]="X"),NA(),GeneralTable[[#This Row],[Cons. MT]]),NA())</f>
        <v>1669.5</v>
      </c>
      <c r="F97" s="23">
        <f>IFERROR(IF(OR(GeneralTable[[#This Row],[Exclude From Chart]]="X",PerfPowerST4[[#This Row],[ExcludeHere]]="X"),NA(),GeneralTable[[#This Row],[Dur. MT]]),NA())</f>
        <v>111.3</v>
      </c>
      <c r="G97" s="40">
        <f>1000000000/500/PerfPowerST4[[#This Row],[Cons. MT]]</f>
        <v>1197.9634621144055</v>
      </c>
      <c r="H97" s="40">
        <f>1000000000/1000/PerfPowerST4[[#This Row],[Cons. MT]]</f>
        <v>598.98173105720275</v>
      </c>
      <c r="I97" s="40">
        <f>1000000000/2000/PerfPowerST4[[#This Row],[Cons. MT]]</f>
        <v>299.49086552860138</v>
      </c>
      <c r="J97" s="40">
        <f>1000000000/3000/PerfPowerST4[[#This Row],[Cons. MT]]</f>
        <v>199.66057701906757</v>
      </c>
      <c r="K97" s="40">
        <f>1000000000/4000/PerfPowerST4[[#This Row],[Cons. MT]]</f>
        <v>149.74543276430069</v>
      </c>
      <c r="L97" s="40">
        <f>1000000000/5000/PerfPowerST4[[#This Row],[Cons. MT]]</f>
        <v>119.79634621144055</v>
      </c>
      <c r="M97" s="40">
        <f>1000000000/6000/PerfPowerST4[[#This Row],[Cons. MT]]</f>
        <v>99.830288509533787</v>
      </c>
      <c r="N97" s="40">
        <f>1000000000/7000/PerfPowerST4[[#This Row],[Cons. MT]]</f>
        <v>85.56881872245755</v>
      </c>
      <c r="O97" s="40">
        <f>1000000000/8000/PerfPowerST4[[#This Row],[Cons. MT]]</f>
        <v>74.872716382150344</v>
      </c>
      <c r="P97" s="40">
        <f>1000000000/9000/PerfPowerST4[[#This Row],[Cons. MT]]</f>
        <v>66.553525673022534</v>
      </c>
      <c r="Q97" s="40">
        <f>1000000000/10000/PerfPowerST4[[#This Row],[Cons. MT]]</f>
        <v>59.898173105720275</v>
      </c>
    </row>
    <row r="98" spans="2:17" x14ac:dyDescent="0.3">
      <c r="B98" s="31">
        <f>IFERROR(GeneralTable[[#This Row],[Ref.]],NA())</f>
        <v>95</v>
      </c>
      <c r="C98" s="21" t="str">
        <f>IFERROR(IF(GeneralTable[[#This Row],[Exclude From Chart]]="X",NA(),GeneralTable[[#This Row],[GraphLabel]]),NA())</f>
        <v>i7 11800H (TigerLake-8C) [95]</v>
      </c>
      <c r="D98" s="21"/>
      <c r="E98" s="22">
        <f>IFERROR(IF(OR(GeneralTable[[#This Row],[Exclude From Chart]]="X",PerfPowerST4[[#This Row],[ExcludeHere]]="X"),NA(),GeneralTable[[#This Row],[Cons. MT]]),NA())</f>
        <v>4800.7988888888895</v>
      </c>
      <c r="F98" s="23">
        <f>IFERROR(IF(OR(GeneralTable[[#This Row],[Exclude From Chart]]="X",PerfPowerST4[[#This Row],[ExcludeHere]]="X"),NA(),GeneralTable[[#This Row],[Dur. MT]]),NA())</f>
        <v>74.934444444444438</v>
      </c>
      <c r="G98" s="40">
        <f>1000000000/500/PerfPowerST4[[#This Row],[Cons. MT]]</f>
        <v>416.59733021286496</v>
      </c>
      <c r="H98" s="40">
        <f>1000000000/1000/PerfPowerST4[[#This Row],[Cons. MT]]</f>
        <v>208.29866510643248</v>
      </c>
      <c r="I98" s="40">
        <f>1000000000/2000/PerfPowerST4[[#This Row],[Cons. MT]]</f>
        <v>104.14933255321624</v>
      </c>
      <c r="J98" s="40">
        <f>1000000000/3000/PerfPowerST4[[#This Row],[Cons. MT]]</f>
        <v>69.432888368810822</v>
      </c>
      <c r="K98" s="40">
        <f>1000000000/4000/PerfPowerST4[[#This Row],[Cons. MT]]</f>
        <v>52.07466627660812</v>
      </c>
      <c r="L98" s="40">
        <f>1000000000/5000/PerfPowerST4[[#This Row],[Cons. MT]]</f>
        <v>41.659733021286499</v>
      </c>
      <c r="M98" s="40">
        <f>1000000000/6000/PerfPowerST4[[#This Row],[Cons. MT]]</f>
        <v>34.716444184405411</v>
      </c>
      <c r="N98" s="40">
        <f>1000000000/7000/PerfPowerST4[[#This Row],[Cons. MT]]</f>
        <v>29.756952158061786</v>
      </c>
      <c r="O98" s="40">
        <f>1000000000/8000/PerfPowerST4[[#This Row],[Cons. MT]]</f>
        <v>26.03733313830406</v>
      </c>
      <c r="P98" s="40">
        <f>1000000000/9000/PerfPowerST4[[#This Row],[Cons. MT]]</f>
        <v>23.144296122936943</v>
      </c>
      <c r="Q98" s="40">
        <f>1000000000/10000/PerfPowerST4[[#This Row],[Cons. MT]]</f>
        <v>20.829866510643249</v>
      </c>
    </row>
    <row r="99" spans="2:17" x14ac:dyDescent="0.3">
      <c r="B99" s="31">
        <f>IFERROR(GeneralTable[[#This Row],[Ref.]],NA())</f>
        <v>96</v>
      </c>
      <c r="C99" s="21" t="str">
        <f>IFERROR(IF(GeneralTable[[#This Row],[Exclude From Chart]]="X",NA(),GeneralTable[[#This Row],[GraphLabel]]),NA())</f>
        <v>R5 5600G (Cezanne) [96]</v>
      </c>
      <c r="D99" s="21"/>
      <c r="E99" s="22">
        <f>IFERROR(IF(OR(GeneralTable[[#This Row],[Exclude From Chart]]="X",PerfPowerST4[[#This Row],[ExcludeHere]]="X"),NA(),GeneralTable[[#This Row],[Cons. MT]]),NA())</f>
        <v>5441</v>
      </c>
      <c r="F99" s="23">
        <f>IFERROR(IF(OR(GeneralTable[[#This Row],[Exclude From Chart]]="X",PerfPowerST4[[#This Row],[ExcludeHere]]="X"),NA(),GeneralTable[[#This Row],[Dur. MT]]),NA())</f>
        <v>82.56</v>
      </c>
      <c r="G99" s="40">
        <f>1000000000/500/PerfPowerST4[[#This Row],[Cons. MT]]</f>
        <v>367.5794890645102</v>
      </c>
      <c r="H99" s="40">
        <f>1000000000/1000/PerfPowerST4[[#This Row],[Cons. MT]]</f>
        <v>183.7897445322551</v>
      </c>
      <c r="I99" s="40">
        <f>1000000000/2000/PerfPowerST4[[#This Row],[Cons. MT]]</f>
        <v>91.89487226612755</v>
      </c>
      <c r="J99" s="40">
        <f>1000000000/3000/PerfPowerST4[[#This Row],[Cons. MT]]</f>
        <v>61.263248177418362</v>
      </c>
      <c r="K99" s="40">
        <f>1000000000/4000/PerfPowerST4[[#This Row],[Cons. MT]]</f>
        <v>45.947436133063775</v>
      </c>
      <c r="L99" s="40">
        <f>1000000000/5000/PerfPowerST4[[#This Row],[Cons. MT]]</f>
        <v>36.75794890645102</v>
      </c>
      <c r="M99" s="40">
        <f>1000000000/6000/PerfPowerST4[[#This Row],[Cons. MT]]</f>
        <v>30.631624088709181</v>
      </c>
      <c r="N99" s="40">
        <f>1000000000/7000/PerfPowerST4[[#This Row],[Cons. MT]]</f>
        <v>26.25567779032216</v>
      </c>
      <c r="O99" s="40">
        <f>1000000000/8000/PerfPowerST4[[#This Row],[Cons. MT]]</f>
        <v>22.973718066531887</v>
      </c>
      <c r="P99" s="40">
        <f>1000000000/9000/PerfPowerST4[[#This Row],[Cons. MT]]</f>
        <v>20.421082725806123</v>
      </c>
      <c r="Q99" s="40">
        <f>1000000000/10000/PerfPowerST4[[#This Row],[Cons. MT]]</f>
        <v>18.37897445322551</v>
      </c>
    </row>
    <row r="100" spans="2:17" x14ac:dyDescent="0.3">
      <c r="B100" s="31">
        <f>IFERROR(GeneralTable[[#This Row],[Ref.]],NA())</f>
        <v>97</v>
      </c>
      <c r="C100" s="21" t="str">
        <f>IFERROR(IF(GeneralTable[[#This Row],[Exclude From Chart]]="X",NA(),GeneralTable[[#This Row],[GraphLabel]]),NA())</f>
        <v>Apple M1 Max Estimate [97]</v>
      </c>
      <c r="D100" s="21"/>
      <c r="E100" s="22">
        <f>IFERROR(IF(OR(GeneralTable[[#This Row],[Exclude From Chart]]="X",PerfPowerST4[[#This Row],[ExcludeHere]]="X"),NA(),GeneralTable[[#This Row],[Cons. MT]]),NA())</f>
        <v>2431</v>
      </c>
      <c r="F100" s="23">
        <f>IFERROR(IF(OR(GeneralTable[[#This Row],[Exclude From Chart]]="X",PerfPowerST4[[#This Row],[ExcludeHere]]="X"),NA(),GeneralTable[[#This Row],[Dur. MT]]),NA())</f>
        <v>71.5</v>
      </c>
      <c r="G100" s="40">
        <f>1000000000/500/PerfPowerST4[[#This Row],[Cons. MT]]</f>
        <v>822.7067050596462</v>
      </c>
      <c r="H100" s="40">
        <f>1000000000/1000/PerfPowerST4[[#This Row],[Cons. MT]]</f>
        <v>411.3533525298231</v>
      </c>
      <c r="I100" s="40">
        <f>1000000000/2000/PerfPowerST4[[#This Row],[Cons. MT]]</f>
        <v>205.67667626491155</v>
      </c>
      <c r="J100" s="40">
        <f>1000000000/3000/PerfPowerST4[[#This Row],[Cons. MT]]</f>
        <v>137.1177841766077</v>
      </c>
      <c r="K100" s="40">
        <f>1000000000/4000/PerfPowerST4[[#This Row],[Cons. MT]]</f>
        <v>102.83833813245577</v>
      </c>
      <c r="L100" s="40">
        <f>1000000000/5000/PerfPowerST4[[#This Row],[Cons. MT]]</f>
        <v>82.270670505964617</v>
      </c>
      <c r="M100" s="40">
        <f>1000000000/6000/PerfPowerST4[[#This Row],[Cons. MT]]</f>
        <v>68.55889208830385</v>
      </c>
      <c r="N100" s="40">
        <f>1000000000/7000/PerfPowerST4[[#This Row],[Cons. MT]]</f>
        <v>58.764764647117595</v>
      </c>
      <c r="O100" s="40">
        <f>1000000000/8000/PerfPowerST4[[#This Row],[Cons. MT]]</f>
        <v>51.419169066227887</v>
      </c>
      <c r="P100" s="40">
        <f>1000000000/9000/PerfPowerST4[[#This Row],[Cons. MT]]</f>
        <v>45.705928058869233</v>
      </c>
      <c r="Q100" s="40">
        <f>1000000000/10000/PerfPowerST4[[#This Row],[Cons. MT]]</f>
        <v>41.135335252982308</v>
      </c>
    </row>
    <row r="101" spans="2:17" x14ac:dyDescent="0.3">
      <c r="B101" s="31">
        <f>IFERROR(GeneralTable[[#This Row],[Ref.]],NA())</f>
        <v>98</v>
      </c>
      <c r="C101" s="21" t="str">
        <f>IFERROR(IF(GeneralTable[[#This Row],[Exclude From Chart]]="X",NA(),GeneralTable[[#This Row],[GraphLabel]]),NA())</f>
        <v>i5 12600K (AlderLake) [98]</v>
      </c>
      <c r="D101" s="21"/>
      <c r="E101" s="22">
        <f>IFERROR(IF(OR(GeneralTable[[#This Row],[Exclude From Chart]]="X",PerfPowerST4[[#This Row],[ExcludeHere]]="X"),NA(),GeneralTable[[#This Row],[Cons. MT]]),NA())</f>
        <v>6234</v>
      </c>
      <c r="F101" s="23">
        <f>IFERROR(IF(OR(GeneralTable[[#This Row],[Exclude From Chart]]="X",PerfPowerST4[[#This Row],[ExcludeHere]]="X"),NA(),GeneralTable[[#This Row],[Dur. MT]]),NA())</f>
        <v>51.53</v>
      </c>
      <c r="G101" s="40">
        <f>1000000000/500/PerfPowerST4[[#This Row],[Cons. MT]]</f>
        <v>320.82130253448827</v>
      </c>
      <c r="H101" s="40">
        <f>1000000000/1000/PerfPowerST4[[#This Row],[Cons. MT]]</f>
        <v>160.41065126724413</v>
      </c>
      <c r="I101" s="40">
        <f>1000000000/2000/PerfPowerST4[[#This Row],[Cons. MT]]</f>
        <v>80.205325633622067</v>
      </c>
      <c r="J101" s="40">
        <f>1000000000/3000/PerfPowerST4[[#This Row],[Cons. MT]]</f>
        <v>53.47021708908138</v>
      </c>
      <c r="K101" s="40">
        <f>1000000000/4000/PerfPowerST4[[#This Row],[Cons. MT]]</f>
        <v>40.102662816811034</v>
      </c>
      <c r="L101" s="40">
        <f>1000000000/5000/PerfPowerST4[[#This Row],[Cons. MT]]</f>
        <v>32.082130253448831</v>
      </c>
      <c r="M101" s="40">
        <f>1000000000/6000/PerfPowerST4[[#This Row],[Cons. MT]]</f>
        <v>26.73510854454069</v>
      </c>
      <c r="N101" s="40">
        <f>1000000000/7000/PerfPowerST4[[#This Row],[Cons. MT]]</f>
        <v>22.915807323892022</v>
      </c>
      <c r="O101" s="40">
        <f>1000000000/8000/PerfPowerST4[[#This Row],[Cons. MT]]</f>
        <v>20.051331408405517</v>
      </c>
      <c r="P101" s="40">
        <f>1000000000/9000/PerfPowerST4[[#This Row],[Cons. MT]]</f>
        <v>17.82340569636046</v>
      </c>
      <c r="Q101" s="40">
        <f>1000000000/10000/PerfPowerST4[[#This Row],[Cons. MT]]</f>
        <v>16.041065126724416</v>
      </c>
    </row>
    <row r="102" spans="2:17" x14ac:dyDescent="0.3">
      <c r="B102" s="31">
        <f>IFERROR(GeneralTable[[#This Row],[Ref.]],NA())</f>
        <v>99</v>
      </c>
      <c r="C102" s="21" t="e">
        <f>IFERROR(IF(GeneralTable[[#This Row],[Exclude From Chart]]="X",NA(),GeneralTable[[#This Row],[GraphLabel]]),NA())</f>
        <v>#N/A</v>
      </c>
      <c r="D102" s="21"/>
      <c r="E102" s="22" t="e">
        <f>IFERROR(IF(OR(GeneralTable[[#This Row],[Exclude From Chart]]="X",PerfPowerST4[[#This Row],[ExcludeHere]]="X"),NA(),GeneralTable[[#This Row],[Cons. MT]]),NA())</f>
        <v>#N/A</v>
      </c>
      <c r="F102" s="23" t="e">
        <f>IFERROR(IF(OR(GeneralTable[[#This Row],[Exclude From Chart]]="X",PerfPowerST4[[#This Row],[ExcludeHere]]="X"),NA(),GeneralTable[[#This Row],[Dur. MT]]),NA())</f>
        <v>#N/A</v>
      </c>
      <c r="G102" s="40" t="e">
        <f>1000000000/500/PerfPowerST4[[#This Row],[Cons. MT]]</f>
        <v>#N/A</v>
      </c>
      <c r="H102" s="40" t="e">
        <f>1000000000/1000/PerfPowerST4[[#This Row],[Cons. MT]]</f>
        <v>#N/A</v>
      </c>
      <c r="I102" s="40" t="e">
        <f>1000000000/2000/PerfPowerST4[[#This Row],[Cons. MT]]</f>
        <v>#N/A</v>
      </c>
      <c r="J102" s="40" t="e">
        <f>1000000000/3000/PerfPowerST4[[#This Row],[Cons. MT]]</f>
        <v>#N/A</v>
      </c>
      <c r="K102" s="40" t="e">
        <f>1000000000/4000/PerfPowerST4[[#This Row],[Cons. MT]]</f>
        <v>#N/A</v>
      </c>
      <c r="L102" s="40" t="e">
        <f>1000000000/5000/PerfPowerST4[[#This Row],[Cons. MT]]</f>
        <v>#N/A</v>
      </c>
      <c r="M102" s="40" t="e">
        <f>1000000000/6000/PerfPowerST4[[#This Row],[Cons. MT]]</f>
        <v>#N/A</v>
      </c>
      <c r="N102" s="40" t="e">
        <f>1000000000/7000/PerfPowerST4[[#This Row],[Cons. MT]]</f>
        <v>#N/A</v>
      </c>
      <c r="O102" s="40" t="e">
        <f>1000000000/8000/PerfPowerST4[[#This Row],[Cons. MT]]</f>
        <v>#N/A</v>
      </c>
      <c r="P102" s="40" t="e">
        <f>1000000000/9000/PerfPowerST4[[#This Row],[Cons. MT]]</f>
        <v>#N/A</v>
      </c>
      <c r="Q102" s="40" t="e">
        <f>1000000000/10000/PerfPowerST4[[#This Row],[Cons. MT]]</f>
        <v>#N/A</v>
      </c>
    </row>
    <row r="103" spans="2:17" x14ac:dyDescent="0.3">
      <c r="B103" s="31">
        <f>IFERROR(GeneralTable[[#This Row],[Ref.]],NA())</f>
        <v>100</v>
      </c>
      <c r="C103" s="21" t="str">
        <f>IFERROR(IF(GeneralTable[[#This Row],[Exclude From Chart]]="X",NA(),GeneralTable[[#This Row],[GraphLabel]]),NA())</f>
        <v>i9 12900K (AlderLake) @241w [100]</v>
      </c>
      <c r="D103" s="21"/>
      <c r="E103" s="22">
        <f>IFERROR(IF(OR(GeneralTable[[#This Row],[Exclude From Chart]]="X",PerfPowerST4[[#This Row],[ExcludeHere]]="X"),NA(),GeneralTable[[#This Row],[Cons. MT]]),NA())</f>
        <v>7095</v>
      </c>
      <c r="F103" s="23">
        <f>IFERROR(IF(OR(GeneralTable[[#This Row],[Exclude From Chart]]="X",PerfPowerST4[[#This Row],[ExcludeHere]]="X"),NA(),GeneralTable[[#This Row],[Dur. MT]]),NA())</f>
        <v>35.130000000000003</v>
      </c>
      <c r="G103" s="40">
        <f>1000000000/500/PerfPowerST4[[#This Row],[Cons. MT]]</f>
        <v>281.88865398167724</v>
      </c>
      <c r="H103" s="40">
        <f>1000000000/1000/PerfPowerST4[[#This Row],[Cons. MT]]</f>
        <v>140.94432699083862</v>
      </c>
      <c r="I103" s="40">
        <f>1000000000/2000/PerfPowerST4[[#This Row],[Cons. MT]]</f>
        <v>70.472163495419309</v>
      </c>
      <c r="J103" s="40">
        <f>1000000000/3000/PerfPowerST4[[#This Row],[Cons. MT]]</f>
        <v>46.981442330279535</v>
      </c>
      <c r="K103" s="40">
        <f>1000000000/4000/PerfPowerST4[[#This Row],[Cons. MT]]</f>
        <v>35.236081747709655</v>
      </c>
      <c r="L103" s="40">
        <f>1000000000/5000/PerfPowerST4[[#This Row],[Cons. MT]]</f>
        <v>28.188865398167724</v>
      </c>
      <c r="M103" s="40">
        <f>1000000000/6000/PerfPowerST4[[#This Row],[Cons. MT]]</f>
        <v>23.490721165139767</v>
      </c>
      <c r="N103" s="40">
        <f>1000000000/7000/PerfPowerST4[[#This Row],[Cons. MT]]</f>
        <v>20.134903855834089</v>
      </c>
      <c r="O103" s="40">
        <f>1000000000/8000/PerfPowerST4[[#This Row],[Cons. MT]]</f>
        <v>17.618040873854827</v>
      </c>
      <c r="P103" s="40">
        <f>1000000000/9000/PerfPowerST4[[#This Row],[Cons. MT]]</f>
        <v>15.660480776759846</v>
      </c>
      <c r="Q103" s="40">
        <f>1000000000/10000/PerfPowerST4[[#This Row],[Cons. MT]]</f>
        <v>14.094432699083862</v>
      </c>
    </row>
    <row r="104" spans="2:17" x14ac:dyDescent="0.3">
      <c r="B104" s="31">
        <f>IFERROR(GeneralTable[[#This Row],[Ref.]],NA())</f>
        <v>101</v>
      </c>
      <c r="C104" s="21" t="str">
        <f>IFERROR(IF(GeneralTable[[#This Row],[Exclude From Chart]]="X",NA(),GeneralTable[[#This Row],[GraphLabel]]),NA())</f>
        <v>i9 12900K (AlderLake) @125w [101]</v>
      </c>
      <c r="D104" s="21"/>
      <c r="E104" s="22">
        <f>IFERROR(IF(OR(GeneralTable[[#This Row],[Exclude From Chart]]="X",PerfPowerST4[[#This Row],[ExcludeHere]]="X"),NA(),GeneralTable[[#This Row],[Cons. MT]]),NA())</f>
        <v>4469</v>
      </c>
      <c r="F104" s="23">
        <f>IFERROR(IF(OR(GeneralTable[[#This Row],[Exclude From Chart]]="X",PerfPowerST4[[#This Row],[ExcludeHere]]="X"),NA(),GeneralTable[[#This Row],[Dur. MT]]),NA())</f>
        <v>40.29</v>
      </c>
      <c r="G104" s="40">
        <f>1000000000/500/PerfPowerST4[[#This Row],[Cons. MT]]</f>
        <v>447.52741105392704</v>
      </c>
      <c r="H104" s="40">
        <f>1000000000/1000/PerfPowerST4[[#This Row],[Cons. MT]]</f>
        <v>223.76370552696352</v>
      </c>
      <c r="I104" s="40">
        <f>1000000000/2000/PerfPowerST4[[#This Row],[Cons. MT]]</f>
        <v>111.88185276348176</v>
      </c>
      <c r="J104" s="40">
        <f>1000000000/3000/PerfPowerST4[[#This Row],[Cons. MT]]</f>
        <v>74.587901842321173</v>
      </c>
      <c r="K104" s="40">
        <f>1000000000/4000/PerfPowerST4[[#This Row],[Cons. MT]]</f>
        <v>55.94092638174088</v>
      </c>
      <c r="L104" s="40">
        <f>1000000000/5000/PerfPowerST4[[#This Row],[Cons. MT]]</f>
        <v>44.752741105392708</v>
      </c>
      <c r="M104" s="40">
        <f>1000000000/6000/PerfPowerST4[[#This Row],[Cons. MT]]</f>
        <v>37.293950921160587</v>
      </c>
      <c r="N104" s="40">
        <f>1000000000/7000/PerfPowerST4[[#This Row],[Cons. MT]]</f>
        <v>31.966243646709078</v>
      </c>
      <c r="O104" s="40">
        <f>1000000000/8000/PerfPowerST4[[#This Row],[Cons. MT]]</f>
        <v>27.97046319087044</v>
      </c>
      <c r="P104" s="40">
        <f>1000000000/9000/PerfPowerST4[[#This Row],[Cons. MT]]</f>
        <v>24.86263394744039</v>
      </c>
      <c r="Q104" s="40">
        <f>1000000000/10000/PerfPowerST4[[#This Row],[Cons. MT]]</f>
        <v>22.376370552696354</v>
      </c>
    </row>
    <row r="105" spans="2:17" x14ac:dyDescent="0.3">
      <c r="B105" s="31">
        <f>IFERROR(GeneralTable[[#This Row],[Ref.]],NA())</f>
        <v>102</v>
      </c>
      <c r="C105" s="21" t="str">
        <f>IFERROR(IF(GeneralTable[[#This Row],[Exclude From Chart]]="X",NA(),GeneralTable[[#This Row],[GraphLabel]]),NA())</f>
        <v>i9 12900K (AlderLake) @65w [102]</v>
      </c>
      <c r="D105" s="21"/>
      <c r="E105" s="22">
        <f>IFERROR(IF(OR(GeneralTable[[#This Row],[Exclude From Chart]]="X",PerfPowerST4[[#This Row],[ExcludeHere]]="X"),NA(),GeneralTable[[#This Row],[Cons. MT]]),NA())</f>
        <v>3471</v>
      </c>
      <c r="F105" s="23">
        <f>IFERROR(IF(OR(GeneralTable[[#This Row],[Exclude From Chart]]="X",PerfPowerST4[[#This Row],[ExcludeHere]]="X"),NA(),GeneralTable[[#This Row],[Dur. MT]]),NA())</f>
        <v>56.55</v>
      </c>
      <c r="G105" s="40">
        <f>1000000000/500/PerfPowerST4[[#This Row],[Cons. MT]]</f>
        <v>576.20282339383459</v>
      </c>
      <c r="H105" s="40">
        <f>1000000000/1000/PerfPowerST4[[#This Row],[Cons. MT]]</f>
        <v>288.1014116969173</v>
      </c>
      <c r="I105" s="40">
        <f>1000000000/2000/PerfPowerST4[[#This Row],[Cons. MT]]</f>
        <v>144.05070584845865</v>
      </c>
      <c r="J105" s="40">
        <f>1000000000/3000/PerfPowerST4[[#This Row],[Cons. MT]]</f>
        <v>96.033803898972437</v>
      </c>
      <c r="K105" s="40">
        <f>1000000000/4000/PerfPowerST4[[#This Row],[Cons. MT]]</f>
        <v>72.025352924229324</v>
      </c>
      <c r="L105" s="40">
        <f>1000000000/5000/PerfPowerST4[[#This Row],[Cons. MT]]</f>
        <v>57.620282339383465</v>
      </c>
      <c r="M105" s="40">
        <f>1000000000/6000/PerfPowerST4[[#This Row],[Cons. MT]]</f>
        <v>48.016901949486218</v>
      </c>
      <c r="N105" s="40">
        <f>1000000000/7000/PerfPowerST4[[#This Row],[Cons. MT]]</f>
        <v>41.157344528131048</v>
      </c>
      <c r="O105" s="40">
        <f>1000000000/8000/PerfPowerST4[[#This Row],[Cons. MT]]</f>
        <v>36.012676462114662</v>
      </c>
      <c r="P105" s="40">
        <f>1000000000/9000/PerfPowerST4[[#This Row],[Cons. MT]]</f>
        <v>32.011267966324148</v>
      </c>
      <c r="Q105" s="40">
        <f>1000000000/10000/PerfPowerST4[[#This Row],[Cons. MT]]</f>
        <v>28.810141169691732</v>
      </c>
    </row>
    <row r="106" spans="2:17" x14ac:dyDescent="0.3">
      <c r="B106" s="31">
        <f>IFERROR(GeneralTable[[#This Row],[Ref.]],NA())</f>
        <v>103</v>
      </c>
      <c r="C106" s="21" t="str">
        <f>IFERROR(IF(GeneralTable[[#This Row],[Exclude From Chart]]="X",NA(),GeneralTable[[#This Row],[GraphLabel]]),NA())</f>
        <v>R7 PRO 5750GE (Cezanne) [103]</v>
      </c>
      <c r="D106" s="21"/>
      <c r="E106" s="22">
        <f>IFERROR(IF(OR(GeneralTable[[#This Row],[Exclude From Chart]]="X",PerfPowerST4[[#This Row],[ExcludeHere]]="X"),NA(),GeneralTable[[#This Row],[Cons. MT]]),NA())</f>
        <v>2681.15</v>
      </c>
      <c r="F106" s="23">
        <f>IFERROR(IF(OR(GeneralTable[[#This Row],[Exclude From Chart]]="X",PerfPowerST4[[#This Row],[ExcludeHere]]="X"),NA(),GeneralTable[[#This Row],[Dur. MT]]),NA())</f>
        <v>77.41</v>
      </c>
      <c r="G106" s="40">
        <f>1000000000/500/PerfPowerST4[[#This Row],[Cons. MT]]</f>
        <v>745.94856684631588</v>
      </c>
      <c r="H106" s="40">
        <f>1000000000/1000/PerfPowerST4[[#This Row],[Cons. MT]]</f>
        <v>372.97428342315794</v>
      </c>
      <c r="I106" s="40">
        <f>1000000000/2000/PerfPowerST4[[#This Row],[Cons. MT]]</f>
        <v>186.48714171157897</v>
      </c>
      <c r="J106" s="40">
        <f>1000000000/3000/PerfPowerST4[[#This Row],[Cons. MT]]</f>
        <v>124.32476114105265</v>
      </c>
      <c r="K106" s="40">
        <f>1000000000/4000/PerfPowerST4[[#This Row],[Cons. MT]]</f>
        <v>93.243570855789486</v>
      </c>
      <c r="L106" s="40">
        <f>1000000000/5000/PerfPowerST4[[#This Row],[Cons. MT]]</f>
        <v>74.594856684631594</v>
      </c>
      <c r="M106" s="40">
        <f>1000000000/6000/PerfPowerST4[[#This Row],[Cons. MT]]</f>
        <v>62.162380570526324</v>
      </c>
      <c r="N106" s="40">
        <f>1000000000/7000/PerfPowerST4[[#This Row],[Cons. MT]]</f>
        <v>53.28204048902257</v>
      </c>
      <c r="O106" s="40">
        <f>1000000000/8000/PerfPowerST4[[#This Row],[Cons. MT]]</f>
        <v>46.621785427894743</v>
      </c>
      <c r="P106" s="40">
        <f>1000000000/9000/PerfPowerST4[[#This Row],[Cons. MT]]</f>
        <v>41.441587047017549</v>
      </c>
      <c r="Q106" s="40">
        <f>1000000000/10000/PerfPowerST4[[#This Row],[Cons. MT]]</f>
        <v>37.297428342315797</v>
      </c>
    </row>
    <row r="107" spans="2:17" x14ac:dyDescent="0.3">
      <c r="B107" s="31">
        <f>IFERROR(GeneralTable[[#This Row],[Ref.]],NA())</f>
        <v>104</v>
      </c>
      <c r="C107" s="21" t="str">
        <f>IFERROR(IF(GeneralTable[[#This Row],[Exclude From Chart]]="X",NA(),GeneralTable[[#This Row],[GraphLabel]]),NA())</f>
        <v>R7 PRO 5750GE (Cezanne) @15w [104]</v>
      </c>
      <c r="D107" s="21"/>
      <c r="E107" s="22">
        <f>IFERROR(IF(OR(GeneralTable[[#This Row],[Exclude From Chart]]="X",PerfPowerST4[[#This Row],[ExcludeHere]]="X"),NA(),GeneralTable[[#This Row],[Cons. MT]]),NA())</f>
        <v>1507.5250000000001</v>
      </c>
      <c r="F107" s="23">
        <f>IFERROR(IF(OR(GeneralTable[[#This Row],[Exclude From Chart]]="X",PerfPowerST4[[#This Row],[ExcludeHere]]="X"),NA(),GeneralTable[[#This Row],[Dur. MT]]),NA())</f>
        <v>103</v>
      </c>
      <c r="G107" s="40">
        <f>1000000000/500/PerfPowerST4[[#This Row],[Cons. MT]]</f>
        <v>1326.6778328717598</v>
      </c>
      <c r="H107" s="40">
        <f>1000000000/1000/PerfPowerST4[[#This Row],[Cons. MT]]</f>
        <v>663.33891643587992</v>
      </c>
      <c r="I107" s="40">
        <f>1000000000/2000/PerfPowerST4[[#This Row],[Cons. MT]]</f>
        <v>331.66945821793996</v>
      </c>
      <c r="J107" s="40">
        <f>1000000000/3000/PerfPowerST4[[#This Row],[Cons. MT]]</f>
        <v>221.1129721452933</v>
      </c>
      <c r="K107" s="40">
        <f>1000000000/4000/PerfPowerST4[[#This Row],[Cons. MT]]</f>
        <v>165.83472910896998</v>
      </c>
      <c r="L107" s="40">
        <f>1000000000/5000/PerfPowerST4[[#This Row],[Cons. MT]]</f>
        <v>132.66778328717598</v>
      </c>
      <c r="M107" s="40">
        <f>1000000000/6000/PerfPowerST4[[#This Row],[Cons. MT]]</f>
        <v>110.55648607264665</v>
      </c>
      <c r="N107" s="40">
        <f>1000000000/7000/PerfPowerST4[[#This Row],[Cons. MT]]</f>
        <v>94.762702347982867</v>
      </c>
      <c r="O107" s="40">
        <f>1000000000/8000/PerfPowerST4[[#This Row],[Cons. MT]]</f>
        <v>82.91736455448499</v>
      </c>
      <c r="P107" s="40">
        <f>1000000000/9000/PerfPowerST4[[#This Row],[Cons. MT]]</f>
        <v>73.704324048431104</v>
      </c>
      <c r="Q107" s="40">
        <f>1000000000/10000/PerfPowerST4[[#This Row],[Cons. MT]]</f>
        <v>66.33389164358799</v>
      </c>
    </row>
    <row r="108" spans="2:17" x14ac:dyDescent="0.3">
      <c r="B108" s="31" t="e">
        <f>IFERROR(GeneralTable[[#This Row],[Ref.]],NA())</f>
        <v>#N/A</v>
      </c>
      <c r="C108" s="21" t="e">
        <f>IFERROR(IF(GeneralTable[[#This Row],[Exclude From Chart]]="X",NA(),GeneralTable[[#This Row],[GraphLabel]]),NA())</f>
        <v>#N/A</v>
      </c>
      <c r="D108" s="21"/>
      <c r="E108" s="22" t="e">
        <f>IFERROR(IF(OR(GeneralTable[[#This Row],[Exclude From Chart]]="X",PerfPowerST4[[#This Row],[ExcludeHere]]="X"),NA(),GeneralTable[[#This Row],[Cons. MT]]),NA())</f>
        <v>#N/A</v>
      </c>
      <c r="F108" s="23" t="e">
        <f>IFERROR(IF(OR(GeneralTable[[#This Row],[Exclude From Chart]]="X",PerfPowerST4[[#This Row],[ExcludeHere]]="X"),NA(),GeneralTable[[#This Row],[Dur. MT]]),NA())</f>
        <v>#N/A</v>
      </c>
      <c r="G108" s="40" t="e">
        <f>1000000000/500/PerfPowerST4[[#This Row],[Cons. MT]]</f>
        <v>#N/A</v>
      </c>
      <c r="H108" s="40" t="e">
        <f>1000000000/1000/PerfPowerST4[[#This Row],[Cons. MT]]</f>
        <v>#N/A</v>
      </c>
      <c r="I108" s="40" t="e">
        <f>1000000000/2000/PerfPowerST4[[#This Row],[Cons. MT]]</f>
        <v>#N/A</v>
      </c>
      <c r="J108" s="40" t="e">
        <f>1000000000/3000/PerfPowerST4[[#This Row],[Cons. MT]]</f>
        <v>#N/A</v>
      </c>
      <c r="K108" s="40" t="e">
        <f>1000000000/4000/PerfPowerST4[[#This Row],[Cons. MT]]</f>
        <v>#N/A</v>
      </c>
      <c r="L108" s="40" t="e">
        <f>1000000000/5000/PerfPowerST4[[#This Row],[Cons. MT]]</f>
        <v>#N/A</v>
      </c>
      <c r="M108" s="40" t="e">
        <f>1000000000/6000/PerfPowerST4[[#This Row],[Cons. MT]]</f>
        <v>#N/A</v>
      </c>
      <c r="N108" s="40" t="e">
        <f>1000000000/7000/PerfPowerST4[[#This Row],[Cons. MT]]</f>
        <v>#N/A</v>
      </c>
      <c r="O108" s="40" t="e">
        <f>1000000000/8000/PerfPowerST4[[#This Row],[Cons. MT]]</f>
        <v>#N/A</v>
      </c>
      <c r="P108" s="40" t="e">
        <f>1000000000/9000/PerfPowerST4[[#This Row],[Cons. MT]]</f>
        <v>#N/A</v>
      </c>
      <c r="Q108" s="40" t="e">
        <f>1000000000/10000/PerfPowerST4[[#This Row],[Cons. MT]]</f>
        <v>#N/A</v>
      </c>
    </row>
    <row r="109" spans="2:17" x14ac:dyDescent="0.3">
      <c r="B109" s="31" t="e">
        <f>IFERROR(GeneralTable[[#This Row],[Ref.]],NA())</f>
        <v>#N/A</v>
      </c>
      <c r="C109" s="21" t="e">
        <f>IFERROR(IF(GeneralTable[[#This Row],[Exclude From Chart]]="X",NA(),GeneralTable[[#This Row],[GraphLabel]]),NA())</f>
        <v>#N/A</v>
      </c>
      <c r="D109" s="21"/>
      <c r="E109" s="22" t="e">
        <f>IFERROR(IF(OR(GeneralTable[[#This Row],[Exclude From Chart]]="X",PerfPowerST4[[#This Row],[ExcludeHere]]="X"),NA(),GeneralTable[[#This Row],[Cons. MT]]),NA())</f>
        <v>#N/A</v>
      </c>
      <c r="F109" s="23" t="e">
        <f>IFERROR(IF(OR(GeneralTable[[#This Row],[Exclude From Chart]]="X",PerfPowerST4[[#This Row],[ExcludeHere]]="X"),NA(),GeneralTable[[#This Row],[Dur. MT]]),NA())</f>
        <v>#N/A</v>
      </c>
      <c r="G109" s="40" t="e">
        <f>1000000000/500/PerfPowerST4[[#This Row],[Cons. MT]]</f>
        <v>#N/A</v>
      </c>
      <c r="H109" s="40" t="e">
        <f>1000000000/1000/PerfPowerST4[[#This Row],[Cons. MT]]</f>
        <v>#N/A</v>
      </c>
      <c r="I109" s="40" t="e">
        <f>1000000000/2000/PerfPowerST4[[#This Row],[Cons. MT]]</f>
        <v>#N/A</v>
      </c>
      <c r="J109" s="40" t="e">
        <f>1000000000/3000/PerfPowerST4[[#This Row],[Cons. MT]]</f>
        <v>#N/A</v>
      </c>
      <c r="K109" s="40" t="e">
        <f>1000000000/4000/PerfPowerST4[[#This Row],[Cons. MT]]</f>
        <v>#N/A</v>
      </c>
      <c r="L109" s="40" t="e">
        <f>1000000000/5000/PerfPowerST4[[#This Row],[Cons. MT]]</f>
        <v>#N/A</v>
      </c>
      <c r="M109" s="40" t="e">
        <f>1000000000/6000/PerfPowerST4[[#This Row],[Cons. MT]]</f>
        <v>#N/A</v>
      </c>
      <c r="N109" s="40" t="e">
        <f>1000000000/7000/PerfPowerST4[[#This Row],[Cons. MT]]</f>
        <v>#N/A</v>
      </c>
      <c r="O109" s="40" t="e">
        <f>1000000000/8000/PerfPowerST4[[#This Row],[Cons. MT]]</f>
        <v>#N/A</v>
      </c>
      <c r="P109" s="40" t="e">
        <f>1000000000/9000/PerfPowerST4[[#This Row],[Cons. MT]]</f>
        <v>#N/A</v>
      </c>
      <c r="Q109" s="40" t="e">
        <f>1000000000/10000/PerfPowerST4[[#This Row],[Cons. MT]]</f>
        <v>#N/A</v>
      </c>
    </row>
    <row r="110" spans="2:17" x14ac:dyDescent="0.3">
      <c r="B110" s="31" t="e">
        <f>IFERROR(GeneralTable[[#This Row],[Ref.]],NA())</f>
        <v>#N/A</v>
      </c>
      <c r="C110" s="21" t="e">
        <f>IFERROR(IF(GeneralTable[[#This Row],[Exclude From Chart]]="X",NA(),GeneralTable[[#This Row],[GraphLabel]]),NA())</f>
        <v>#N/A</v>
      </c>
      <c r="D110" s="21"/>
      <c r="E110" s="22" t="e">
        <f>IFERROR(IF(OR(GeneralTable[[#This Row],[Exclude From Chart]]="X",PerfPowerST4[[#This Row],[ExcludeHere]]="X"),NA(),GeneralTable[[#This Row],[Cons. MT]]),NA())</f>
        <v>#N/A</v>
      </c>
      <c r="F110" s="23" t="e">
        <f>IFERROR(IF(OR(GeneralTable[[#This Row],[Exclude From Chart]]="X",PerfPowerST4[[#This Row],[ExcludeHere]]="X"),NA(),GeneralTable[[#This Row],[Dur. MT]]),NA())</f>
        <v>#N/A</v>
      </c>
      <c r="G110" s="40" t="e">
        <f>1000000000/500/PerfPowerST4[[#This Row],[Cons. MT]]</f>
        <v>#N/A</v>
      </c>
      <c r="H110" s="40" t="e">
        <f>1000000000/1000/PerfPowerST4[[#This Row],[Cons. MT]]</f>
        <v>#N/A</v>
      </c>
      <c r="I110" s="40" t="e">
        <f>1000000000/2000/PerfPowerST4[[#This Row],[Cons. MT]]</f>
        <v>#N/A</v>
      </c>
      <c r="J110" s="40" t="e">
        <f>1000000000/3000/PerfPowerST4[[#This Row],[Cons. MT]]</f>
        <v>#N/A</v>
      </c>
      <c r="K110" s="40" t="e">
        <f>1000000000/4000/PerfPowerST4[[#This Row],[Cons. MT]]</f>
        <v>#N/A</v>
      </c>
      <c r="L110" s="40" t="e">
        <f>1000000000/5000/PerfPowerST4[[#This Row],[Cons. MT]]</f>
        <v>#N/A</v>
      </c>
      <c r="M110" s="40" t="e">
        <f>1000000000/6000/PerfPowerST4[[#This Row],[Cons. MT]]</f>
        <v>#N/A</v>
      </c>
      <c r="N110" s="40" t="e">
        <f>1000000000/7000/PerfPowerST4[[#This Row],[Cons. MT]]</f>
        <v>#N/A</v>
      </c>
      <c r="O110" s="40" t="e">
        <f>1000000000/8000/PerfPowerST4[[#This Row],[Cons. MT]]</f>
        <v>#N/A</v>
      </c>
      <c r="P110" s="40" t="e">
        <f>1000000000/9000/PerfPowerST4[[#This Row],[Cons. MT]]</f>
        <v>#N/A</v>
      </c>
      <c r="Q110" s="40" t="e">
        <f>1000000000/10000/PerfPowerST4[[#This Row],[Cons. MT]]</f>
        <v>#N/A</v>
      </c>
    </row>
    <row r="111" spans="2:17" x14ac:dyDescent="0.3">
      <c r="B111" s="31" t="e">
        <f>IFERROR(GeneralTable[[#This Row],[Ref.]],NA())</f>
        <v>#N/A</v>
      </c>
      <c r="C111" s="21" t="e">
        <f>IFERROR(IF(GeneralTable[[#This Row],[Exclude From Chart]]="X",NA(),GeneralTable[[#This Row],[GraphLabel]]),NA())</f>
        <v>#N/A</v>
      </c>
      <c r="D111" s="21"/>
      <c r="E111" s="22" t="e">
        <f>IFERROR(IF(OR(GeneralTable[[#This Row],[Exclude From Chart]]="X",PerfPowerST4[[#This Row],[ExcludeHere]]="X"),NA(),GeneralTable[[#This Row],[Cons. MT]]),NA())</f>
        <v>#N/A</v>
      </c>
      <c r="F111" s="23" t="e">
        <f>IFERROR(IF(OR(GeneralTable[[#This Row],[Exclude From Chart]]="X",PerfPowerST4[[#This Row],[ExcludeHere]]="X"),NA(),GeneralTable[[#This Row],[Dur. MT]]),NA())</f>
        <v>#N/A</v>
      </c>
      <c r="G111" s="40" t="e">
        <f>1000000000/500/PerfPowerST4[[#This Row],[Cons. MT]]</f>
        <v>#N/A</v>
      </c>
      <c r="H111" s="40" t="e">
        <f>1000000000/1000/PerfPowerST4[[#This Row],[Cons. MT]]</f>
        <v>#N/A</v>
      </c>
      <c r="I111" s="40" t="e">
        <f>1000000000/2000/PerfPowerST4[[#This Row],[Cons. MT]]</f>
        <v>#N/A</v>
      </c>
      <c r="J111" s="40" t="e">
        <f>1000000000/3000/PerfPowerST4[[#This Row],[Cons. MT]]</f>
        <v>#N/A</v>
      </c>
      <c r="K111" s="40" t="e">
        <f>1000000000/4000/PerfPowerST4[[#This Row],[Cons. MT]]</f>
        <v>#N/A</v>
      </c>
      <c r="L111" s="40" t="e">
        <f>1000000000/5000/PerfPowerST4[[#This Row],[Cons. MT]]</f>
        <v>#N/A</v>
      </c>
      <c r="M111" s="40" t="e">
        <f>1000000000/6000/PerfPowerST4[[#This Row],[Cons. MT]]</f>
        <v>#N/A</v>
      </c>
      <c r="N111" s="40" t="e">
        <f>1000000000/7000/PerfPowerST4[[#This Row],[Cons. MT]]</f>
        <v>#N/A</v>
      </c>
      <c r="O111" s="40" t="e">
        <f>1000000000/8000/PerfPowerST4[[#This Row],[Cons. MT]]</f>
        <v>#N/A</v>
      </c>
      <c r="P111" s="40" t="e">
        <f>1000000000/9000/PerfPowerST4[[#This Row],[Cons. MT]]</f>
        <v>#N/A</v>
      </c>
      <c r="Q111" s="40" t="e">
        <f>1000000000/10000/PerfPowerST4[[#This Row],[Cons. MT]]</f>
        <v>#N/A</v>
      </c>
    </row>
    <row r="112" spans="2:17" x14ac:dyDescent="0.3">
      <c r="B112" s="31" t="e">
        <f>IFERROR(GeneralTable[[#This Row],[Ref.]],NA())</f>
        <v>#N/A</v>
      </c>
      <c r="C112" s="21" t="e">
        <f>IFERROR(IF(GeneralTable[[#This Row],[Exclude From Chart]]="X",NA(),GeneralTable[[#This Row],[GraphLabel]]),NA())</f>
        <v>#N/A</v>
      </c>
      <c r="D112" s="21"/>
      <c r="E112" s="22" t="e">
        <f>IFERROR(IF(OR(GeneralTable[[#This Row],[Exclude From Chart]]="X",PerfPowerST4[[#This Row],[ExcludeHere]]="X"),NA(),GeneralTable[[#This Row],[Cons. MT]]),NA())</f>
        <v>#N/A</v>
      </c>
      <c r="F112" s="23" t="e">
        <f>IFERROR(IF(OR(GeneralTable[[#This Row],[Exclude From Chart]]="X",PerfPowerST4[[#This Row],[ExcludeHere]]="X"),NA(),GeneralTable[[#This Row],[Dur. MT]]),NA())</f>
        <v>#N/A</v>
      </c>
      <c r="G112" s="40" t="e">
        <f>1000000000/500/PerfPowerST4[[#This Row],[Cons. MT]]</f>
        <v>#N/A</v>
      </c>
      <c r="H112" s="40" t="e">
        <f>1000000000/1000/PerfPowerST4[[#This Row],[Cons. MT]]</f>
        <v>#N/A</v>
      </c>
      <c r="I112" s="40" t="e">
        <f>1000000000/2000/PerfPowerST4[[#This Row],[Cons. MT]]</f>
        <v>#N/A</v>
      </c>
      <c r="J112" s="40" t="e">
        <f>1000000000/3000/PerfPowerST4[[#This Row],[Cons. MT]]</f>
        <v>#N/A</v>
      </c>
      <c r="K112" s="40" t="e">
        <f>1000000000/4000/PerfPowerST4[[#This Row],[Cons. MT]]</f>
        <v>#N/A</v>
      </c>
      <c r="L112" s="40" t="e">
        <f>1000000000/5000/PerfPowerST4[[#This Row],[Cons. MT]]</f>
        <v>#N/A</v>
      </c>
      <c r="M112" s="40" t="e">
        <f>1000000000/6000/PerfPowerST4[[#This Row],[Cons. MT]]</f>
        <v>#N/A</v>
      </c>
      <c r="N112" s="40" t="e">
        <f>1000000000/7000/PerfPowerST4[[#This Row],[Cons. MT]]</f>
        <v>#N/A</v>
      </c>
      <c r="O112" s="40" t="e">
        <f>1000000000/8000/PerfPowerST4[[#This Row],[Cons. MT]]</f>
        <v>#N/A</v>
      </c>
      <c r="P112" s="40" t="e">
        <f>1000000000/9000/PerfPowerST4[[#This Row],[Cons. MT]]</f>
        <v>#N/A</v>
      </c>
      <c r="Q112" s="40" t="e">
        <f>1000000000/10000/PerfPowerST4[[#This Row],[Cons. MT]]</f>
        <v>#N/A</v>
      </c>
    </row>
    <row r="113" spans="2:17" x14ac:dyDescent="0.3">
      <c r="B113" s="31" t="e">
        <f>IFERROR(GeneralTable[[#This Row],[Ref.]],NA())</f>
        <v>#N/A</v>
      </c>
      <c r="C113" s="21" t="e">
        <f>IFERROR(IF(GeneralTable[[#This Row],[Exclude From Chart]]="X",NA(),GeneralTable[[#This Row],[GraphLabel]]),NA())</f>
        <v>#N/A</v>
      </c>
      <c r="D113" s="21"/>
      <c r="E113" s="22" t="e">
        <f>IFERROR(IF(OR(GeneralTable[[#This Row],[Exclude From Chart]]="X",PerfPowerST4[[#This Row],[ExcludeHere]]="X"),NA(),GeneralTable[[#This Row],[Cons. MT]]),NA())</f>
        <v>#N/A</v>
      </c>
      <c r="F113" s="23" t="e">
        <f>IFERROR(IF(OR(GeneralTable[[#This Row],[Exclude From Chart]]="X",PerfPowerST4[[#This Row],[ExcludeHere]]="X"),NA(),GeneralTable[[#This Row],[Dur. MT]]),NA())</f>
        <v>#N/A</v>
      </c>
      <c r="G113" s="40" t="e">
        <f>1000000000/500/PerfPowerST4[[#This Row],[Cons. MT]]</f>
        <v>#N/A</v>
      </c>
      <c r="H113" s="40" t="e">
        <f>1000000000/1000/PerfPowerST4[[#This Row],[Cons. MT]]</f>
        <v>#N/A</v>
      </c>
      <c r="I113" s="40" t="e">
        <f>1000000000/2000/PerfPowerST4[[#This Row],[Cons. MT]]</f>
        <v>#N/A</v>
      </c>
      <c r="J113" s="40" t="e">
        <f>1000000000/3000/PerfPowerST4[[#This Row],[Cons. MT]]</f>
        <v>#N/A</v>
      </c>
      <c r="K113" s="40" t="e">
        <f>1000000000/4000/PerfPowerST4[[#This Row],[Cons. MT]]</f>
        <v>#N/A</v>
      </c>
      <c r="L113" s="40" t="e">
        <f>1000000000/5000/PerfPowerST4[[#This Row],[Cons. MT]]</f>
        <v>#N/A</v>
      </c>
      <c r="M113" s="40" t="e">
        <f>1000000000/6000/PerfPowerST4[[#This Row],[Cons. MT]]</f>
        <v>#N/A</v>
      </c>
      <c r="N113" s="40" t="e">
        <f>1000000000/7000/PerfPowerST4[[#This Row],[Cons. MT]]</f>
        <v>#N/A</v>
      </c>
      <c r="O113" s="40" t="e">
        <f>1000000000/8000/PerfPowerST4[[#This Row],[Cons. MT]]</f>
        <v>#N/A</v>
      </c>
      <c r="P113" s="40" t="e">
        <f>1000000000/9000/PerfPowerST4[[#This Row],[Cons. MT]]</f>
        <v>#N/A</v>
      </c>
      <c r="Q113" s="40" t="e">
        <f>1000000000/10000/PerfPowerST4[[#This Row],[Cons. MT]]</f>
        <v>#N/A</v>
      </c>
    </row>
    <row r="114" spans="2:17" x14ac:dyDescent="0.3">
      <c r="B114" s="31" t="e">
        <f>IFERROR(GeneralTable[[#This Row],[Ref.]],NA())</f>
        <v>#N/A</v>
      </c>
      <c r="C114" s="21" t="e">
        <f>IFERROR(IF(GeneralTable[[#This Row],[Exclude From Chart]]="X",NA(),GeneralTable[[#This Row],[GraphLabel]]),NA())</f>
        <v>#N/A</v>
      </c>
      <c r="D114" s="21"/>
      <c r="E114" s="22" t="e">
        <f>IFERROR(IF(OR(GeneralTable[[#This Row],[Exclude From Chart]]="X",PerfPowerST4[[#This Row],[ExcludeHere]]="X"),NA(),GeneralTable[[#This Row],[Cons. MT]]),NA())</f>
        <v>#N/A</v>
      </c>
      <c r="F114" s="23" t="e">
        <f>IFERROR(IF(OR(GeneralTable[[#This Row],[Exclude From Chart]]="X",PerfPowerST4[[#This Row],[ExcludeHere]]="X"),NA(),GeneralTable[[#This Row],[Dur. MT]]),NA())</f>
        <v>#N/A</v>
      </c>
      <c r="G114" s="40" t="e">
        <f>1000000000/500/PerfPowerST4[[#This Row],[Cons. MT]]</f>
        <v>#N/A</v>
      </c>
      <c r="H114" s="40" t="e">
        <f>1000000000/1000/PerfPowerST4[[#This Row],[Cons. MT]]</f>
        <v>#N/A</v>
      </c>
      <c r="I114" s="40" t="e">
        <f>1000000000/2000/PerfPowerST4[[#This Row],[Cons. MT]]</f>
        <v>#N/A</v>
      </c>
      <c r="J114" s="40" t="e">
        <f>1000000000/3000/PerfPowerST4[[#This Row],[Cons. MT]]</f>
        <v>#N/A</v>
      </c>
      <c r="K114" s="40" t="e">
        <f>1000000000/4000/PerfPowerST4[[#This Row],[Cons. MT]]</f>
        <v>#N/A</v>
      </c>
      <c r="L114" s="40" t="e">
        <f>1000000000/5000/PerfPowerST4[[#This Row],[Cons. MT]]</f>
        <v>#N/A</v>
      </c>
      <c r="M114" s="40" t="e">
        <f>1000000000/6000/PerfPowerST4[[#This Row],[Cons. MT]]</f>
        <v>#N/A</v>
      </c>
      <c r="N114" s="40" t="e">
        <f>1000000000/7000/PerfPowerST4[[#This Row],[Cons. MT]]</f>
        <v>#N/A</v>
      </c>
      <c r="O114" s="40" t="e">
        <f>1000000000/8000/PerfPowerST4[[#This Row],[Cons. MT]]</f>
        <v>#N/A</v>
      </c>
      <c r="P114" s="40" t="e">
        <f>1000000000/9000/PerfPowerST4[[#This Row],[Cons. MT]]</f>
        <v>#N/A</v>
      </c>
      <c r="Q114" s="40" t="e">
        <f>1000000000/10000/PerfPowerST4[[#This Row],[Cons. MT]]</f>
        <v>#N/A</v>
      </c>
    </row>
    <row r="115" spans="2:17" x14ac:dyDescent="0.3">
      <c r="B115" s="31" t="e">
        <f>IFERROR(GeneralTable[[#This Row],[Ref.]],NA())</f>
        <v>#N/A</v>
      </c>
      <c r="C115" s="21" t="e">
        <f>IFERROR(IF(GeneralTable[[#This Row],[Exclude From Chart]]="X",NA(),GeneralTable[[#This Row],[GraphLabel]]),NA())</f>
        <v>#N/A</v>
      </c>
      <c r="D115" s="21"/>
      <c r="E115" s="22" t="e">
        <f>IFERROR(IF(OR(GeneralTable[[#This Row],[Exclude From Chart]]="X",PerfPowerST4[[#This Row],[ExcludeHere]]="X"),NA(),GeneralTable[[#This Row],[Cons. MT]]),NA())</f>
        <v>#N/A</v>
      </c>
      <c r="F115" s="23" t="e">
        <f>IFERROR(IF(OR(GeneralTable[[#This Row],[Exclude From Chart]]="X",PerfPowerST4[[#This Row],[ExcludeHere]]="X"),NA(),GeneralTable[[#This Row],[Dur. MT]]),NA())</f>
        <v>#N/A</v>
      </c>
      <c r="G115" s="40" t="e">
        <f>1000000000/500/PerfPowerST4[[#This Row],[Cons. MT]]</f>
        <v>#N/A</v>
      </c>
      <c r="H115" s="40" t="e">
        <f>1000000000/1000/PerfPowerST4[[#This Row],[Cons. MT]]</f>
        <v>#N/A</v>
      </c>
      <c r="I115" s="40" t="e">
        <f>1000000000/2000/PerfPowerST4[[#This Row],[Cons. MT]]</f>
        <v>#N/A</v>
      </c>
      <c r="J115" s="40" t="e">
        <f>1000000000/3000/PerfPowerST4[[#This Row],[Cons. MT]]</f>
        <v>#N/A</v>
      </c>
      <c r="K115" s="40" t="e">
        <f>1000000000/4000/PerfPowerST4[[#This Row],[Cons. MT]]</f>
        <v>#N/A</v>
      </c>
      <c r="L115" s="40" t="e">
        <f>1000000000/5000/PerfPowerST4[[#This Row],[Cons. MT]]</f>
        <v>#N/A</v>
      </c>
      <c r="M115" s="40" t="e">
        <f>1000000000/6000/PerfPowerST4[[#This Row],[Cons. MT]]</f>
        <v>#N/A</v>
      </c>
      <c r="N115" s="40" t="e">
        <f>1000000000/7000/PerfPowerST4[[#This Row],[Cons. MT]]</f>
        <v>#N/A</v>
      </c>
      <c r="O115" s="40" t="e">
        <f>1000000000/8000/PerfPowerST4[[#This Row],[Cons. MT]]</f>
        <v>#N/A</v>
      </c>
      <c r="P115" s="40" t="e">
        <f>1000000000/9000/PerfPowerST4[[#This Row],[Cons. MT]]</f>
        <v>#N/A</v>
      </c>
      <c r="Q115" s="40" t="e">
        <f>1000000000/10000/PerfPowerST4[[#This Row],[Cons. MT]]</f>
        <v>#N/A</v>
      </c>
    </row>
    <row r="116" spans="2:17" x14ac:dyDescent="0.3">
      <c r="B116" s="31" t="e">
        <f>IFERROR(GeneralTable[[#This Row],[Ref.]],NA())</f>
        <v>#N/A</v>
      </c>
      <c r="C116" s="21" t="e">
        <f>IFERROR(IF(GeneralTable[[#This Row],[Exclude From Chart]]="X",NA(),GeneralTable[[#This Row],[GraphLabel]]),NA())</f>
        <v>#N/A</v>
      </c>
      <c r="D116" s="21"/>
      <c r="E116" s="22" t="e">
        <f>IFERROR(IF(OR(GeneralTable[[#This Row],[Exclude From Chart]]="X",PerfPowerST4[[#This Row],[ExcludeHere]]="X"),NA(),GeneralTable[[#This Row],[Cons. MT]]),NA())</f>
        <v>#N/A</v>
      </c>
      <c r="F116" s="23" t="e">
        <f>IFERROR(IF(OR(GeneralTable[[#This Row],[Exclude From Chart]]="X",PerfPowerST4[[#This Row],[ExcludeHere]]="X"),NA(),GeneralTable[[#This Row],[Dur. MT]]),NA())</f>
        <v>#N/A</v>
      </c>
      <c r="G116" s="40" t="e">
        <f>1000000000/500/PerfPowerST4[[#This Row],[Cons. MT]]</f>
        <v>#N/A</v>
      </c>
      <c r="H116" s="40" t="e">
        <f>1000000000/1000/PerfPowerST4[[#This Row],[Cons. MT]]</f>
        <v>#N/A</v>
      </c>
      <c r="I116" s="40" t="e">
        <f>1000000000/2000/PerfPowerST4[[#This Row],[Cons. MT]]</f>
        <v>#N/A</v>
      </c>
      <c r="J116" s="40" t="e">
        <f>1000000000/3000/PerfPowerST4[[#This Row],[Cons. MT]]</f>
        <v>#N/A</v>
      </c>
      <c r="K116" s="40" t="e">
        <f>1000000000/4000/PerfPowerST4[[#This Row],[Cons. MT]]</f>
        <v>#N/A</v>
      </c>
      <c r="L116" s="40" t="e">
        <f>1000000000/5000/PerfPowerST4[[#This Row],[Cons. MT]]</f>
        <v>#N/A</v>
      </c>
      <c r="M116" s="40" t="e">
        <f>1000000000/6000/PerfPowerST4[[#This Row],[Cons. MT]]</f>
        <v>#N/A</v>
      </c>
      <c r="N116" s="40" t="e">
        <f>1000000000/7000/PerfPowerST4[[#This Row],[Cons. MT]]</f>
        <v>#N/A</v>
      </c>
      <c r="O116" s="40" t="e">
        <f>1000000000/8000/PerfPowerST4[[#This Row],[Cons. MT]]</f>
        <v>#N/A</v>
      </c>
      <c r="P116" s="40" t="e">
        <f>1000000000/9000/PerfPowerST4[[#This Row],[Cons. MT]]</f>
        <v>#N/A</v>
      </c>
      <c r="Q116" s="40" t="e">
        <f>1000000000/10000/PerfPowerST4[[#This Row],[Cons. MT]]</f>
        <v>#N/A</v>
      </c>
    </row>
    <row r="117" spans="2:17" x14ac:dyDescent="0.3">
      <c r="B117" s="31" t="e">
        <f>IFERROR(GeneralTable[[#This Row],[Ref.]],NA())</f>
        <v>#N/A</v>
      </c>
      <c r="C117" s="21" t="e">
        <f>IFERROR(IF(GeneralTable[[#This Row],[Exclude From Chart]]="X",NA(),GeneralTable[[#This Row],[GraphLabel]]),NA())</f>
        <v>#N/A</v>
      </c>
      <c r="D117" s="21"/>
      <c r="E117" s="22" t="e">
        <f>IFERROR(IF(OR(GeneralTable[[#This Row],[Exclude From Chart]]="X",PerfPowerST4[[#This Row],[ExcludeHere]]="X"),NA(),GeneralTable[[#This Row],[Cons. MT]]),NA())</f>
        <v>#N/A</v>
      </c>
      <c r="F117" s="23" t="e">
        <f>IFERROR(IF(OR(GeneralTable[[#This Row],[Exclude From Chart]]="X",PerfPowerST4[[#This Row],[ExcludeHere]]="X"),NA(),GeneralTable[[#This Row],[Dur. MT]]),NA())</f>
        <v>#N/A</v>
      </c>
      <c r="G117" s="40" t="e">
        <f>1000000000/500/PerfPowerST4[[#This Row],[Cons. MT]]</f>
        <v>#N/A</v>
      </c>
      <c r="H117" s="40" t="e">
        <f>1000000000/1000/PerfPowerST4[[#This Row],[Cons. MT]]</f>
        <v>#N/A</v>
      </c>
      <c r="I117" s="40" t="e">
        <f>1000000000/2000/PerfPowerST4[[#This Row],[Cons. MT]]</f>
        <v>#N/A</v>
      </c>
      <c r="J117" s="40" t="e">
        <f>1000000000/3000/PerfPowerST4[[#This Row],[Cons. MT]]</f>
        <v>#N/A</v>
      </c>
      <c r="K117" s="40" t="e">
        <f>1000000000/4000/PerfPowerST4[[#This Row],[Cons. MT]]</f>
        <v>#N/A</v>
      </c>
      <c r="L117" s="40" t="e">
        <f>1000000000/5000/PerfPowerST4[[#This Row],[Cons. MT]]</f>
        <v>#N/A</v>
      </c>
      <c r="M117" s="40" t="e">
        <f>1000000000/6000/PerfPowerST4[[#This Row],[Cons. MT]]</f>
        <v>#N/A</v>
      </c>
      <c r="N117" s="40" t="e">
        <f>1000000000/7000/PerfPowerST4[[#This Row],[Cons. MT]]</f>
        <v>#N/A</v>
      </c>
      <c r="O117" s="40" t="e">
        <f>1000000000/8000/PerfPowerST4[[#This Row],[Cons. MT]]</f>
        <v>#N/A</v>
      </c>
      <c r="P117" s="40" t="e">
        <f>1000000000/9000/PerfPowerST4[[#This Row],[Cons. MT]]</f>
        <v>#N/A</v>
      </c>
      <c r="Q117" s="40" t="e">
        <f>1000000000/10000/PerfPowerST4[[#This Row],[Cons. MT]]</f>
        <v>#N/A</v>
      </c>
    </row>
    <row r="118" spans="2:17" x14ac:dyDescent="0.3">
      <c r="B118" s="31" t="e">
        <f>IFERROR(GeneralTable[[#This Row],[Ref.]],NA())</f>
        <v>#N/A</v>
      </c>
      <c r="C118" s="21" t="e">
        <f>IFERROR(IF(GeneralTable[[#This Row],[Exclude From Chart]]="X",NA(),GeneralTable[[#This Row],[GraphLabel]]),NA())</f>
        <v>#N/A</v>
      </c>
      <c r="D118" s="21"/>
      <c r="E118" s="22" t="e">
        <f>IFERROR(IF(OR(GeneralTable[[#This Row],[Exclude From Chart]]="X",PerfPowerST4[[#This Row],[ExcludeHere]]="X"),NA(),GeneralTable[[#This Row],[Cons. MT]]),NA())</f>
        <v>#N/A</v>
      </c>
      <c r="F118" s="23" t="e">
        <f>IFERROR(IF(OR(GeneralTable[[#This Row],[Exclude From Chart]]="X",PerfPowerST4[[#This Row],[ExcludeHere]]="X"),NA(),GeneralTable[[#This Row],[Dur. MT]]),NA())</f>
        <v>#N/A</v>
      </c>
      <c r="G118" s="40" t="e">
        <f>1000000000/500/PerfPowerST4[[#This Row],[Cons. MT]]</f>
        <v>#N/A</v>
      </c>
      <c r="H118" s="40" t="e">
        <f>1000000000/1000/PerfPowerST4[[#This Row],[Cons. MT]]</f>
        <v>#N/A</v>
      </c>
      <c r="I118" s="40" t="e">
        <f>1000000000/2000/PerfPowerST4[[#This Row],[Cons. MT]]</f>
        <v>#N/A</v>
      </c>
      <c r="J118" s="40" t="e">
        <f>1000000000/3000/PerfPowerST4[[#This Row],[Cons. MT]]</f>
        <v>#N/A</v>
      </c>
      <c r="K118" s="40" t="e">
        <f>1000000000/4000/PerfPowerST4[[#This Row],[Cons. MT]]</f>
        <v>#N/A</v>
      </c>
      <c r="L118" s="40" t="e">
        <f>1000000000/5000/PerfPowerST4[[#This Row],[Cons. MT]]</f>
        <v>#N/A</v>
      </c>
      <c r="M118" s="40" t="e">
        <f>1000000000/6000/PerfPowerST4[[#This Row],[Cons. MT]]</f>
        <v>#N/A</v>
      </c>
      <c r="N118" s="40" t="e">
        <f>1000000000/7000/PerfPowerST4[[#This Row],[Cons. MT]]</f>
        <v>#N/A</v>
      </c>
      <c r="O118" s="40" t="e">
        <f>1000000000/8000/PerfPowerST4[[#This Row],[Cons. MT]]</f>
        <v>#N/A</v>
      </c>
      <c r="P118" s="40" t="e">
        <f>1000000000/9000/PerfPowerST4[[#This Row],[Cons. MT]]</f>
        <v>#N/A</v>
      </c>
      <c r="Q118" s="40" t="e">
        <f>1000000000/10000/PerfPowerST4[[#This Row],[Cons. MT]]</f>
        <v>#N/A</v>
      </c>
    </row>
    <row r="119" spans="2:17" x14ac:dyDescent="0.3">
      <c r="B119" s="31" t="e">
        <f>IFERROR(GeneralTable[[#This Row],[Ref.]],NA())</f>
        <v>#N/A</v>
      </c>
      <c r="C119" s="21" t="e">
        <f>IFERROR(IF(GeneralTable[[#This Row],[Exclude From Chart]]="X",NA(),GeneralTable[[#This Row],[GraphLabel]]),NA())</f>
        <v>#N/A</v>
      </c>
      <c r="D119" s="21"/>
      <c r="E119" s="22" t="e">
        <f>IFERROR(IF(OR(GeneralTable[[#This Row],[Exclude From Chart]]="X",PerfPowerST4[[#This Row],[ExcludeHere]]="X"),NA(),GeneralTable[[#This Row],[Cons. MT]]),NA())</f>
        <v>#N/A</v>
      </c>
      <c r="F119" s="23" t="e">
        <f>IFERROR(IF(OR(GeneralTable[[#This Row],[Exclude From Chart]]="X",PerfPowerST4[[#This Row],[ExcludeHere]]="X"),NA(),GeneralTable[[#This Row],[Dur. MT]]),NA())</f>
        <v>#N/A</v>
      </c>
      <c r="G119" s="40" t="e">
        <f>1000000000/500/PerfPowerST4[[#This Row],[Cons. MT]]</f>
        <v>#N/A</v>
      </c>
      <c r="H119" s="40" t="e">
        <f>1000000000/1000/PerfPowerST4[[#This Row],[Cons. MT]]</f>
        <v>#N/A</v>
      </c>
      <c r="I119" s="40" t="e">
        <f>1000000000/2000/PerfPowerST4[[#This Row],[Cons. MT]]</f>
        <v>#N/A</v>
      </c>
      <c r="J119" s="40" t="e">
        <f>1000000000/3000/PerfPowerST4[[#This Row],[Cons. MT]]</f>
        <v>#N/A</v>
      </c>
      <c r="K119" s="40" t="e">
        <f>1000000000/4000/PerfPowerST4[[#This Row],[Cons. MT]]</f>
        <v>#N/A</v>
      </c>
      <c r="L119" s="40" t="e">
        <f>1000000000/5000/PerfPowerST4[[#This Row],[Cons. MT]]</f>
        <v>#N/A</v>
      </c>
      <c r="M119" s="40" t="e">
        <f>1000000000/6000/PerfPowerST4[[#This Row],[Cons. MT]]</f>
        <v>#N/A</v>
      </c>
      <c r="N119" s="40" t="e">
        <f>1000000000/7000/PerfPowerST4[[#This Row],[Cons. MT]]</f>
        <v>#N/A</v>
      </c>
      <c r="O119" s="40" t="e">
        <f>1000000000/8000/PerfPowerST4[[#This Row],[Cons. MT]]</f>
        <v>#N/A</v>
      </c>
      <c r="P119" s="40" t="e">
        <f>1000000000/9000/PerfPowerST4[[#This Row],[Cons. MT]]</f>
        <v>#N/A</v>
      </c>
      <c r="Q119" s="40" t="e">
        <f>1000000000/10000/PerfPowerST4[[#This Row],[Cons. MT]]</f>
        <v>#N/A</v>
      </c>
    </row>
    <row r="120" spans="2:17" x14ac:dyDescent="0.3">
      <c r="B120" s="31" t="e">
        <f>IFERROR(GeneralTable[[#This Row],[Ref.]],NA())</f>
        <v>#N/A</v>
      </c>
      <c r="C120" s="21" t="e">
        <f>IFERROR(IF(GeneralTable[[#This Row],[Exclude From Chart]]="X",NA(),GeneralTable[[#This Row],[GraphLabel]]),NA())</f>
        <v>#N/A</v>
      </c>
      <c r="D120" s="21"/>
      <c r="E120" s="22" t="e">
        <f>IFERROR(IF(OR(GeneralTable[[#This Row],[Exclude From Chart]]="X",PerfPowerST4[[#This Row],[ExcludeHere]]="X"),NA(),GeneralTable[[#This Row],[Cons. MT]]),NA())</f>
        <v>#N/A</v>
      </c>
      <c r="F120" s="23" t="e">
        <f>IFERROR(IF(OR(GeneralTable[[#This Row],[Exclude From Chart]]="X",PerfPowerST4[[#This Row],[ExcludeHere]]="X"),NA(),GeneralTable[[#This Row],[Dur. MT]]),NA())</f>
        <v>#N/A</v>
      </c>
      <c r="G120" s="40" t="e">
        <f>1000000000/500/PerfPowerST4[[#This Row],[Cons. MT]]</f>
        <v>#N/A</v>
      </c>
      <c r="H120" s="40" t="e">
        <f>1000000000/1000/PerfPowerST4[[#This Row],[Cons. MT]]</f>
        <v>#N/A</v>
      </c>
      <c r="I120" s="40" t="e">
        <f>1000000000/2000/PerfPowerST4[[#This Row],[Cons. MT]]</f>
        <v>#N/A</v>
      </c>
      <c r="J120" s="40" t="e">
        <f>1000000000/3000/PerfPowerST4[[#This Row],[Cons. MT]]</f>
        <v>#N/A</v>
      </c>
      <c r="K120" s="40" t="e">
        <f>1000000000/4000/PerfPowerST4[[#This Row],[Cons. MT]]</f>
        <v>#N/A</v>
      </c>
      <c r="L120" s="40" t="e">
        <f>1000000000/5000/PerfPowerST4[[#This Row],[Cons. MT]]</f>
        <v>#N/A</v>
      </c>
      <c r="M120" s="40" t="e">
        <f>1000000000/6000/PerfPowerST4[[#This Row],[Cons. MT]]</f>
        <v>#N/A</v>
      </c>
      <c r="N120" s="40" t="e">
        <f>1000000000/7000/PerfPowerST4[[#This Row],[Cons. MT]]</f>
        <v>#N/A</v>
      </c>
      <c r="O120" s="40" t="e">
        <f>1000000000/8000/PerfPowerST4[[#This Row],[Cons. MT]]</f>
        <v>#N/A</v>
      </c>
      <c r="P120" s="40" t="e">
        <f>1000000000/9000/PerfPowerST4[[#This Row],[Cons. MT]]</f>
        <v>#N/A</v>
      </c>
      <c r="Q120" s="40" t="e">
        <f>1000000000/10000/PerfPowerST4[[#This Row],[Cons. MT]]</f>
        <v>#N/A</v>
      </c>
    </row>
    <row r="121" spans="2:17" x14ac:dyDescent="0.3">
      <c r="B121" s="31" t="e">
        <f>IFERROR(GeneralTable[[#This Row],[Ref.]],NA())</f>
        <v>#N/A</v>
      </c>
      <c r="C121" s="21" t="e">
        <f>IFERROR(IF(GeneralTable[[#This Row],[Exclude From Chart]]="X",NA(),GeneralTable[[#This Row],[GraphLabel]]),NA())</f>
        <v>#N/A</v>
      </c>
      <c r="D121" s="21"/>
      <c r="E121" s="22" t="e">
        <f>IFERROR(IF(OR(GeneralTable[[#This Row],[Exclude From Chart]]="X",PerfPowerST4[[#This Row],[ExcludeHere]]="X"),NA(),GeneralTable[[#This Row],[Cons. MT]]),NA())</f>
        <v>#N/A</v>
      </c>
      <c r="F121" s="23" t="e">
        <f>IFERROR(IF(OR(GeneralTable[[#This Row],[Exclude From Chart]]="X",PerfPowerST4[[#This Row],[ExcludeHere]]="X"),NA(),GeneralTable[[#This Row],[Dur. MT]]),NA())</f>
        <v>#N/A</v>
      </c>
      <c r="G121" s="40" t="e">
        <f>1000000000/500/PerfPowerST4[[#This Row],[Cons. MT]]</f>
        <v>#N/A</v>
      </c>
      <c r="H121" s="40" t="e">
        <f>1000000000/1000/PerfPowerST4[[#This Row],[Cons. MT]]</f>
        <v>#N/A</v>
      </c>
      <c r="I121" s="40" t="e">
        <f>1000000000/2000/PerfPowerST4[[#This Row],[Cons. MT]]</f>
        <v>#N/A</v>
      </c>
      <c r="J121" s="40" t="e">
        <f>1000000000/3000/PerfPowerST4[[#This Row],[Cons. MT]]</f>
        <v>#N/A</v>
      </c>
      <c r="K121" s="40" t="e">
        <f>1000000000/4000/PerfPowerST4[[#This Row],[Cons. MT]]</f>
        <v>#N/A</v>
      </c>
      <c r="L121" s="40" t="e">
        <f>1000000000/5000/PerfPowerST4[[#This Row],[Cons. MT]]</f>
        <v>#N/A</v>
      </c>
      <c r="M121" s="40" t="e">
        <f>1000000000/6000/PerfPowerST4[[#This Row],[Cons. MT]]</f>
        <v>#N/A</v>
      </c>
      <c r="N121" s="40" t="e">
        <f>1000000000/7000/PerfPowerST4[[#This Row],[Cons. MT]]</f>
        <v>#N/A</v>
      </c>
      <c r="O121" s="40" t="e">
        <f>1000000000/8000/PerfPowerST4[[#This Row],[Cons. MT]]</f>
        <v>#N/A</v>
      </c>
      <c r="P121" s="40" t="e">
        <f>1000000000/9000/PerfPowerST4[[#This Row],[Cons. MT]]</f>
        <v>#N/A</v>
      </c>
      <c r="Q121" s="40" t="e">
        <f>1000000000/10000/PerfPowerST4[[#This Row],[Cons. MT]]</f>
        <v>#N/A</v>
      </c>
    </row>
    <row r="122" spans="2:17" x14ac:dyDescent="0.3">
      <c r="B122" s="31" t="e">
        <f>IFERROR(GeneralTable[[#This Row],[Ref.]],NA())</f>
        <v>#N/A</v>
      </c>
      <c r="C122" s="21" t="e">
        <f>IFERROR(IF(GeneralTable[[#This Row],[Exclude From Chart]]="X",NA(),GeneralTable[[#This Row],[GraphLabel]]),NA())</f>
        <v>#N/A</v>
      </c>
      <c r="D122" s="21"/>
      <c r="E122" s="22" t="e">
        <f>IFERROR(IF(OR(GeneralTable[[#This Row],[Exclude From Chart]]="X",PerfPowerST4[[#This Row],[ExcludeHere]]="X"),NA(),GeneralTable[[#This Row],[Cons. MT]]),NA())</f>
        <v>#N/A</v>
      </c>
      <c r="F122" s="23" t="e">
        <f>IFERROR(IF(OR(GeneralTable[[#This Row],[Exclude From Chart]]="X",PerfPowerST4[[#This Row],[ExcludeHere]]="X"),NA(),GeneralTable[[#This Row],[Dur. MT]]),NA())</f>
        <v>#N/A</v>
      </c>
      <c r="G122" s="40" t="e">
        <f>1000000000/500/PerfPowerST4[[#This Row],[Cons. MT]]</f>
        <v>#N/A</v>
      </c>
      <c r="H122" s="40" t="e">
        <f>1000000000/1000/PerfPowerST4[[#This Row],[Cons. MT]]</f>
        <v>#N/A</v>
      </c>
      <c r="I122" s="40" t="e">
        <f>1000000000/2000/PerfPowerST4[[#This Row],[Cons. MT]]</f>
        <v>#N/A</v>
      </c>
      <c r="J122" s="40" t="e">
        <f>1000000000/3000/PerfPowerST4[[#This Row],[Cons. MT]]</f>
        <v>#N/A</v>
      </c>
      <c r="K122" s="40" t="e">
        <f>1000000000/4000/PerfPowerST4[[#This Row],[Cons. MT]]</f>
        <v>#N/A</v>
      </c>
      <c r="L122" s="40" t="e">
        <f>1000000000/5000/PerfPowerST4[[#This Row],[Cons. MT]]</f>
        <v>#N/A</v>
      </c>
      <c r="M122" s="40" t="e">
        <f>1000000000/6000/PerfPowerST4[[#This Row],[Cons. MT]]</f>
        <v>#N/A</v>
      </c>
      <c r="N122" s="40" t="e">
        <f>1000000000/7000/PerfPowerST4[[#This Row],[Cons. MT]]</f>
        <v>#N/A</v>
      </c>
      <c r="O122" s="40" t="e">
        <f>1000000000/8000/PerfPowerST4[[#This Row],[Cons. MT]]</f>
        <v>#N/A</v>
      </c>
      <c r="P122" s="40" t="e">
        <f>1000000000/9000/PerfPowerST4[[#This Row],[Cons. MT]]</f>
        <v>#N/A</v>
      </c>
      <c r="Q122" s="40" t="e">
        <f>1000000000/10000/PerfPowerST4[[#This Row],[Cons. MT]]</f>
        <v>#N/A</v>
      </c>
    </row>
    <row r="123" spans="2:17" x14ac:dyDescent="0.3">
      <c r="B123" s="31" t="e">
        <f>IFERROR(GeneralTable[[#This Row],[Ref.]],NA())</f>
        <v>#N/A</v>
      </c>
      <c r="C123" s="21" t="e">
        <f>IFERROR(IF(GeneralTable[[#This Row],[Exclude From Chart]]="X",NA(),GeneralTable[[#This Row],[GraphLabel]]),NA())</f>
        <v>#N/A</v>
      </c>
      <c r="D123" s="21"/>
      <c r="E123" s="22" t="e">
        <f>IFERROR(IF(OR(GeneralTable[[#This Row],[Exclude From Chart]]="X",PerfPowerST4[[#This Row],[ExcludeHere]]="X"),NA(),GeneralTable[[#This Row],[Cons. MT]]),NA())</f>
        <v>#N/A</v>
      </c>
      <c r="F123" s="23" t="e">
        <f>IFERROR(IF(OR(GeneralTable[[#This Row],[Exclude From Chart]]="X",PerfPowerST4[[#This Row],[ExcludeHere]]="X"),NA(),GeneralTable[[#This Row],[Dur. MT]]),NA())</f>
        <v>#N/A</v>
      </c>
      <c r="G123" s="40" t="e">
        <f>1000000000/500/PerfPowerST4[[#This Row],[Cons. MT]]</f>
        <v>#N/A</v>
      </c>
      <c r="H123" s="40" t="e">
        <f>1000000000/1000/PerfPowerST4[[#This Row],[Cons. MT]]</f>
        <v>#N/A</v>
      </c>
      <c r="I123" s="40" t="e">
        <f>1000000000/2000/PerfPowerST4[[#This Row],[Cons. MT]]</f>
        <v>#N/A</v>
      </c>
      <c r="J123" s="40" t="e">
        <f>1000000000/3000/PerfPowerST4[[#This Row],[Cons. MT]]</f>
        <v>#N/A</v>
      </c>
      <c r="K123" s="40" t="e">
        <f>1000000000/4000/PerfPowerST4[[#This Row],[Cons. MT]]</f>
        <v>#N/A</v>
      </c>
      <c r="L123" s="40" t="e">
        <f>1000000000/5000/PerfPowerST4[[#This Row],[Cons. MT]]</f>
        <v>#N/A</v>
      </c>
      <c r="M123" s="40" t="e">
        <f>1000000000/6000/PerfPowerST4[[#This Row],[Cons. MT]]</f>
        <v>#N/A</v>
      </c>
      <c r="N123" s="40" t="e">
        <f>1000000000/7000/PerfPowerST4[[#This Row],[Cons. MT]]</f>
        <v>#N/A</v>
      </c>
      <c r="O123" s="40" t="e">
        <f>1000000000/8000/PerfPowerST4[[#This Row],[Cons. MT]]</f>
        <v>#N/A</v>
      </c>
      <c r="P123" s="40" t="e">
        <f>1000000000/9000/PerfPowerST4[[#This Row],[Cons. MT]]</f>
        <v>#N/A</v>
      </c>
      <c r="Q123" s="40" t="e">
        <f>1000000000/10000/PerfPowerST4[[#This Row],[Cons. MT]]</f>
        <v>#N/A</v>
      </c>
    </row>
    <row r="124" spans="2:17" x14ac:dyDescent="0.3">
      <c r="B124" s="31" t="e">
        <f>IFERROR(GeneralTable[[#This Row],[Ref.]],NA())</f>
        <v>#N/A</v>
      </c>
      <c r="C124" s="21" t="e">
        <f>IFERROR(IF(GeneralTable[[#This Row],[Exclude From Chart]]="X",NA(),GeneralTable[[#This Row],[GraphLabel]]),NA())</f>
        <v>#N/A</v>
      </c>
      <c r="D124" s="21"/>
      <c r="E124" s="22" t="e">
        <f>IFERROR(IF(OR(GeneralTable[[#This Row],[Exclude From Chart]]="X",PerfPowerST4[[#This Row],[ExcludeHere]]="X"),NA(),GeneralTable[[#This Row],[Cons. MT]]),NA())</f>
        <v>#N/A</v>
      </c>
      <c r="F124" s="23" t="e">
        <f>IFERROR(IF(OR(GeneralTable[[#This Row],[Exclude From Chart]]="X",PerfPowerST4[[#This Row],[ExcludeHere]]="X"),NA(),GeneralTable[[#This Row],[Dur. MT]]),NA())</f>
        <v>#N/A</v>
      </c>
      <c r="G124" s="40" t="e">
        <f>1000000000/500/PerfPowerST4[[#This Row],[Cons. MT]]</f>
        <v>#N/A</v>
      </c>
      <c r="H124" s="40" t="e">
        <f>1000000000/1000/PerfPowerST4[[#This Row],[Cons. MT]]</f>
        <v>#N/A</v>
      </c>
      <c r="I124" s="40" t="e">
        <f>1000000000/2000/PerfPowerST4[[#This Row],[Cons. MT]]</f>
        <v>#N/A</v>
      </c>
      <c r="J124" s="40" t="e">
        <f>1000000000/3000/PerfPowerST4[[#This Row],[Cons. MT]]</f>
        <v>#N/A</v>
      </c>
      <c r="K124" s="40" t="e">
        <f>1000000000/4000/PerfPowerST4[[#This Row],[Cons. MT]]</f>
        <v>#N/A</v>
      </c>
      <c r="L124" s="40" t="e">
        <f>1000000000/5000/PerfPowerST4[[#This Row],[Cons. MT]]</f>
        <v>#N/A</v>
      </c>
      <c r="M124" s="40" t="e">
        <f>1000000000/6000/PerfPowerST4[[#This Row],[Cons. MT]]</f>
        <v>#N/A</v>
      </c>
      <c r="N124" s="40" t="e">
        <f>1000000000/7000/PerfPowerST4[[#This Row],[Cons. MT]]</f>
        <v>#N/A</v>
      </c>
      <c r="O124" s="40" t="e">
        <f>1000000000/8000/PerfPowerST4[[#This Row],[Cons. MT]]</f>
        <v>#N/A</v>
      </c>
      <c r="P124" s="40" t="e">
        <f>1000000000/9000/PerfPowerST4[[#This Row],[Cons. MT]]</f>
        <v>#N/A</v>
      </c>
      <c r="Q124" s="40" t="e">
        <f>1000000000/10000/PerfPowerST4[[#This Row],[Cons. MT]]</f>
        <v>#N/A</v>
      </c>
    </row>
    <row r="125" spans="2:17" x14ac:dyDescent="0.3">
      <c r="B125" s="31" t="e">
        <f>IFERROR(GeneralTable[[#This Row],[Ref.]],NA())</f>
        <v>#N/A</v>
      </c>
      <c r="C125" s="21" t="e">
        <f>IFERROR(IF(GeneralTable[[#This Row],[Exclude From Chart]]="X",NA(),GeneralTable[[#This Row],[GraphLabel]]),NA())</f>
        <v>#N/A</v>
      </c>
      <c r="D125" s="21"/>
      <c r="E125" s="22" t="e">
        <f>IFERROR(IF(OR(GeneralTable[[#This Row],[Exclude From Chart]]="X",PerfPowerST4[[#This Row],[ExcludeHere]]="X"),NA(),GeneralTable[[#This Row],[Cons. MT]]),NA())</f>
        <v>#N/A</v>
      </c>
      <c r="F125" s="23" t="e">
        <f>IFERROR(IF(OR(GeneralTable[[#This Row],[Exclude From Chart]]="X",PerfPowerST4[[#This Row],[ExcludeHere]]="X"),NA(),GeneralTable[[#This Row],[Dur. MT]]),NA())</f>
        <v>#N/A</v>
      </c>
      <c r="G125" s="40" t="e">
        <f>1000000000/500/PerfPowerST4[[#This Row],[Cons. MT]]</f>
        <v>#N/A</v>
      </c>
      <c r="H125" s="40" t="e">
        <f>1000000000/1000/PerfPowerST4[[#This Row],[Cons. MT]]</f>
        <v>#N/A</v>
      </c>
      <c r="I125" s="40" t="e">
        <f>1000000000/2000/PerfPowerST4[[#This Row],[Cons. MT]]</f>
        <v>#N/A</v>
      </c>
      <c r="J125" s="40" t="e">
        <f>1000000000/3000/PerfPowerST4[[#This Row],[Cons. MT]]</f>
        <v>#N/A</v>
      </c>
      <c r="K125" s="40" t="e">
        <f>1000000000/4000/PerfPowerST4[[#This Row],[Cons. MT]]</f>
        <v>#N/A</v>
      </c>
      <c r="L125" s="40" t="e">
        <f>1000000000/5000/PerfPowerST4[[#This Row],[Cons. MT]]</f>
        <v>#N/A</v>
      </c>
      <c r="M125" s="40" t="e">
        <f>1000000000/6000/PerfPowerST4[[#This Row],[Cons. MT]]</f>
        <v>#N/A</v>
      </c>
      <c r="N125" s="40" t="e">
        <f>1000000000/7000/PerfPowerST4[[#This Row],[Cons. MT]]</f>
        <v>#N/A</v>
      </c>
      <c r="O125" s="40" t="e">
        <f>1000000000/8000/PerfPowerST4[[#This Row],[Cons. MT]]</f>
        <v>#N/A</v>
      </c>
      <c r="P125" s="40" t="e">
        <f>1000000000/9000/PerfPowerST4[[#This Row],[Cons. MT]]</f>
        <v>#N/A</v>
      </c>
      <c r="Q125" s="40" t="e">
        <f>1000000000/10000/PerfPowerST4[[#This Row],[Cons. MT]]</f>
        <v>#N/A</v>
      </c>
    </row>
    <row r="126" spans="2:17" x14ac:dyDescent="0.3">
      <c r="B126" s="31" t="e">
        <f>IFERROR(GeneralTable[[#This Row],[Ref.]],NA())</f>
        <v>#N/A</v>
      </c>
      <c r="C126" s="21" t="e">
        <f>IFERROR(IF(GeneralTable[[#This Row],[Exclude From Chart]]="X",NA(),GeneralTable[[#This Row],[GraphLabel]]),NA())</f>
        <v>#N/A</v>
      </c>
      <c r="D126" s="21"/>
      <c r="E126" s="22" t="e">
        <f>IFERROR(IF(OR(GeneralTable[[#This Row],[Exclude From Chart]]="X",PerfPowerST4[[#This Row],[ExcludeHere]]="X"),NA(),GeneralTable[[#This Row],[Cons. MT]]),NA())</f>
        <v>#N/A</v>
      </c>
      <c r="F126" s="23" t="e">
        <f>IFERROR(IF(OR(GeneralTable[[#This Row],[Exclude From Chart]]="X",PerfPowerST4[[#This Row],[ExcludeHere]]="X"),NA(),GeneralTable[[#This Row],[Dur. MT]]),NA())</f>
        <v>#N/A</v>
      </c>
      <c r="G126" s="40" t="e">
        <f>1000000000/500/PerfPowerST4[[#This Row],[Cons. MT]]</f>
        <v>#N/A</v>
      </c>
      <c r="H126" s="40" t="e">
        <f>1000000000/1000/PerfPowerST4[[#This Row],[Cons. MT]]</f>
        <v>#N/A</v>
      </c>
      <c r="I126" s="40" t="e">
        <f>1000000000/2000/PerfPowerST4[[#This Row],[Cons. MT]]</f>
        <v>#N/A</v>
      </c>
      <c r="J126" s="40" t="e">
        <f>1000000000/3000/PerfPowerST4[[#This Row],[Cons. MT]]</f>
        <v>#N/A</v>
      </c>
      <c r="K126" s="40" t="e">
        <f>1000000000/4000/PerfPowerST4[[#This Row],[Cons. MT]]</f>
        <v>#N/A</v>
      </c>
      <c r="L126" s="40" t="e">
        <f>1000000000/5000/PerfPowerST4[[#This Row],[Cons. MT]]</f>
        <v>#N/A</v>
      </c>
      <c r="M126" s="40" t="e">
        <f>1000000000/6000/PerfPowerST4[[#This Row],[Cons. MT]]</f>
        <v>#N/A</v>
      </c>
      <c r="N126" s="40" t="e">
        <f>1000000000/7000/PerfPowerST4[[#This Row],[Cons. MT]]</f>
        <v>#N/A</v>
      </c>
      <c r="O126" s="40" t="e">
        <f>1000000000/8000/PerfPowerST4[[#This Row],[Cons. MT]]</f>
        <v>#N/A</v>
      </c>
      <c r="P126" s="40" t="e">
        <f>1000000000/9000/PerfPowerST4[[#This Row],[Cons. MT]]</f>
        <v>#N/A</v>
      </c>
      <c r="Q126" s="40" t="e">
        <f>1000000000/10000/PerfPowerST4[[#This Row],[Cons. MT]]</f>
        <v>#N/A</v>
      </c>
    </row>
    <row r="127" spans="2:17" x14ac:dyDescent="0.3">
      <c r="B127" s="31" t="e">
        <f>IFERROR(GeneralTable[[#This Row],[Ref.]],NA())</f>
        <v>#N/A</v>
      </c>
      <c r="C127" s="21" t="e">
        <f>IFERROR(IF(GeneralTable[[#This Row],[Exclude From Chart]]="X",NA(),GeneralTable[[#This Row],[GraphLabel]]),NA())</f>
        <v>#N/A</v>
      </c>
      <c r="D127" s="21"/>
      <c r="E127" s="22" t="e">
        <f>IFERROR(IF(OR(GeneralTable[[#This Row],[Exclude From Chart]]="X",PerfPowerST4[[#This Row],[ExcludeHere]]="X"),NA(),GeneralTable[[#This Row],[Cons. MT]]),NA())</f>
        <v>#N/A</v>
      </c>
      <c r="F127" s="23" t="e">
        <f>IFERROR(IF(OR(GeneralTable[[#This Row],[Exclude From Chart]]="X",PerfPowerST4[[#This Row],[ExcludeHere]]="X"),NA(),GeneralTable[[#This Row],[Dur. MT]]),NA())</f>
        <v>#N/A</v>
      </c>
      <c r="G127" s="40" t="e">
        <f>1000000000/500/PerfPowerST4[[#This Row],[Cons. MT]]</f>
        <v>#N/A</v>
      </c>
      <c r="H127" s="40" t="e">
        <f>1000000000/1000/PerfPowerST4[[#This Row],[Cons. MT]]</f>
        <v>#N/A</v>
      </c>
      <c r="I127" s="40" t="e">
        <f>1000000000/2000/PerfPowerST4[[#This Row],[Cons. MT]]</f>
        <v>#N/A</v>
      </c>
      <c r="J127" s="40" t="e">
        <f>1000000000/3000/PerfPowerST4[[#This Row],[Cons. MT]]</f>
        <v>#N/A</v>
      </c>
      <c r="K127" s="40" t="e">
        <f>1000000000/4000/PerfPowerST4[[#This Row],[Cons. MT]]</f>
        <v>#N/A</v>
      </c>
      <c r="L127" s="40" t="e">
        <f>1000000000/5000/PerfPowerST4[[#This Row],[Cons. MT]]</f>
        <v>#N/A</v>
      </c>
      <c r="M127" s="40" t="e">
        <f>1000000000/6000/PerfPowerST4[[#This Row],[Cons. MT]]</f>
        <v>#N/A</v>
      </c>
      <c r="N127" s="40" t="e">
        <f>1000000000/7000/PerfPowerST4[[#This Row],[Cons. MT]]</f>
        <v>#N/A</v>
      </c>
      <c r="O127" s="40" t="e">
        <f>1000000000/8000/PerfPowerST4[[#This Row],[Cons. MT]]</f>
        <v>#N/A</v>
      </c>
      <c r="P127" s="40" t="e">
        <f>1000000000/9000/PerfPowerST4[[#This Row],[Cons. MT]]</f>
        <v>#N/A</v>
      </c>
      <c r="Q127" s="40" t="e">
        <f>1000000000/10000/PerfPowerST4[[#This Row],[Cons. MT]]</f>
        <v>#N/A</v>
      </c>
    </row>
    <row r="128" spans="2:17" x14ac:dyDescent="0.3">
      <c r="B128" s="31" t="e">
        <f>IFERROR(GeneralTable[[#This Row],[Ref.]],NA())</f>
        <v>#N/A</v>
      </c>
      <c r="C128" s="21" t="e">
        <f>IFERROR(IF(GeneralTable[[#This Row],[Exclude From Chart]]="X",NA(),GeneralTable[[#This Row],[GraphLabel]]),NA())</f>
        <v>#N/A</v>
      </c>
      <c r="D128" s="21"/>
      <c r="E128" s="22" t="e">
        <f>IFERROR(IF(OR(GeneralTable[[#This Row],[Exclude From Chart]]="X",PerfPowerST4[[#This Row],[ExcludeHere]]="X"),NA(),GeneralTable[[#This Row],[Cons. MT]]),NA())</f>
        <v>#N/A</v>
      </c>
      <c r="F128" s="23" t="e">
        <f>IFERROR(IF(OR(GeneralTable[[#This Row],[Exclude From Chart]]="X",PerfPowerST4[[#This Row],[ExcludeHere]]="X"),NA(),GeneralTable[[#This Row],[Dur. MT]]),NA())</f>
        <v>#N/A</v>
      </c>
      <c r="G128" s="40" t="e">
        <f>1000000000/500/PerfPowerST4[[#This Row],[Cons. MT]]</f>
        <v>#N/A</v>
      </c>
      <c r="H128" s="40" t="e">
        <f>1000000000/1000/PerfPowerST4[[#This Row],[Cons. MT]]</f>
        <v>#N/A</v>
      </c>
      <c r="I128" s="40" t="e">
        <f>1000000000/2000/PerfPowerST4[[#This Row],[Cons. MT]]</f>
        <v>#N/A</v>
      </c>
      <c r="J128" s="40" t="e">
        <f>1000000000/3000/PerfPowerST4[[#This Row],[Cons. MT]]</f>
        <v>#N/A</v>
      </c>
      <c r="K128" s="40" t="e">
        <f>1000000000/4000/PerfPowerST4[[#This Row],[Cons. MT]]</f>
        <v>#N/A</v>
      </c>
      <c r="L128" s="40" t="e">
        <f>1000000000/5000/PerfPowerST4[[#This Row],[Cons. MT]]</f>
        <v>#N/A</v>
      </c>
      <c r="M128" s="40" t="e">
        <f>1000000000/6000/PerfPowerST4[[#This Row],[Cons. MT]]</f>
        <v>#N/A</v>
      </c>
      <c r="N128" s="40" t="e">
        <f>1000000000/7000/PerfPowerST4[[#This Row],[Cons. MT]]</f>
        <v>#N/A</v>
      </c>
      <c r="O128" s="40" t="e">
        <f>1000000000/8000/PerfPowerST4[[#This Row],[Cons. MT]]</f>
        <v>#N/A</v>
      </c>
      <c r="P128" s="40" t="e">
        <f>1000000000/9000/PerfPowerST4[[#This Row],[Cons. MT]]</f>
        <v>#N/A</v>
      </c>
      <c r="Q128" s="40" t="e">
        <f>1000000000/10000/PerfPowerST4[[#This Row],[Cons. MT]]</f>
        <v>#N/A</v>
      </c>
    </row>
    <row r="129" spans="2:17" x14ac:dyDescent="0.3">
      <c r="B129" s="31" t="e">
        <f>IFERROR(GeneralTable[[#This Row],[Ref.]],NA())</f>
        <v>#N/A</v>
      </c>
      <c r="C129" s="21" t="e">
        <f>IFERROR(IF(GeneralTable[[#This Row],[Exclude From Chart]]="X",NA(),GeneralTable[[#This Row],[GraphLabel]]),NA())</f>
        <v>#N/A</v>
      </c>
      <c r="D129" s="21"/>
      <c r="E129" s="22" t="e">
        <f>IFERROR(IF(OR(GeneralTable[[#This Row],[Exclude From Chart]]="X",PerfPowerST4[[#This Row],[ExcludeHere]]="X"),NA(),GeneralTable[[#This Row],[Cons. MT]]),NA())</f>
        <v>#N/A</v>
      </c>
      <c r="F129" s="23" t="e">
        <f>IFERROR(IF(OR(GeneralTable[[#This Row],[Exclude From Chart]]="X",PerfPowerST4[[#This Row],[ExcludeHere]]="X"),NA(),GeneralTable[[#This Row],[Dur. MT]]),NA())</f>
        <v>#N/A</v>
      </c>
      <c r="G129" s="40" t="e">
        <f>1000000000/500/PerfPowerST4[[#This Row],[Cons. MT]]</f>
        <v>#N/A</v>
      </c>
      <c r="H129" s="40" t="e">
        <f>1000000000/1000/PerfPowerST4[[#This Row],[Cons. MT]]</f>
        <v>#N/A</v>
      </c>
      <c r="I129" s="40" t="e">
        <f>1000000000/2000/PerfPowerST4[[#This Row],[Cons. MT]]</f>
        <v>#N/A</v>
      </c>
      <c r="J129" s="40" t="e">
        <f>1000000000/3000/PerfPowerST4[[#This Row],[Cons. MT]]</f>
        <v>#N/A</v>
      </c>
      <c r="K129" s="40" t="e">
        <f>1000000000/4000/PerfPowerST4[[#This Row],[Cons. MT]]</f>
        <v>#N/A</v>
      </c>
      <c r="L129" s="40" t="e">
        <f>1000000000/5000/PerfPowerST4[[#This Row],[Cons. MT]]</f>
        <v>#N/A</v>
      </c>
      <c r="M129" s="40" t="e">
        <f>1000000000/6000/PerfPowerST4[[#This Row],[Cons. MT]]</f>
        <v>#N/A</v>
      </c>
      <c r="N129" s="40" t="e">
        <f>1000000000/7000/PerfPowerST4[[#This Row],[Cons. MT]]</f>
        <v>#N/A</v>
      </c>
      <c r="O129" s="40" t="e">
        <f>1000000000/8000/PerfPowerST4[[#This Row],[Cons. MT]]</f>
        <v>#N/A</v>
      </c>
      <c r="P129" s="40" t="e">
        <f>1000000000/9000/PerfPowerST4[[#This Row],[Cons. MT]]</f>
        <v>#N/A</v>
      </c>
      <c r="Q129" s="40" t="e">
        <f>1000000000/10000/PerfPowerST4[[#This Row],[Cons. MT]]</f>
        <v>#N/A</v>
      </c>
    </row>
    <row r="130" spans="2:17" x14ac:dyDescent="0.3">
      <c r="B130" s="31" t="e">
        <f>IFERROR(GeneralTable[[#This Row],[Ref.]],NA())</f>
        <v>#N/A</v>
      </c>
      <c r="C130" s="21" t="e">
        <f>IFERROR(IF(GeneralTable[[#This Row],[Exclude From Chart]]="X",NA(),GeneralTable[[#This Row],[GraphLabel]]),NA())</f>
        <v>#N/A</v>
      </c>
      <c r="D130" s="21"/>
      <c r="E130" s="22" t="e">
        <f>IFERROR(IF(OR(GeneralTable[[#This Row],[Exclude From Chart]]="X",PerfPowerST4[[#This Row],[ExcludeHere]]="X"),NA(),GeneralTable[[#This Row],[Cons. MT]]),NA())</f>
        <v>#N/A</v>
      </c>
      <c r="F130" s="23" t="e">
        <f>IFERROR(IF(OR(GeneralTable[[#This Row],[Exclude From Chart]]="X",PerfPowerST4[[#This Row],[ExcludeHere]]="X"),NA(),GeneralTable[[#This Row],[Dur. MT]]),NA())</f>
        <v>#N/A</v>
      </c>
      <c r="G130" s="40" t="e">
        <f>1000000000/500/PerfPowerST4[[#This Row],[Cons. MT]]</f>
        <v>#N/A</v>
      </c>
      <c r="H130" s="40" t="e">
        <f>1000000000/1000/PerfPowerST4[[#This Row],[Cons. MT]]</f>
        <v>#N/A</v>
      </c>
      <c r="I130" s="40" t="e">
        <f>1000000000/2000/PerfPowerST4[[#This Row],[Cons. MT]]</f>
        <v>#N/A</v>
      </c>
      <c r="J130" s="40" t="e">
        <f>1000000000/3000/PerfPowerST4[[#This Row],[Cons. MT]]</f>
        <v>#N/A</v>
      </c>
      <c r="K130" s="40" t="e">
        <f>1000000000/4000/PerfPowerST4[[#This Row],[Cons. MT]]</f>
        <v>#N/A</v>
      </c>
      <c r="L130" s="40" t="e">
        <f>1000000000/5000/PerfPowerST4[[#This Row],[Cons. MT]]</f>
        <v>#N/A</v>
      </c>
      <c r="M130" s="40" t="e">
        <f>1000000000/6000/PerfPowerST4[[#This Row],[Cons. MT]]</f>
        <v>#N/A</v>
      </c>
      <c r="N130" s="40" t="e">
        <f>1000000000/7000/PerfPowerST4[[#This Row],[Cons. MT]]</f>
        <v>#N/A</v>
      </c>
      <c r="O130" s="40" t="e">
        <f>1000000000/8000/PerfPowerST4[[#This Row],[Cons. MT]]</f>
        <v>#N/A</v>
      </c>
      <c r="P130" s="40" t="e">
        <f>1000000000/9000/PerfPowerST4[[#This Row],[Cons. MT]]</f>
        <v>#N/A</v>
      </c>
      <c r="Q130" s="40" t="e">
        <f>1000000000/10000/PerfPowerST4[[#This Row],[Cons. MT]]</f>
        <v>#N/A</v>
      </c>
    </row>
    <row r="131" spans="2:17" x14ac:dyDescent="0.3">
      <c r="B131" s="31" t="e">
        <f>IFERROR(GeneralTable[[#This Row],[Ref.]],NA())</f>
        <v>#N/A</v>
      </c>
      <c r="C131" s="21" t="e">
        <f>IFERROR(IF(GeneralTable[[#This Row],[Exclude From Chart]]="X",NA(),GeneralTable[[#This Row],[GraphLabel]]),NA())</f>
        <v>#N/A</v>
      </c>
      <c r="D131" s="21"/>
      <c r="E131" s="22" t="e">
        <f>IFERROR(IF(OR(GeneralTable[[#This Row],[Exclude From Chart]]="X",PerfPowerST4[[#This Row],[ExcludeHere]]="X"),NA(),GeneralTable[[#This Row],[Cons. MT]]),NA())</f>
        <v>#N/A</v>
      </c>
      <c r="F131" s="23" t="e">
        <f>IFERROR(IF(OR(GeneralTable[[#This Row],[Exclude From Chart]]="X",PerfPowerST4[[#This Row],[ExcludeHere]]="X"),NA(),GeneralTable[[#This Row],[Dur. MT]]),NA())</f>
        <v>#N/A</v>
      </c>
      <c r="G131" s="40" t="e">
        <f>1000000000/500/PerfPowerST4[[#This Row],[Cons. MT]]</f>
        <v>#N/A</v>
      </c>
      <c r="H131" s="40" t="e">
        <f>1000000000/1000/PerfPowerST4[[#This Row],[Cons. MT]]</f>
        <v>#N/A</v>
      </c>
      <c r="I131" s="40" t="e">
        <f>1000000000/2000/PerfPowerST4[[#This Row],[Cons. MT]]</f>
        <v>#N/A</v>
      </c>
      <c r="J131" s="40" t="e">
        <f>1000000000/3000/PerfPowerST4[[#This Row],[Cons. MT]]</f>
        <v>#N/A</v>
      </c>
      <c r="K131" s="40" t="e">
        <f>1000000000/4000/PerfPowerST4[[#This Row],[Cons. MT]]</f>
        <v>#N/A</v>
      </c>
      <c r="L131" s="40" t="e">
        <f>1000000000/5000/PerfPowerST4[[#This Row],[Cons. MT]]</f>
        <v>#N/A</v>
      </c>
      <c r="M131" s="40" t="e">
        <f>1000000000/6000/PerfPowerST4[[#This Row],[Cons. MT]]</f>
        <v>#N/A</v>
      </c>
      <c r="N131" s="40" t="e">
        <f>1000000000/7000/PerfPowerST4[[#This Row],[Cons. MT]]</f>
        <v>#N/A</v>
      </c>
      <c r="O131" s="40" t="e">
        <f>1000000000/8000/PerfPowerST4[[#This Row],[Cons. MT]]</f>
        <v>#N/A</v>
      </c>
      <c r="P131" s="40" t="e">
        <f>1000000000/9000/PerfPowerST4[[#This Row],[Cons. MT]]</f>
        <v>#N/A</v>
      </c>
      <c r="Q131" s="40" t="e">
        <f>1000000000/10000/PerfPowerST4[[#This Row],[Cons. MT]]</f>
        <v>#N/A</v>
      </c>
    </row>
    <row r="132" spans="2:17" x14ac:dyDescent="0.3">
      <c r="B132" s="31" t="e">
        <f>IFERROR(GeneralTable[[#This Row],[Ref.]],NA())</f>
        <v>#N/A</v>
      </c>
      <c r="C132" s="21" t="e">
        <f>IFERROR(IF(GeneralTable[[#This Row],[Exclude From Chart]]="X",NA(),GeneralTable[[#This Row],[GraphLabel]]),NA())</f>
        <v>#N/A</v>
      </c>
      <c r="D132" s="21"/>
      <c r="E132" s="22" t="e">
        <f>IFERROR(IF(OR(GeneralTable[[#This Row],[Exclude From Chart]]="X",PerfPowerST4[[#This Row],[ExcludeHere]]="X"),NA(),GeneralTable[[#This Row],[Cons. MT]]),NA())</f>
        <v>#N/A</v>
      </c>
      <c r="F132" s="23" t="e">
        <f>IFERROR(IF(OR(GeneralTable[[#This Row],[Exclude From Chart]]="X",PerfPowerST4[[#This Row],[ExcludeHere]]="X"),NA(),GeneralTable[[#This Row],[Dur. MT]]),NA())</f>
        <v>#N/A</v>
      </c>
      <c r="G132" s="40" t="e">
        <f>1000000000/500/PerfPowerST4[[#This Row],[Cons. MT]]</f>
        <v>#N/A</v>
      </c>
      <c r="H132" s="40" t="e">
        <f>1000000000/1000/PerfPowerST4[[#This Row],[Cons. MT]]</f>
        <v>#N/A</v>
      </c>
      <c r="I132" s="40" t="e">
        <f>1000000000/2000/PerfPowerST4[[#This Row],[Cons. MT]]</f>
        <v>#N/A</v>
      </c>
      <c r="J132" s="40" t="e">
        <f>1000000000/3000/PerfPowerST4[[#This Row],[Cons. MT]]</f>
        <v>#N/A</v>
      </c>
      <c r="K132" s="40" t="e">
        <f>1000000000/4000/PerfPowerST4[[#This Row],[Cons. MT]]</f>
        <v>#N/A</v>
      </c>
      <c r="L132" s="40" t="e">
        <f>1000000000/5000/PerfPowerST4[[#This Row],[Cons. MT]]</f>
        <v>#N/A</v>
      </c>
      <c r="M132" s="40" t="e">
        <f>1000000000/6000/PerfPowerST4[[#This Row],[Cons. MT]]</f>
        <v>#N/A</v>
      </c>
      <c r="N132" s="40" t="e">
        <f>1000000000/7000/PerfPowerST4[[#This Row],[Cons. MT]]</f>
        <v>#N/A</v>
      </c>
      <c r="O132" s="40" t="e">
        <f>1000000000/8000/PerfPowerST4[[#This Row],[Cons. MT]]</f>
        <v>#N/A</v>
      </c>
      <c r="P132" s="40" t="e">
        <f>1000000000/9000/PerfPowerST4[[#This Row],[Cons. MT]]</f>
        <v>#N/A</v>
      </c>
      <c r="Q132" s="40" t="e">
        <f>1000000000/10000/PerfPowerST4[[#This Row],[Cons. MT]]</f>
        <v>#N/A</v>
      </c>
    </row>
    <row r="133" spans="2:17" x14ac:dyDescent="0.3">
      <c r="B133" s="31" t="e">
        <f>IFERROR(GeneralTable[[#This Row],[Ref.]],NA())</f>
        <v>#N/A</v>
      </c>
      <c r="C133" s="21" t="e">
        <f>IFERROR(IF(GeneralTable[[#This Row],[Exclude From Chart]]="X",NA(),GeneralTable[[#This Row],[GraphLabel]]),NA())</f>
        <v>#N/A</v>
      </c>
      <c r="D133" s="21"/>
      <c r="E133" s="22" t="e">
        <f>IFERROR(IF(OR(GeneralTable[[#This Row],[Exclude From Chart]]="X",PerfPowerST4[[#This Row],[ExcludeHere]]="X"),NA(),GeneralTable[[#This Row],[Cons. MT]]),NA())</f>
        <v>#N/A</v>
      </c>
      <c r="F133" s="23" t="e">
        <f>IFERROR(IF(OR(GeneralTable[[#This Row],[Exclude From Chart]]="X",PerfPowerST4[[#This Row],[ExcludeHere]]="X"),NA(),GeneralTable[[#This Row],[Dur. MT]]),NA())</f>
        <v>#N/A</v>
      </c>
      <c r="G133" s="40" t="e">
        <f>1000000000/500/PerfPowerST4[[#This Row],[Cons. MT]]</f>
        <v>#N/A</v>
      </c>
      <c r="H133" s="40" t="e">
        <f>1000000000/1000/PerfPowerST4[[#This Row],[Cons. MT]]</f>
        <v>#N/A</v>
      </c>
      <c r="I133" s="40" t="e">
        <f>1000000000/2000/PerfPowerST4[[#This Row],[Cons. MT]]</f>
        <v>#N/A</v>
      </c>
      <c r="J133" s="40" t="e">
        <f>1000000000/3000/PerfPowerST4[[#This Row],[Cons. MT]]</f>
        <v>#N/A</v>
      </c>
      <c r="K133" s="40" t="e">
        <f>1000000000/4000/PerfPowerST4[[#This Row],[Cons. MT]]</f>
        <v>#N/A</v>
      </c>
      <c r="L133" s="40" t="e">
        <f>1000000000/5000/PerfPowerST4[[#This Row],[Cons. MT]]</f>
        <v>#N/A</v>
      </c>
      <c r="M133" s="40" t="e">
        <f>1000000000/6000/PerfPowerST4[[#This Row],[Cons. MT]]</f>
        <v>#N/A</v>
      </c>
      <c r="N133" s="40" t="e">
        <f>1000000000/7000/PerfPowerST4[[#This Row],[Cons. MT]]</f>
        <v>#N/A</v>
      </c>
      <c r="O133" s="40" t="e">
        <f>1000000000/8000/PerfPowerST4[[#This Row],[Cons. MT]]</f>
        <v>#N/A</v>
      </c>
      <c r="P133" s="40" t="e">
        <f>1000000000/9000/PerfPowerST4[[#This Row],[Cons. MT]]</f>
        <v>#N/A</v>
      </c>
      <c r="Q133" s="40" t="e">
        <f>1000000000/10000/PerfPowerST4[[#This Row],[Cons. MT]]</f>
        <v>#N/A</v>
      </c>
    </row>
    <row r="134" spans="2:17" x14ac:dyDescent="0.3">
      <c r="B134" s="31" t="e">
        <f>IFERROR(GeneralTable[[#This Row],[Ref.]],NA())</f>
        <v>#N/A</v>
      </c>
      <c r="C134" s="21" t="e">
        <f>IFERROR(IF(GeneralTable[[#This Row],[Exclude From Chart]]="X",NA(),GeneralTable[[#This Row],[GraphLabel]]),NA())</f>
        <v>#N/A</v>
      </c>
      <c r="D134" s="21"/>
      <c r="E134" s="22" t="e">
        <f>IFERROR(IF(OR(GeneralTable[[#This Row],[Exclude From Chart]]="X",PerfPowerST4[[#This Row],[ExcludeHere]]="X"),NA(),GeneralTable[[#This Row],[Cons. MT]]),NA())</f>
        <v>#N/A</v>
      </c>
      <c r="F134" s="23" t="e">
        <f>IFERROR(IF(OR(GeneralTable[[#This Row],[Exclude From Chart]]="X",PerfPowerST4[[#This Row],[ExcludeHere]]="X"),NA(),GeneralTable[[#This Row],[Dur. MT]]),NA())</f>
        <v>#N/A</v>
      </c>
      <c r="G134" s="40" t="e">
        <f>1000000000/500/PerfPowerST4[[#This Row],[Cons. MT]]</f>
        <v>#N/A</v>
      </c>
      <c r="H134" s="40" t="e">
        <f>1000000000/1000/PerfPowerST4[[#This Row],[Cons. MT]]</f>
        <v>#N/A</v>
      </c>
      <c r="I134" s="40" t="e">
        <f>1000000000/2000/PerfPowerST4[[#This Row],[Cons. MT]]</f>
        <v>#N/A</v>
      </c>
      <c r="J134" s="40" t="e">
        <f>1000000000/3000/PerfPowerST4[[#This Row],[Cons. MT]]</f>
        <v>#N/A</v>
      </c>
      <c r="K134" s="40" t="e">
        <f>1000000000/4000/PerfPowerST4[[#This Row],[Cons. MT]]</f>
        <v>#N/A</v>
      </c>
      <c r="L134" s="40" t="e">
        <f>1000000000/5000/PerfPowerST4[[#This Row],[Cons. MT]]</f>
        <v>#N/A</v>
      </c>
      <c r="M134" s="40" t="e">
        <f>1000000000/6000/PerfPowerST4[[#This Row],[Cons. MT]]</f>
        <v>#N/A</v>
      </c>
      <c r="N134" s="40" t="e">
        <f>1000000000/7000/PerfPowerST4[[#This Row],[Cons. MT]]</f>
        <v>#N/A</v>
      </c>
      <c r="O134" s="40" t="e">
        <f>1000000000/8000/PerfPowerST4[[#This Row],[Cons. MT]]</f>
        <v>#N/A</v>
      </c>
      <c r="P134" s="40" t="e">
        <f>1000000000/9000/PerfPowerST4[[#This Row],[Cons. MT]]</f>
        <v>#N/A</v>
      </c>
      <c r="Q134" s="40" t="e">
        <f>1000000000/10000/PerfPowerST4[[#This Row],[Cons. MT]]</f>
        <v>#N/A</v>
      </c>
    </row>
    <row r="135" spans="2:17" x14ac:dyDescent="0.3">
      <c r="B135" s="31" t="e">
        <f>IFERROR(GeneralTable[[#This Row],[Ref.]],NA())</f>
        <v>#N/A</v>
      </c>
      <c r="C135" s="21" t="e">
        <f>IFERROR(IF(GeneralTable[[#This Row],[Exclude From Chart]]="X",NA(),GeneralTable[[#This Row],[GraphLabel]]),NA())</f>
        <v>#N/A</v>
      </c>
      <c r="D135" s="21"/>
      <c r="E135" s="22" t="e">
        <f>IFERROR(IF(OR(GeneralTable[[#This Row],[Exclude From Chart]]="X",PerfPowerST4[[#This Row],[ExcludeHere]]="X"),NA(),GeneralTable[[#This Row],[Cons. MT]]),NA())</f>
        <v>#N/A</v>
      </c>
      <c r="F135" s="23" t="e">
        <f>IFERROR(IF(OR(GeneralTable[[#This Row],[Exclude From Chart]]="X",PerfPowerST4[[#This Row],[ExcludeHere]]="X"),NA(),GeneralTable[[#This Row],[Dur. MT]]),NA())</f>
        <v>#N/A</v>
      </c>
      <c r="G135" s="40" t="e">
        <f>1000000000/500/PerfPowerST4[[#This Row],[Cons. MT]]</f>
        <v>#N/A</v>
      </c>
      <c r="H135" s="40" t="e">
        <f>1000000000/1000/PerfPowerST4[[#This Row],[Cons. MT]]</f>
        <v>#N/A</v>
      </c>
      <c r="I135" s="40" t="e">
        <f>1000000000/2000/PerfPowerST4[[#This Row],[Cons. MT]]</f>
        <v>#N/A</v>
      </c>
      <c r="J135" s="40" t="e">
        <f>1000000000/3000/PerfPowerST4[[#This Row],[Cons. MT]]</f>
        <v>#N/A</v>
      </c>
      <c r="K135" s="40" t="e">
        <f>1000000000/4000/PerfPowerST4[[#This Row],[Cons. MT]]</f>
        <v>#N/A</v>
      </c>
      <c r="L135" s="40" t="e">
        <f>1000000000/5000/PerfPowerST4[[#This Row],[Cons. MT]]</f>
        <v>#N/A</v>
      </c>
      <c r="M135" s="40" t="e">
        <f>1000000000/6000/PerfPowerST4[[#This Row],[Cons. MT]]</f>
        <v>#N/A</v>
      </c>
      <c r="N135" s="40" t="e">
        <f>1000000000/7000/PerfPowerST4[[#This Row],[Cons. MT]]</f>
        <v>#N/A</v>
      </c>
      <c r="O135" s="40" t="e">
        <f>1000000000/8000/PerfPowerST4[[#This Row],[Cons. MT]]</f>
        <v>#N/A</v>
      </c>
      <c r="P135" s="40" t="e">
        <f>1000000000/9000/PerfPowerST4[[#This Row],[Cons. MT]]</f>
        <v>#N/A</v>
      </c>
      <c r="Q135" s="40" t="e">
        <f>1000000000/10000/PerfPowerST4[[#This Row],[Cons. MT]]</f>
        <v>#N/A</v>
      </c>
    </row>
    <row r="136" spans="2:17" x14ac:dyDescent="0.3">
      <c r="B136" s="31" t="e">
        <f>IFERROR(GeneralTable[[#This Row],[Ref.]],NA())</f>
        <v>#N/A</v>
      </c>
      <c r="C136" s="21" t="e">
        <f>IFERROR(IF(GeneralTable[[#This Row],[Exclude From Chart]]="X",NA(),GeneralTable[[#This Row],[GraphLabel]]),NA())</f>
        <v>#N/A</v>
      </c>
      <c r="D136" s="21"/>
      <c r="E136" s="22" t="e">
        <f>IFERROR(IF(OR(GeneralTable[[#This Row],[Exclude From Chart]]="X",PerfPowerST4[[#This Row],[ExcludeHere]]="X"),NA(),GeneralTable[[#This Row],[Cons. MT]]),NA())</f>
        <v>#N/A</v>
      </c>
      <c r="F136" s="23" t="e">
        <f>IFERROR(IF(OR(GeneralTable[[#This Row],[Exclude From Chart]]="X",PerfPowerST4[[#This Row],[ExcludeHere]]="X"),NA(),GeneralTable[[#This Row],[Dur. MT]]),NA())</f>
        <v>#N/A</v>
      </c>
      <c r="G136" s="40" t="e">
        <f>1000000000/500/PerfPowerST4[[#This Row],[Cons. MT]]</f>
        <v>#N/A</v>
      </c>
      <c r="H136" s="40" t="e">
        <f>1000000000/1000/PerfPowerST4[[#This Row],[Cons. MT]]</f>
        <v>#N/A</v>
      </c>
      <c r="I136" s="40" t="e">
        <f>1000000000/2000/PerfPowerST4[[#This Row],[Cons. MT]]</f>
        <v>#N/A</v>
      </c>
      <c r="J136" s="40" t="e">
        <f>1000000000/3000/PerfPowerST4[[#This Row],[Cons. MT]]</f>
        <v>#N/A</v>
      </c>
      <c r="K136" s="40" t="e">
        <f>1000000000/4000/PerfPowerST4[[#This Row],[Cons. MT]]</f>
        <v>#N/A</v>
      </c>
      <c r="L136" s="40" t="e">
        <f>1000000000/5000/PerfPowerST4[[#This Row],[Cons. MT]]</f>
        <v>#N/A</v>
      </c>
      <c r="M136" s="40" t="e">
        <f>1000000000/6000/PerfPowerST4[[#This Row],[Cons. MT]]</f>
        <v>#N/A</v>
      </c>
      <c r="N136" s="40" t="e">
        <f>1000000000/7000/PerfPowerST4[[#This Row],[Cons. MT]]</f>
        <v>#N/A</v>
      </c>
      <c r="O136" s="40" t="e">
        <f>1000000000/8000/PerfPowerST4[[#This Row],[Cons. MT]]</f>
        <v>#N/A</v>
      </c>
      <c r="P136" s="40" t="e">
        <f>1000000000/9000/PerfPowerST4[[#This Row],[Cons. MT]]</f>
        <v>#N/A</v>
      </c>
      <c r="Q136" s="40" t="e">
        <f>1000000000/10000/PerfPowerST4[[#This Row],[Cons. MT]]</f>
        <v>#N/A</v>
      </c>
    </row>
    <row r="137" spans="2:17" x14ac:dyDescent="0.3">
      <c r="B137" s="31" t="e">
        <f>IFERROR(GeneralTable[[#This Row],[Ref.]],NA())</f>
        <v>#N/A</v>
      </c>
      <c r="C137" s="21" t="e">
        <f>IFERROR(IF(GeneralTable[[#This Row],[Exclude From Chart]]="X",NA(),GeneralTable[[#This Row],[GraphLabel]]),NA())</f>
        <v>#N/A</v>
      </c>
      <c r="D137" s="21"/>
      <c r="E137" s="22" t="e">
        <f>IFERROR(IF(OR(GeneralTable[[#This Row],[Exclude From Chart]]="X",PerfPowerST4[[#This Row],[ExcludeHere]]="X"),NA(),GeneralTable[[#This Row],[Cons. MT]]),NA())</f>
        <v>#N/A</v>
      </c>
      <c r="F137" s="23" t="e">
        <f>IFERROR(IF(OR(GeneralTable[[#This Row],[Exclude From Chart]]="X",PerfPowerST4[[#This Row],[ExcludeHere]]="X"),NA(),GeneralTable[[#This Row],[Dur. MT]]),NA())</f>
        <v>#N/A</v>
      </c>
      <c r="G137" s="40" t="e">
        <f>1000000000/500/PerfPowerST4[[#This Row],[Cons. MT]]</f>
        <v>#N/A</v>
      </c>
      <c r="H137" s="40" t="e">
        <f>1000000000/1000/PerfPowerST4[[#This Row],[Cons. MT]]</f>
        <v>#N/A</v>
      </c>
      <c r="I137" s="40" t="e">
        <f>1000000000/2000/PerfPowerST4[[#This Row],[Cons. MT]]</f>
        <v>#N/A</v>
      </c>
      <c r="J137" s="40" t="e">
        <f>1000000000/3000/PerfPowerST4[[#This Row],[Cons. MT]]</f>
        <v>#N/A</v>
      </c>
      <c r="K137" s="40" t="e">
        <f>1000000000/4000/PerfPowerST4[[#This Row],[Cons. MT]]</f>
        <v>#N/A</v>
      </c>
      <c r="L137" s="40" t="e">
        <f>1000000000/5000/PerfPowerST4[[#This Row],[Cons. MT]]</f>
        <v>#N/A</v>
      </c>
      <c r="M137" s="40" t="e">
        <f>1000000000/6000/PerfPowerST4[[#This Row],[Cons. MT]]</f>
        <v>#N/A</v>
      </c>
      <c r="N137" s="40" t="e">
        <f>1000000000/7000/PerfPowerST4[[#This Row],[Cons. MT]]</f>
        <v>#N/A</v>
      </c>
      <c r="O137" s="40" t="e">
        <f>1000000000/8000/PerfPowerST4[[#This Row],[Cons. MT]]</f>
        <v>#N/A</v>
      </c>
      <c r="P137" s="40" t="e">
        <f>1000000000/9000/PerfPowerST4[[#This Row],[Cons. MT]]</f>
        <v>#N/A</v>
      </c>
      <c r="Q137" s="40" t="e">
        <f>1000000000/10000/PerfPowerST4[[#This Row],[Cons. MT]]</f>
        <v>#N/A</v>
      </c>
    </row>
    <row r="138" spans="2:17" x14ac:dyDescent="0.3">
      <c r="B138" s="31" t="e">
        <f>IFERROR(GeneralTable[[#This Row],[Ref.]],NA())</f>
        <v>#N/A</v>
      </c>
      <c r="C138" s="21" t="e">
        <f>IFERROR(IF(GeneralTable[[#This Row],[Exclude From Chart]]="X",NA(),GeneralTable[[#This Row],[GraphLabel]]),NA())</f>
        <v>#N/A</v>
      </c>
      <c r="D138" s="21"/>
      <c r="E138" s="22" t="e">
        <f>IFERROR(IF(OR(GeneralTable[[#This Row],[Exclude From Chart]]="X",PerfPowerST4[[#This Row],[ExcludeHere]]="X"),NA(),GeneralTable[[#This Row],[Cons. MT]]),NA())</f>
        <v>#N/A</v>
      </c>
      <c r="F138" s="23" t="e">
        <f>IFERROR(IF(OR(GeneralTable[[#This Row],[Exclude From Chart]]="X",PerfPowerST4[[#This Row],[ExcludeHere]]="X"),NA(),GeneralTable[[#This Row],[Dur. MT]]),NA())</f>
        <v>#N/A</v>
      </c>
      <c r="G138" s="40" t="e">
        <f>1000000000/500/PerfPowerST4[[#This Row],[Cons. MT]]</f>
        <v>#N/A</v>
      </c>
      <c r="H138" s="40" t="e">
        <f>1000000000/1000/PerfPowerST4[[#This Row],[Cons. MT]]</f>
        <v>#N/A</v>
      </c>
      <c r="I138" s="40" t="e">
        <f>1000000000/2000/PerfPowerST4[[#This Row],[Cons. MT]]</f>
        <v>#N/A</v>
      </c>
      <c r="J138" s="40" t="e">
        <f>1000000000/3000/PerfPowerST4[[#This Row],[Cons. MT]]</f>
        <v>#N/A</v>
      </c>
      <c r="K138" s="40" t="e">
        <f>1000000000/4000/PerfPowerST4[[#This Row],[Cons. MT]]</f>
        <v>#N/A</v>
      </c>
      <c r="L138" s="40" t="e">
        <f>1000000000/5000/PerfPowerST4[[#This Row],[Cons. MT]]</f>
        <v>#N/A</v>
      </c>
      <c r="M138" s="40" t="e">
        <f>1000000000/6000/PerfPowerST4[[#This Row],[Cons. MT]]</f>
        <v>#N/A</v>
      </c>
      <c r="N138" s="40" t="e">
        <f>1000000000/7000/PerfPowerST4[[#This Row],[Cons. MT]]</f>
        <v>#N/A</v>
      </c>
      <c r="O138" s="40" t="e">
        <f>1000000000/8000/PerfPowerST4[[#This Row],[Cons. MT]]</f>
        <v>#N/A</v>
      </c>
      <c r="P138" s="40" t="e">
        <f>1000000000/9000/PerfPowerST4[[#This Row],[Cons. MT]]</f>
        <v>#N/A</v>
      </c>
      <c r="Q138" s="40" t="e">
        <f>1000000000/10000/PerfPowerST4[[#This Row],[Cons. MT]]</f>
        <v>#N/A</v>
      </c>
    </row>
    <row r="139" spans="2:17" x14ac:dyDescent="0.3">
      <c r="B139" s="31" t="e">
        <f>IFERROR(GeneralTable[[#This Row],[Ref.]],NA())</f>
        <v>#N/A</v>
      </c>
      <c r="C139" s="21" t="e">
        <f>IFERROR(IF(GeneralTable[[#This Row],[Exclude From Chart]]="X",NA(),GeneralTable[[#This Row],[GraphLabel]]),NA())</f>
        <v>#N/A</v>
      </c>
      <c r="D139" s="21"/>
      <c r="E139" s="22" t="e">
        <f>IFERROR(IF(OR(GeneralTable[[#This Row],[Exclude From Chart]]="X",PerfPowerST4[[#This Row],[ExcludeHere]]="X"),NA(),GeneralTable[[#This Row],[Cons. MT]]),NA())</f>
        <v>#N/A</v>
      </c>
      <c r="F139" s="23" t="e">
        <f>IFERROR(IF(OR(GeneralTable[[#This Row],[Exclude From Chart]]="X",PerfPowerST4[[#This Row],[ExcludeHere]]="X"),NA(),GeneralTable[[#This Row],[Dur. MT]]),NA())</f>
        <v>#N/A</v>
      </c>
      <c r="G139" s="40" t="e">
        <f>1000000000/500/PerfPowerST4[[#This Row],[Cons. MT]]</f>
        <v>#N/A</v>
      </c>
      <c r="H139" s="40" t="e">
        <f>1000000000/1000/PerfPowerST4[[#This Row],[Cons. MT]]</f>
        <v>#N/A</v>
      </c>
      <c r="I139" s="40" t="e">
        <f>1000000000/2000/PerfPowerST4[[#This Row],[Cons. MT]]</f>
        <v>#N/A</v>
      </c>
      <c r="J139" s="40" t="e">
        <f>1000000000/3000/PerfPowerST4[[#This Row],[Cons. MT]]</f>
        <v>#N/A</v>
      </c>
      <c r="K139" s="40" t="e">
        <f>1000000000/4000/PerfPowerST4[[#This Row],[Cons. MT]]</f>
        <v>#N/A</v>
      </c>
      <c r="L139" s="40" t="e">
        <f>1000000000/5000/PerfPowerST4[[#This Row],[Cons. MT]]</f>
        <v>#N/A</v>
      </c>
      <c r="M139" s="40" t="e">
        <f>1000000000/6000/PerfPowerST4[[#This Row],[Cons. MT]]</f>
        <v>#N/A</v>
      </c>
      <c r="N139" s="40" t="e">
        <f>1000000000/7000/PerfPowerST4[[#This Row],[Cons. MT]]</f>
        <v>#N/A</v>
      </c>
      <c r="O139" s="40" t="e">
        <f>1000000000/8000/PerfPowerST4[[#This Row],[Cons. MT]]</f>
        <v>#N/A</v>
      </c>
      <c r="P139" s="40" t="e">
        <f>1000000000/9000/PerfPowerST4[[#This Row],[Cons. MT]]</f>
        <v>#N/A</v>
      </c>
      <c r="Q139" s="40" t="e">
        <f>1000000000/10000/PerfPowerST4[[#This Row],[Cons. MT]]</f>
        <v>#N/A</v>
      </c>
    </row>
    <row r="140" spans="2:17" x14ac:dyDescent="0.3">
      <c r="B140" s="31" t="e">
        <f>IFERROR(GeneralTable[[#This Row],[Ref.]],NA())</f>
        <v>#N/A</v>
      </c>
      <c r="C140" s="21" t="e">
        <f>IFERROR(IF(GeneralTable[[#This Row],[Exclude From Chart]]="X",NA(),GeneralTable[[#This Row],[GraphLabel]]),NA())</f>
        <v>#N/A</v>
      </c>
      <c r="D140" s="21"/>
      <c r="E140" s="22" t="e">
        <f>IFERROR(IF(OR(GeneralTable[[#This Row],[Exclude From Chart]]="X",PerfPowerST4[[#This Row],[ExcludeHere]]="X"),NA(),GeneralTable[[#This Row],[Cons. MT]]),NA())</f>
        <v>#N/A</v>
      </c>
      <c r="F140" s="23" t="e">
        <f>IFERROR(IF(OR(GeneralTable[[#This Row],[Exclude From Chart]]="X",PerfPowerST4[[#This Row],[ExcludeHere]]="X"),NA(),GeneralTable[[#This Row],[Dur. MT]]),NA())</f>
        <v>#N/A</v>
      </c>
      <c r="G140" s="40" t="e">
        <f>1000000000/500/PerfPowerST4[[#This Row],[Cons. MT]]</f>
        <v>#N/A</v>
      </c>
      <c r="H140" s="40" t="e">
        <f>1000000000/1000/PerfPowerST4[[#This Row],[Cons. MT]]</f>
        <v>#N/A</v>
      </c>
      <c r="I140" s="40" t="e">
        <f>1000000000/2000/PerfPowerST4[[#This Row],[Cons. MT]]</f>
        <v>#N/A</v>
      </c>
      <c r="J140" s="40" t="e">
        <f>1000000000/3000/PerfPowerST4[[#This Row],[Cons. MT]]</f>
        <v>#N/A</v>
      </c>
      <c r="K140" s="40" t="e">
        <f>1000000000/4000/PerfPowerST4[[#This Row],[Cons. MT]]</f>
        <v>#N/A</v>
      </c>
      <c r="L140" s="40" t="e">
        <f>1000000000/5000/PerfPowerST4[[#This Row],[Cons. MT]]</f>
        <v>#N/A</v>
      </c>
      <c r="M140" s="40" t="e">
        <f>1000000000/6000/PerfPowerST4[[#This Row],[Cons. MT]]</f>
        <v>#N/A</v>
      </c>
      <c r="N140" s="40" t="e">
        <f>1000000000/7000/PerfPowerST4[[#This Row],[Cons. MT]]</f>
        <v>#N/A</v>
      </c>
      <c r="O140" s="40" t="e">
        <f>1000000000/8000/PerfPowerST4[[#This Row],[Cons. MT]]</f>
        <v>#N/A</v>
      </c>
      <c r="P140" s="40" t="e">
        <f>1000000000/9000/PerfPowerST4[[#This Row],[Cons. MT]]</f>
        <v>#N/A</v>
      </c>
      <c r="Q140" s="40" t="e">
        <f>1000000000/10000/PerfPowerST4[[#This Row],[Cons. MT]]</f>
        <v>#N/A</v>
      </c>
    </row>
    <row r="141" spans="2:17" x14ac:dyDescent="0.3">
      <c r="B141" s="31" t="e">
        <f>IFERROR(GeneralTable[[#This Row],[Ref.]],NA())</f>
        <v>#N/A</v>
      </c>
      <c r="C141" s="21" t="e">
        <f>IFERROR(IF(GeneralTable[[#This Row],[Exclude From Chart]]="X",NA(),GeneralTable[[#This Row],[GraphLabel]]),NA())</f>
        <v>#N/A</v>
      </c>
      <c r="D141" s="21"/>
      <c r="E141" s="22" t="e">
        <f>IFERROR(IF(OR(GeneralTable[[#This Row],[Exclude From Chart]]="X",PerfPowerST4[[#This Row],[ExcludeHere]]="X"),NA(),GeneralTable[[#This Row],[Cons. MT]]),NA())</f>
        <v>#N/A</v>
      </c>
      <c r="F141" s="23" t="e">
        <f>IFERROR(IF(OR(GeneralTable[[#This Row],[Exclude From Chart]]="X",PerfPowerST4[[#This Row],[ExcludeHere]]="X"),NA(),GeneralTable[[#This Row],[Dur. MT]]),NA())</f>
        <v>#N/A</v>
      </c>
      <c r="G141" s="40" t="e">
        <f>1000000000/500/PerfPowerST4[[#This Row],[Cons. MT]]</f>
        <v>#N/A</v>
      </c>
      <c r="H141" s="40" t="e">
        <f>1000000000/1000/PerfPowerST4[[#This Row],[Cons. MT]]</f>
        <v>#N/A</v>
      </c>
      <c r="I141" s="40" t="e">
        <f>1000000000/2000/PerfPowerST4[[#This Row],[Cons. MT]]</f>
        <v>#N/A</v>
      </c>
      <c r="J141" s="40" t="e">
        <f>1000000000/3000/PerfPowerST4[[#This Row],[Cons. MT]]</f>
        <v>#N/A</v>
      </c>
      <c r="K141" s="40" t="e">
        <f>1000000000/4000/PerfPowerST4[[#This Row],[Cons. MT]]</f>
        <v>#N/A</v>
      </c>
      <c r="L141" s="40" t="e">
        <f>1000000000/5000/PerfPowerST4[[#This Row],[Cons. MT]]</f>
        <v>#N/A</v>
      </c>
      <c r="M141" s="40" t="e">
        <f>1000000000/6000/PerfPowerST4[[#This Row],[Cons. MT]]</f>
        <v>#N/A</v>
      </c>
      <c r="N141" s="40" t="e">
        <f>1000000000/7000/PerfPowerST4[[#This Row],[Cons. MT]]</f>
        <v>#N/A</v>
      </c>
      <c r="O141" s="40" t="e">
        <f>1000000000/8000/PerfPowerST4[[#This Row],[Cons. MT]]</f>
        <v>#N/A</v>
      </c>
      <c r="P141" s="40" t="e">
        <f>1000000000/9000/PerfPowerST4[[#This Row],[Cons. MT]]</f>
        <v>#N/A</v>
      </c>
      <c r="Q141" s="40" t="e">
        <f>1000000000/10000/PerfPowerST4[[#This Row],[Cons. MT]]</f>
        <v>#N/A</v>
      </c>
    </row>
    <row r="142" spans="2:17" x14ac:dyDescent="0.3">
      <c r="B142" s="31" t="e">
        <f>IFERROR(GeneralTable[[#This Row],[Ref.]],NA())</f>
        <v>#N/A</v>
      </c>
      <c r="C142" s="21" t="e">
        <f>IFERROR(IF(GeneralTable[[#This Row],[Exclude From Chart]]="X",NA(),GeneralTable[[#This Row],[GraphLabel]]),NA())</f>
        <v>#N/A</v>
      </c>
      <c r="D142" s="21"/>
      <c r="E142" s="22" t="e">
        <f>IFERROR(IF(OR(GeneralTable[[#This Row],[Exclude From Chart]]="X",PerfPowerST4[[#This Row],[ExcludeHere]]="X"),NA(),GeneralTable[[#This Row],[Cons. MT]]),NA())</f>
        <v>#N/A</v>
      </c>
      <c r="F142" s="23" t="e">
        <f>IFERROR(IF(OR(GeneralTable[[#This Row],[Exclude From Chart]]="X",PerfPowerST4[[#This Row],[ExcludeHere]]="X"),NA(),GeneralTable[[#This Row],[Dur. MT]]),NA())</f>
        <v>#N/A</v>
      </c>
      <c r="G142" s="40" t="e">
        <f>1000000000/500/PerfPowerST4[[#This Row],[Cons. MT]]</f>
        <v>#N/A</v>
      </c>
      <c r="H142" s="40" t="e">
        <f>1000000000/1000/PerfPowerST4[[#This Row],[Cons. MT]]</f>
        <v>#N/A</v>
      </c>
      <c r="I142" s="40" t="e">
        <f>1000000000/2000/PerfPowerST4[[#This Row],[Cons. MT]]</f>
        <v>#N/A</v>
      </c>
      <c r="J142" s="40" t="e">
        <f>1000000000/3000/PerfPowerST4[[#This Row],[Cons. MT]]</f>
        <v>#N/A</v>
      </c>
      <c r="K142" s="40" t="e">
        <f>1000000000/4000/PerfPowerST4[[#This Row],[Cons. MT]]</f>
        <v>#N/A</v>
      </c>
      <c r="L142" s="40" t="e">
        <f>1000000000/5000/PerfPowerST4[[#This Row],[Cons. MT]]</f>
        <v>#N/A</v>
      </c>
      <c r="M142" s="40" t="e">
        <f>1000000000/6000/PerfPowerST4[[#This Row],[Cons. MT]]</f>
        <v>#N/A</v>
      </c>
      <c r="N142" s="40" t="e">
        <f>1000000000/7000/PerfPowerST4[[#This Row],[Cons. MT]]</f>
        <v>#N/A</v>
      </c>
      <c r="O142" s="40" t="e">
        <f>1000000000/8000/PerfPowerST4[[#This Row],[Cons. MT]]</f>
        <v>#N/A</v>
      </c>
      <c r="P142" s="40" t="e">
        <f>1000000000/9000/PerfPowerST4[[#This Row],[Cons. MT]]</f>
        <v>#N/A</v>
      </c>
      <c r="Q142" s="40" t="e">
        <f>1000000000/10000/PerfPowerST4[[#This Row],[Cons. MT]]</f>
        <v>#N/A</v>
      </c>
    </row>
    <row r="143" spans="2:17" x14ac:dyDescent="0.3">
      <c r="B143" s="31" t="e">
        <f>IFERROR(GeneralTable[[#This Row],[Ref.]],NA())</f>
        <v>#N/A</v>
      </c>
      <c r="C143" s="21" t="e">
        <f>IFERROR(IF(GeneralTable[[#This Row],[Exclude From Chart]]="X",NA(),GeneralTable[[#This Row],[GraphLabel]]),NA())</f>
        <v>#N/A</v>
      </c>
      <c r="D143" s="21"/>
      <c r="E143" s="22" t="e">
        <f>IFERROR(IF(OR(GeneralTable[[#This Row],[Exclude From Chart]]="X",PerfPowerST4[[#This Row],[ExcludeHere]]="X"),NA(),GeneralTable[[#This Row],[Cons. MT]]),NA())</f>
        <v>#N/A</v>
      </c>
      <c r="F143" s="23" t="e">
        <f>IFERROR(IF(OR(GeneralTable[[#This Row],[Exclude From Chart]]="X",PerfPowerST4[[#This Row],[ExcludeHere]]="X"),NA(),GeneralTable[[#This Row],[Dur. MT]]),NA())</f>
        <v>#N/A</v>
      </c>
      <c r="G143" s="40" t="e">
        <f>1000000000/500/PerfPowerST4[[#This Row],[Cons. MT]]</f>
        <v>#N/A</v>
      </c>
      <c r="H143" s="40" t="e">
        <f>1000000000/1000/PerfPowerST4[[#This Row],[Cons. MT]]</f>
        <v>#N/A</v>
      </c>
      <c r="I143" s="40" t="e">
        <f>1000000000/2000/PerfPowerST4[[#This Row],[Cons. MT]]</f>
        <v>#N/A</v>
      </c>
      <c r="J143" s="40" t="e">
        <f>1000000000/3000/PerfPowerST4[[#This Row],[Cons. MT]]</f>
        <v>#N/A</v>
      </c>
      <c r="K143" s="40" t="e">
        <f>1000000000/4000/PerfPowerST4[[#This Row],[Cons. MT]]</f>
        <v>#N/A</v>
      </c>
      <c r="L143" s="40" t="e">
        <f>1000000000/5000/PerfPowerST4[[#This Row],[Cons. MT]]</f>
        <v>#N/A</v>
      </c>
      <c r="M143" s="40" t="e">
        <f>1000000000/6000/PerfPowerST4[[#This Row],[Cons. MT]]</f>
        <v>#N/A</v>
      </c>
      <c r="N143" s="40" t="e">
        <f>1000000000/7000/PerfPowerST4[[#This Row],[Cons. MT]]</f>
        <v>#N/A</v>
      </c>
      <c r="O143" s="40" t="e">
        <f>1000000000/8000/PerfPowerST4[[#This Row],[Cons. MT]]</f>
        <v>#N/A</v>
      </c>
      <c r="P143" s="40" t="e">
        <f>1000000000/9000/PerfPowerST4[[#This Row],[Cons. MT]]</f>
        <v>#N/A</v>
      </c>
      <c r="Q143" s="40" t="e">
        <f>1000000000/10000/PerfPowerST4[[#This Row],[Cons. MT]]</f>
        <v>#N/A</v>
      </c>
    </row>
    <row r="144" spans="2:17" x14ac:dyDescent="0.3">
      <c r="B144" s="31" t="e">
        <f>IFERROR(GeneralTable[[#This Row],[Ref.]],NA())</f>
        <v>#N/A</v>
      </c>
      <c r="C144" s="21" t="e">
        <f>IFERROR(IF(GeneralTable[[#This Row],[Exclude From Chart]]="X",NA(),GeneralTable[[#This Row],[GraphLabel]]),NA())</f>
        <v>#N/A</v>
      </c>
      <c r="D144" s="21"/>
      <c r="E144" s="22" t="e">
        <f>IFERROR(IF(OR(GeneralTable[[#This Row],[Exclude From Chart]]="X",PerfPowerST4[[#This Row],[ExcludeHere]]="X"),NA(),GeneralTable[[#This Row],[Cons. MT]]),NA())</f>
        <v>#N/A</v>
      </c>
      <c r="F144" s="23" t="e">
        <f>IFERROR(IF(OR(GeneralTable[[#This Row],[Exclude From Chart]]="X",PerfPowerST4[[#This Row],[ExcludeHere]]="X"),NA(),GeneralTable[[#This Row],[Dur. MT]]),NA())</f>
        <v>#N/A</v>
      </c>
      <c r="G144" s="40" t="e">
        <f>1000000000/500/PerfPowerST4[[#This Row],[Cons. MT]]</f>
        <v>#N/A</v>
      </c>
      <c r="H144" s="40" t="e">
        <f>1000000000/1000/PerfPowerST4[[#This Row],[Cons. MT]]</f>
        <v>#N/A</v>
      </c>
      <c r="I144" s="40" t="e">
        <f>1000000000/2000/PerfPowerST4[[#This Row],[Cons. MT]]</f>
        <v>#N/A</v>
      </c>
      <c r="J144" s="40" t="e">
        <f>1000000000/3000/PerfPowerST4[[#This Row],[Cons. MT]]</f>
        <v>#N/A</v>
      </c>
      <c r="K144" s="40" t="e">
        <f>1000000000/4000/PerfPowerST4[[#This Row],[Cons. MT]]</f>
        <v>#N/A</v>
      </c>
      <c r="L144" s="40" t="e">
        <f>1000000000/5000/PerfPowerST4[[#This Row],[Cons. MT]]</f>
        <v>#N/A</v>
      </c>
      <c r="M144" s="40" t="e">
        <f>1000000000/6000/PerfPowerST4[[#This Row],[Cons. MT]]</f>
        <v>#N/A</v>
      </c>
      <c r="N144" s="40" t="e">
        <f>1000000000/7000/PerfPowerST4[[#This Row],[Cons. MT]]</f>
        <v>#N/A</v>
      </c>
      <c r="O144" s="40" t="e">
        <f>1000000000/8000/PerfPowerST4[[#This Row],[Cons. MT]]</f>
        <v>#N/A</v>
      </c>
      <c r="P144" s="40" t="e">
        <f>1000000000/9000/PerfPowerST4[[#This Row],[Cons. MT]]</f>
        <v>#N/A</v>
      </c>
      <c r="Q144" s="40" t="e">
        <f>1000000000/10000/PerfPowerST4[[#This Row],[Cons. MT]]</f>
        <v>#N/A</v>
      </c>
    </row>
    <row r="145" spans="2:17" x14ac:dyDescent="0.3">
      <c r="B145" s="31" t="e">
        <f>IFERROR(GeneralTable[[#This Row],[Ref.]],NA())</f>
        <v>#N/A</v>
      </c>
      <c r="C145" s="21" t="e">
        <f>IFERROR(IF(GeneralTable[[#This Row],[Exclude From Chart]]="X",NA(),GeneralTable[[#This Row],[GraphLabel]]),NA())</f>
        <v>#N/A</v>
      </c>
      <c r="D145" s="21"/>
      <c r="E145" s="22" t="e">
        <f>IFERROR(IF(OR(GeneralTable[[#This Row],[Exclude From Chart]]="X",PerfPowerST4[[#This Row],[ExcludeHere]]="X"),NA(),GeneralTable[[#This Row],[Cons. MT]]),NA())</f>
        <v>#N/A</v>
      </c>
      <c r="F145" s="23" t="e">
        <f>IFERROR(IF(OR(GeneralTable[[#This Row],[Exclude From Chart]]="X",PerfPowerST4[[#This Row],[ExcludeHere]]="X"),NA(),GeneralTable[[#This Row],[Dur. MT]]),NA())</f>
        <v>#N/A</v>
      </c>
      <c r="G145" s="40" t="e">
        <f>1000000000/500/PerfPowerST4[[#This Row],[Cons. MT]]</f>
        <v>#N/A</v>
      </c>
      <c r="H145" s="40" t="e">
        <f>1000000000/1000/PerfPowerST4[[#This Row],[Cons. MT]]</f>
        <v>#N/A</v>
      </c>
      <c r="I145" s="40" t="e">
        <f>1000000000/2000/PerfPowerST4[[#This Row],[Cons. MT]]</f>
        <v>#N/A</v>
      </c>
      <c r="J145" s="40" t="e">
        <f>1000000000/3000/PerfPowerST4[[#This Row],[Cons. MT]]</f>
        <v>#N/A</v>
      </c>
      <c r="K145" s="40" t="e">
        <f>1000000000/4000/PerfPowerST4[[#This Row],[Cons. MT]]</f>
        <v>#N/A</v>
      </c>
      <c r="L145" s="40" t="e">
        <f>1000000000/5000/PerfPowerST4[[#This Row],[Cons. MT]]</f>
        <v>#N/A</v>
      </c>
      <c r="M145" s="40" t="e">
        <f>1000000000/6000/PerfPowerST4[[#This Row],[Cons. MT]]</f>
        <v>#N/A</v>
      </c>
      <c r="N145" s="40" t="e">
        <f>1000000000/7000/PerfPowerST4[[#This Row],[Cons. MT]]</f>
        <v>#N/A</v>
      </c>
      <c r="O145" s="40" t="e">
        <f>1000000000/8000/PerfPowerST4[[#This Row],[Cons. MT]]</f>
        <v>#N/A</v>
      </c>
      <c r="P145" s="40" t="e">
        <f>1000000000/9000/PerfPowerST4[[#This Row],[Cons. MT]]</f>
        <v>#N/A</v>
      </c>
      <c r="Q145" s="40" t="e">
        <f>1000000000/10000/PerfPowerST4[[#This Row],[Cons. MT]]</f>
        <v>#N/A</v>
      </c>
    </row>
    <row r="146" spans="2:17" x14ac:dyDescent="0.3">
      <c r="B146" s="31" t="e">
        <f>IFERROR(GeneralTable[[#This Row],[Ref.]],NA())</f>
        <v>#N/A</v>
      </c>
      <c r="C146" s="21" t="e">
        <f>IFERROR(IF(GeneralTable[[#This Row],[Exclude From Chart]]="X",NA(),GeneralTable[[#This Row],[GraphLabel]]),NA())</f>
        <v>#N/A</v>
      </c>
      <c r="D146" s="21"/>
      <c r="E146" s="22" t="e">
        <f>IFERROR(IF(OR(GeneralTable[[#This Row],[Exclude From Chart]]="X",PerfPowerST4[[#This Row],[ExcludeHere]]="X"),NA(),GeneralTable[[#This Row],[Cons. MT]]),NA())</f>
        <v>#N/A</v>
      </c>
      <c r="F146" s="23" t="e">
        <f>IFERROR(IF(OR(GeneralTable[[#This Row],[Exclude From Chart]]="X",PerfPowerST4[[#This Row],[ExcludeHere]]="X"),NA(),GeneralTable[[#This Row],[Dur. MT]]),NA())</f>
        <v>#N/A</v>
      </c>
      <c r="G146" s="40" t="e">
        <f>1000000000/500/PerfPowerST4[[#This Row],[Cons. MT]]</f>
        <v>#N/A</v>
      </c>
      <c r="H146" s="40" t="e">
        <f>1000000000/1000/PerfPowerST4[[#This Row],[Cons. MT]]</f>
        <v>#N/A</v>
      </c>
      <c r="I146" s="40" t="e">
        <f>1000000000/2000/PerfPowerST4[[#This Row],[Cons. MT]]</f>
        <v>#N/A</v>
      </c>
      <c r="J146" s="40" t="e">
        <f>1000000000/3000/PerfPowerST4[[#This Row],[Cons. MT]]</f>
        <v>#N/A</v>
      </c>
      <c r="K146" s="40" t="e">
        <f>1000000000/4000/PerfPowerST4[[#This Row],[Cons. MT]]</f>
        <v>#N/A</v>
      </c>
      <c r="L146" s="40" t="e">
        <f>1000000000/5000/PerfPowerST4[[#This Row],[Cons. MT]]</f>
        <v>#N/A</v>
      </c>
      <c r="M146" s="40" t="e">
        <f>1000000000/6000/PerfPowerST4[[#This Row],[Cons. MT]]</f>
        <v>#N/A</v>
      </c>
      <c r="N146" s="40" t="e">
        <f>1000000000/7000/PerfPowerST4[[#This Row],[Cons. MT]]</f>
        <v>#N/A</v>
      </c>
      <c r="O146" s="40" t="e">
        <f>1000000000/8000/PerfPowerST4[[#This Row],[Cons. MT]]</f>
        <v>#N/A</v>
      </c>
      <c r="P146" s="40" t="e">
        <f>1000000000/9000/PerfPowerST4[[#This Row],[Cons. MT]]</f>
        <v>#N/A</v>
      </c>
      <c r="Q146" s="40" t="e">
        <f>1000000000/10000/PerfPowerST4[[#This Row],[Cons. MT]]</f>
        <v>#N/A</v>
      </c>
    </row>
    <row r="147" spans="2:17" x14ac:dyDescent="0.3">
      <c r="B147" s="31" t="e">
        <f>IFERROR(GeneralTable[[#This Row],[Ref.]],NA())</f>
        <v>#N/A</v>
      </c>
      <c r="C147" s="21" t="e">
        <f>IFERROR(IF(GeneralTable[[#This Row],[Exclude From Chart]]="X",NA(),GeneralTable[[#This Row],[GraphLabel]]),NA())</f>
        <v>#N/A</v>
      </c>
      <c r="D147" s="21"/>
      <c r="E147" s="22" t="e">
        <f>IFERROR(IF(OR(GeneralTable[[#This Row],[Exclude From Chart]]="X",PerfPowerST4[[#This Row],[ExcludeHere]]="X"),NA(),GeneralTable[[#This Row],[Cons. MT]]),NA())</f>
        <v>#N/A</v>
      </c>
      <c r="F147" s="23" t="e">
        <f>IFERROR(IF(OR(GeneralTable[[#This Row],[Exclude From Chart]]="X",PerfPowerST4[[#This Row],[ExcludeHere]]="X"),NA(),GeneralTable[[#This Row],[Dur. MT]]),NA())</f>
        <v>#N/A</v>
      </c>
      <c r="G147" s="40" t="e">
        <f>1000000000/500/PerfPowerST4[[#This Row],[Cons. MT]]</f>
        <v>#N/A</v>
      </c>
      <c r="H147" s="40" t="e">
        <f>1000000000/1000/PerfPowerST4[[#This Row],[Cons. MT]]</f>
        <v>#N/A</v>
      </c>
      <c r="I147" s="40" t="e">
        <f>1000000000/2000/PerfPowerST4[[#This Row],[Cons. MT]]</f>
        <v>#N/A</v>
      </c>
      <c r="J147" s="40" t="e">
        <f>1000000000/3000/PerfPowerST4[[#This Row],[Cons. MT]]</f>
        <v>#N/A</v>
      </c>
      <c r="K147" s="40" t="e">
        <f>1000000000/4000/PerfPowerST4[[#This Row],[Cons. MT]]</f>
        <v>#N/A</v>
      </c>
      <c r="L147" s="40" t="e">
        <f>1000000000/5000/PerfPowerST4[[#This Row],[Cons. MT]]</f>
        <v>#N/A</v>
      </c>
      <c r="M147" s="40" t="e">
        <f>1000000000/6000/PerfPowerST4[[#This Row],[Cons. MT]]</f>
        <v>#N/A</v>
      </c>
      <c r="N147" s="40" t="e">
        <f>1000000000/7000/PerfPowerST4[[#This Row],[Cons. MT]]</f>
        <v>#N/A</v>
      </c>
      <c r="O147" s="40" t="e">
        <f>1000000000/8000/PerfPowerST4[[#This Row],[Cons. MT]]</f>
        <v>#N/A</v>
      </c>
      <c r="P147" s="40" t="e">
        <f>1000000000/9000/PerfPowerST4[[#This Row],[Cons. MT]]</f>
        <v>#N/A</v>
      </c>
      <c r="Q147" s="40" t="e">
        <f>1000000000/10000/PerfPowerST4[[#This Row],[Cons. MT]]</f>
        <v>#N/A</v>
      </c>
    </row>
    <row r="148" spans="2:17" x14ac:dyDescent="0.3">
      <c r="B148" s="31" t="e">
        <f>IFERROR(GeneralTable[[#This Row],[Ref.]],NA())</f>
        <v>#N/A</v>
      </c>
      <c r="C148" s="21" t="e">
        <f>IFERROR(IF(GeneralTable[[#This Row],[Exclude From Chart]]="X",NA(),GeneralTable[[#This Row],[GraphLabel]]),NA())</f>
        <v>#N/A</v>
      </c>
      <c r="D148" s="21"/>
      <c r="E148" s="22" t="e">
        <f>IFERROR(IF(OR(GeneralTable[[#This Row],[Exclude From Chart]]="X",PerfPowerST4[[#This Row],[ExcludeHere]]="X"),NA(),GeneralTable[[#This Row],[Cons. MT]]),NA())</f>
        <v>#N/A</v>
      </c>
      <c r="F148" s="23" t="e">
        <f>IFERROR(IF(OR(GeneralTable[[#This Row],[Exclude From Chart]]="X",PerfPowerST4[[#This Row],[ExcludeHere]]="X"),NA(),GeneralTable[[#This Row],[Dur. MT]]),NA())</f>
        <v>#N/A</v>
      </c>
      <c r="G148" s="40" t="e">
        <f>1000000000/500/PerfPowerST4[[#This Row],[Cons. MT]]</f>
        <v>#N/A</v>
      </c>
      <c r="H148" s="40" t="e">
        <f>1000000000/1000/PerfPowerST4[[#This Row],[Cons. MT]]</f>
        <v>#N/A</v>
      </c>
      <c r="I148" s="40" t="e">
        <f>1000000000/2000/PerfPowerST4[[#This Row],[Cons. MT]]</f>
        <v>#N/A</v>
      </c>
      <c r="J148" s="40" t="e">
        <f>1000000000/3000/PerfPowerST4[[#This Row],[Cons. MT]]</f>
        <v>#N/A</v>
      </c>
      <c r="K148" s="40" t="e">
        <f>1000000000/4000/PerfPowerST4[[#This Row],[Cons. MT]]</f>
        <v>#N/A</v>
      </c>
      <c r="L148" s="40" t="e">
        <f>1000000000/5000/PerfPowerST4[[#This Row],[Cons. MT]]</f>
        <v>#N/A</v>
      </c>
      <c r="M148" s="40" t="e">
        <f>1000000000/6000/PerfPowerST4[[#This Row],[Cons. MT]]</f>
        <v>#N/A</v>
      </c>
      <c r="N148" s="40" t="e">
        <f>1000000000/7000/PerfPowerST4[[#This Row],[Cons. MT]]</f>
        <v>#N/A</v>
      </c>
      <c r="O148" s="40" t="e">
        <f>1000000000/8000/PerfPowerST4[[#This Row],[Cons. MT]]</f>
        <v>#N/A</v>
      </c>
      <c r="P148" s="40" t="e">
        <f>1000000000/9000/PerfPowerST4[[#This Row],[Cons. MT]]</f>
        <v>#N/A</v>
      </c>
      <c r="Q148" s="40" t="e">
        <f>1000000000/10000/PerfPowerST4[[#This Row],[Cons. MT]]</f>
        <v>#N/A</v>
      </c>
    </row>
    <row r="149" spans="2:17" x14ac:dyDescent="0.3">
      <c r="B149" s="31" t="e">
        <f>IFERROR(GeneralTable[[#This Row],[Ref.]],NA())</f>
        <v>#N/A</v>
      </c>
      <c r="C149" s="21" t="e">
        <f>IFERROR(IF(GeneralTable[[#This Row],[Exclude From Chart]]="X",NA(),GeneralTable[[#This Row],[GraphLabel]]),NA())</f>
        <v>#N/A</v>
      </c>
      <c r="D149" s="21"/>
      <c r="E149" s="22" t="e">
        <f>IFERROR(IF(OR(GeneralTable[[#This Row],[Exclude From Chart]]="X",PerfPowerST4[[#This Row],[ExcludeHere]]="X"),NA(),GeneralTable[[#This Row],[Cons. MT]]),NA())</f>
        <v>#N/A</v>
      </c>
      <c r="F149" s="23" t="e">
        <f>IFERROR(IF(OR(GeneralTable[[#This Row],[Exclude From Chart]]="X",PerfPowerST4[[#This Row],[ExcludeHere]]="X"),NA(),GeneralTable[[#This Row],[Dur. MT]]),NA())</f>
        <v>#N/A</v>
      </c>
      <c r="G149" s="40" t="e">
        <f>1000000000/500/PerfPowerST4[[#This Row],[Cons. MT]]</f>
        <v>#N/A</v>
      </c>
      <c r="H149" s="40" t="e">
        <f>1000000000/1000/PerfPowerST4[[#This Row],[Cons. MT]]</f>
        <v>#N/A</v>
      </c>
      <c r="I149" s="40" t="e">
        <f>1000000000/2000/PerfPowerST4[[#This Row],[Cons. MT]]</f>
        <v>#N/A</v>
      </c>
      <c r="J149" s="40" t="e">
        <f>1000000000/3000/PerfPowerST4[[#This Row],[Cons. MT]]</f>
        <v>#N/A</v>
      </c>
      <c r="K149" s="40" t="e">
        <f>1000000000/4000/PerfPowerST4[[#This Row],[Cons. MT]]</f>
        <v>#N/A</v>
      </c>
      <c r="L149" s="40" t="e">
        <f>1000000000/5000/PerfPowerST4[[#This Row],[Cons. MT]]</f>
        <v>#N/A</v>
      </c>
      <c r="M149" s="40" t="e">
        <f>1000000000/6000/PerfPowerST4[[#This Row],[Cons. MT]]</f>
        <v>#N/A</v>
      </c>
      <c r="N149" s="40" t="e">
        <f>1000000000/7000/PerfPowerST4[[#This Row],[Cons. MT]]</f>
        <v>#N/A</v>
      </c>
      <c r="O149" s="40" t="e">
        <f>1000000000/8000/PerfPowerST4[[#This Row],[Cons. MT]]</f>
        <v>#N/A</v>
      </c>
      <c r="P149" s="40" t="e">
        <f>1000000000/9000/PerfPowerST4[[#This Row],[Cons. MT]]</f>
        <v>#N/A</v>
      </c>
      <c r="Q149" s="40" t="e">
        <f>1000000000/10000/PerfPowerST4[[#This Row],[Cons. MT]]</f>
        <v>#N/A</v>
      </c>
    </row>
    <row r="150" spans="2:17" x14ac:dyDescent="0.3">
      <c r="B150" s="31" t="e">
        <f>IFERROR(GeneralTable[[#This Row],[Ref.]],NA())</f>
        <v>#N/A</v>
      </c>
      <c r="C150" s="21" t="e">
        <f>IFERROR(IF(GeneralTable[[#This Row],[Exclude From Chart]]="X",NA(),GeneralTable[[#This Row],[GraphLabel]]),NA())</f>
        <v>#N/A</v>
      </c>
      <c r="D150" s="21"/>
      <c r="E150" s="22" t="e">
        <f>IFERROR(IF(OR(GeneralTable[[#This Row],[Exclude From Chart]]="X",PerfPowerST4[[#This Row],[ExcludeHere]]="X"),NA(),GeneralTable[[#This Row],[Cons. MT]]),NA())</f>
        <v>#N/A</v>
      </c>
      <c r="F150" s="23" t="e">
        <f>IFERROR(IF(OR(GeneralTable[[#This Row],[Exclude From Chart]]="X",PerfPowerST4[[#This Row],[ExcludeHere]]="X"),NA(),GeneralTable[[#This Row],[Dur. MT]]),NA())</f>
        <v>#N/A</v>
      </c>
      <c r="G150" s="40" t="e">
        <f>1000000000/500/PerfPowerST4[[#This Row],[Cons. MT]]</f>
        <v>#N/A</v>
      </c>
      <c r="H150" s="40" t="e">
        <f>1000000000/1000/PerfPowerST4[[#This Row],[Cons. MT]]</f>
        <v>#N/A</v>
      </c>
      <c r="I150" s="40" t="e">
        <f>1000000000/2000/PerfPowerST4[[#This Row],[Cons. MT]]</f>
        <v>#N/A</v>
      </c>
      <c r="J150" s="40" t="e">
        <f>1000000000/3000/PerfPowerST4[[#This Row],[Cons. MT]]</f>
        <v>#N/A</v>
      </c>
      <c r="K150" s="40" t="e">
        <f>1000000000/4000/PerfPowerST4[[#This Row],[Cons. MT]]</f>
        <v>#N/A</v>
      </c>
      <c r="L150" s="40" t="e">
        <f>1000000000/5000/PerfPowerST4[[#This Row],[Cons. MT]]</f>
        <v>#N/A</v>
      </c>
      <c r="M150" s="40" t="e">
        <f>1000000000/6000/PerfPowerST4[[#This Row],[Cons. MT]]</f>
        <v>#N/A</v>
      </c>
      <c r="N150" s="40" t="e">
        <f>1000000000/7000/PerfPowerST4[[#This Row],[Cons. MT]]</f>
        <v>#N/A</v>
      </c>
      <c r="O150" s="40" t="e">
        <f>1000000000/8000/PerfPowerST4[[#This Row],[Cons. MT]]</f>
        <v>#N/A</v>
      </c>
      <c r="P150" s="40" t="e">
        <f>1000000000/9000/PerfPowerST4[[#This Row],[Cons. MT]]</f>
        <v>#N/A</v>
      </c>
      <c r="Q150" s="40" t="e">
        <f>1000000000/10000/PerfPowerST4[[#This Row],[Cons. MT]]</f>
        <v>#N/A</v>
      </c>
    </row>
    <row r="151" spans="2:17" x14ac:dyDescent="0.3">
      <c r="B151" s="31" t="e">
        <f>IFERROR(GeneralTable[[#This Row],[Ref.]],NA())</f>
        <v>#N/A</v>
      </c>
      <c r="C151" s="21" t="e">
        <f>IFERROR(IF(GeneralTable[[#This Row],[Exclude From Chart]]="X",NA(),GeneralTable[[#This Row],[GraphLabel]]),NA())</f>
        <v>#N/A</v>
      </c>
      <c r="D151" s="21"/>
      <c r="E151" s="22" t="e">
        <f>IFERROR(IF(OR(GeneralTable[[#This Row],[Exclude From Chart]]="X",PerfPowerST4[[#This Row],[ExcludeHere]]="X"),NA(),GeneralTable[[#This Row],[Cons. MT]]),NA())</f>
        <v>#N/A</v>
      </c>
      <c r="F151" s="23" t="e">
        <f>IFERROR(IF(OR(GeneralTable[[#This Row],[Exclude From Chart]]="X",PerfPowerST4[[#This Row],[ExcludeHere]]="X"),NA(),GeneralTable[[#This Row],[Dur. MT]]),NA())</f>
        <v>#N/A</v>
      </c>
      <c r="G151" s="40" t="e">
        <f>1000000000/500/PerfPowerST4[[#This Row],[Cons. MT]]</f>
        <v>#N/A</v>
      </c>
      <c r="H151" s="40" t="e">
        <f>1000000000/1000/PerfPowerST4[[#This Row],[Cons. MT]]</f>
        <v>#N/A</v>
      </c>
      <c r="I151" s="40" t="e">
        <f>1000000000/2000/PerfPowerST4[[#This Row],[Cons. MT]]</f>
        <v>#N/A</v>
      </c>
      <c r="J151" s="40" t="e">
        <f>1000000000/3000/PerfPowerST4[[#This Row],[Cons. MT]]</f>
        <v>#N/A</v>
      </c>
      <c r="K151" s="40" t="e">
        <f>1000000000/4000/PerfPowerST4[[#This Row],[Cons. MT]]</f>
        <v>#N/A</v>
      </c>
      <c r="L151" s="40" t="e">
        <f>1000000000/5000/PerfPowerST4[[#This Row],[Cons. MT]]</f>
        <v>#N/A</v>
      </c>
      <c r="M151" s="40" t="e">
        <f>1000000000/6000/PerfPowerST4[[#This Row],[Cons. MT]]</f>
        <v>#N/A</v>
      </c>
      <c r="N151" s="40" t="e">
        <f>1000000000/7000/PerfPowerST4[[#This Row],[Cons. MT]]</f>
        <v>#N/A</v>
      </c>
      <c r="O151" s="40" t="e">
        <f>1000000000/8000/PerfPowerST4[[#This Row],[Cons. MT]]</f>
        <v>#N/A</v>
      </c>
      <c r="P151" s="40" t="e">
        <f>1000000000/9000/PerfPowerST4[[#This Row],[Cons. MT]]</f>
        <v>#N/A</v>
      </c>
      <c r="Q151" s="40" t="e">
        <f>1000000000/10000/PerfPowerST4[[#This Row],[Cons. MT]]</f>
        <v>#N/A</v>
      </c>
    </row>
    <row r="152" spans="2:17" x14ac:dyDescent="0.3">
      <c r="B152" s="31" t="e">
        <f>IFERROR(GeneralTable[[#This Row],[Ref.]],NA())</f>
        <v>#N/A</v>
      </c>
      <c r="C152" s="21" t="e">
        <f>IFERROR(IF(GeneralTable[[#This Row],[Exclude From Chart]]="X",NA(),GeneralTable[[#This Row],[GraphLabel]]),NA())</f>
        <v>#N/A</v>
      </c>
      <c r="D152" s="21"/>
      <c r="E152" s="22" t="e">
        <f>IFERROR(IF(OR(GeneralTable[[#This Row],[Exclude From Chart]]="X",PerfPowerST4[[#This Row],[ExcludeHere]]="X"),NA(),GeneralTable[[#This Row],[Cons. MT]]),NA())</f>
        <v>#N/A</v>
      </c>
      <c r="F152" s="23" t="e">
        <f>IFERROR(IF(OR(GeneralTable[[#This Row],[Exclude From Chart]]="X",PerfPowerST4[[#This Row],[ExcludeHere]]="X"),NA(),GeneralTable[[#This Row],[Dur. MT]]),NA())</f>
        <v>#N/A</v>
      </c>
      <c r="G152" s="40" t="e">
        <f>1000000000/500/PerfPowerST4[[#This Row],[Cons. MT]]</f>
        <v>#N/A</v>
      </c>
      <c r="H152" s="40" t="e">
        <f>1000000000/1000/PerfPowerST4[[#This Row],[Cons. MT]]</f>
        <v>#N/A</v>
      </c>
      <c r="I152" s="40" t="e">
        <f>1000000000/2000/PerfPowerST4[[#This Row],[Cons. MT]]</f>
        <v>#N/A</v>
      </c>
      <c r="J152" s="40" t="e">
        <f>1000000000/3000/PerfPowerST4[[#This Row],[Cons. MT]]</f>
        <v>#N/A</v>
      </c>
      <c r="K152" s="40" t="e">
        <f>1000000000/4000/PerfPowerST4[[#This Row],[Cons. MT]]</f>
        <v>#N/A</v>
      </c>
      <c r="L152" s="40" t="e">
        <f>1000000000/5000/PerfPowerST4[[#This Row],[Cons. MT]]</f>
        <v>#N/A</v>
      </c>
      <c r="M152" s="40" t="e">
        <f>1000000000/6000/PerfPowerST4[[#This Row],[Cons. MT]]</f>
        <v>#N/A</v>
      </c>
      <c r="N152" s="40" t="e">
        <f>1000000000/7000/PerfPowerST4[[#This Row],[Cons. MT]]</f>
        <v>#N/A</v>
      </c>
      <c r="O152" s="40" t="e">
        <f>1000000000/8000/PerfPowerST4[[#This Row],[Cons. MT]]</f>
        <v>#N/A</v>
      </c>
      <c r="P152" s="40" t="e">
        <f>1000000000/9000/PerfPowerST4[[#This Row],[Cons. MT]]</f>
        <v>#N/A</v>
      </c>
      <c r="Q152" s="40" t="e">
        <f>1000000000/10000/PerfPowerST4[[#This Row],[Cons. MT]]</f>
        <v>#N/A</v>
      </c>
    </row>
    <row r="153" spans="2:17" x14ac:dyDescent="0.3">
      <c r="B153" s="31" t="e">
        <f>IFERROR(GeneralTable[[#This Row],[Ref.]],NA())</f>
        <v>#N/A</v>
      </c>
      <c r="C153" s="21" t="e">
        <f>IFERROR(IF(GeneralTable[[#This Row],[Exclude From Chart]]="X",NA(),GeneralTable[[#This Row],[GraphLabel]]),NA())</f>
        <v>#N/A</v>
      </c>
      <c r="D153" s="21"/>
      <c r="E153" s="22" t="e">
        <f>IFERROR(IF(OR(GeneralTable[[#This Row],[Exclude From Chart]]="X",PerfPowerST4[[#This Row],[ExcludeHere]]="X"),NA(),GeneralTable[[#This Row],[Cons. MT]]),NA())</f>
        <v>#N/A</v>
      </c>
      <c r="F153" s="23" t="e">
        <f>IFERROR(IF(OR(GeneralTable[[#This Row],[Exclude From Chart]]="X",PerfPowerST4[[#This Row],[ExcludeHere]]="X"),NA(),GeneralTable[[#This Row],[Dur. MT]]),NA())</f>
        <v>#N/A</v>
      </c>
      <c r="G153" s="40" t="e">
        <f>1000000000/500/PerfPowerST4[[#This Row],[Cons. MT]]</f>
        <v>#N/A</v>
      </c>
      <c r="H153" s="40" t="e">
        <f>1000000000/1000/PerfPowerST4[[#This Row],[Cons. MT]]</f>
        <v>#N/A</v>
      </c>
      <c r="I153" s="40" t="e">
        <f>1000000000/2000/PerfPowerST4[[#This Row],[Cons. MT]]</f>
        <v>#N/A</v>
      </c>
      <c r="J153" s="40" t="e">
        <f>1000000000/3000/PerfPowerST4[[#This Row],[Cons. MT]]</f>
        <v>#N/A</v>
      </c>
      <c r="K153" s="40" t="e">
        <f>1000000000/4000/PerfPowerST4[[#This Row],[Cons. MT]]</f>
        <v>#N/A</v>
      </c>
      <c r="L153" s="40" t="e">
        <f>1000000000/5000/PerfPowerST4[[#This Row],[Cons. MT]]</f>
        <v>#N/A</v>
      </c>
      <c r="M153" s="40" t="e">
        <f>1000000000/6000/PerfPowerST4[[#This Row],[Cons. MT]]</f>
        <v>#N/A</v>
      </c>
      <c r="N153" s="40" t="e">
        <f>1000000000/7000/PerfPowerST4[[#This Row],[Cons. MT]]</f>
        <v>#N/A</v>
      </c>
      <c r="O153" s="40" t="e">
        <f>1000000000/8000/PerfPowerST4[[#This Row],[Cons. MT]]</f>
        <v>#N/A</v>
      </c>
      <c r="P153" s="40" t="e">
        <f>1000000000/9000/PerfPowerST4[[#This Row],[Cons. MT]]</f>
        <v>#N/A</v>
      </c>
      <c r="Q153" s="40" t="e">
        <f>1000000000/10000/PerfPowerST4[[#This Row],[Cons. MT]]</f>
        <v>#N/A</v>
      </c>
    </row>
    <row r="154" spans="2:17" x14ac:dyDescent="0.3">
      <c r="B154" s="31" t="e">
        <f>IFERROR(GeneralTable[[#This Row],[Ref.]],NA())</f>
        <v>#N/A</v>
      </c>
      <c r="C154" s="21" t="e">
        <f>IFERROR(IF(GeneralTable[[#This Row],[Exclude From Chart]]="X",NA(),GeneralTable[[#This Row],[GraphLabel]]),NA())</f>
        <v>#N/A</v>
      </c>
      <c r="D154" s="21"/>
      <c r="E154" s="22" t="e">
        <f>IFERROR(IF(OR(GeneralTable[[#This Row],[Exclude From Chart]]="X",PerfPowerST4[[#This Row],[ExcludeHere]]="X"),NA(),GeneralTable[[#This Row],[Cons. MT]]),NA())</f>
        <v>#N/A</v>
      </c>
      <c r="F154" s="23" t="e">
        <f>IFERROR(IF(OR(GeneralTable[[#This Row],[Exclude From Chart]]="X",PerfPowerST4[[#This Row],[ExcludeHere]]="X"),NA(),GeneralTable[[#This Row],[Dur. MT]]),NA())</f>
        <v>#N/A</v>
      </c>
      <c r="G154" s="40" t="e">
        <f>1000000000/500/PerfPowerST4[[#This Row],[Cons. MT]]</f>
        <v>#N/A</v>
      </c>
      <c r="H154" s="40" t="e">
        <f>1000000000/1000/PerfPowerST4[[#This Row],[Cons. MT]]</f>
        <v>#N/A</v>
      </c>
      <c r="I154" s="40" t="e">
        <f>1000000000/2000/PerfPowerST4[[#This Row],[Cons. MT]]</f>
        <v>#N/A</v>
      </c>
      <c r="J154" s="40" t="e">
        <f>1000000000/3000/PerfPowerST4[[#This Row],[Cons. MT]]</f>
        <v>#N/A</v>
      </c>
      <c r="K154" s="40" t="e">
        <f>1000000000/4000/PerfPowerST4[[#This Row],[Cons. MT]]</f>
        <v>#N/A</v>
      </c>
      <c r="L154" s="40" t="e">
        <f>1000000000/5000/PerfPowerST4[[#This Row],[Cons. MT]]</f>
        <v>#N/A</v>
      </c>
      <c r="M154" s="40" t="e">
        <f>1000000000/6000/PerfPowerST4[[#This Row],[Cons. MT]]</f>
        <v>#N/A</v>
      </c>
      <c r="N154" s="40" t="e">
        <f>1000000000/7000/PerfPowerST4[[#This Row],[Cons. MT]]</f>
        <v>#N/A</v>
      </c>
      <c r="O154" s="40" t="e">
        <f>1000000000/8000/PerfPowerST4[[#This Row],[Cons. MT]]</f>
        <v>#N/A</v>
      </c>
      <c r="P154" s="40" t="e">
        <f>1000000000/9000/PerfPowerST4[[#This Row],[Cons. MT]]</f>
        <v>#N/A</v>
      </c>
      <c r="Q154" s="40" t="e">
        <f>1000000000/10000/PerfPowerST4[[#This Row],[Cons. MT]]</f>
        <v>#N/A</v>
      </c>
    </row>
    <row r="155" spans="2:17" x14ac:dyDescent="0.3">
      <c r="B155" s="31" t="e">
        <f>IFERROR(GeneralTable[[#This Row],[Ref.]],NA())</f>
        <v>#N/A</v>
      </c>
      <c r="C155" s="21" t="e">
        <f>IFERROR(IF(GeneralTable[[#This Row],[Exclude From Chart]]="X",NA(),GeneralTable[[#This Row],[GraphLabel]]),NA())</f>
        <v>#N/A</v>
      </c>
      <c r="D155" s="21"/>
      <c r="E155" s="22" t="e">
        <f>IFERROR(IF(OR(GeneralTable[[#This Row],[Exclude From Chart]]="X",PerfPowerST4[[#This Row],[ExcludeHere]]="X"),NA(),GeneralTable[[#This Row],[Cons. MT]]),NA())</f>
        <v>#N/A</v>
      </c>
      <c r="F155" s="23" t="e">
        <f>IFERROR(IF(OR(GeneralTable[[#This Row],[Exclude From Chart]]="X",PerfPowerST4[[#This Row],[ExcludeHere]]="X"),NA(),GeneralTable[[#This Row],[Dur. MT]]),NA())</f>
        <v>#N/A</v>
      </c>
      <c r="G155" s="40" t="e">
        <f>1000000000/500/PerfPowerST4[[#This Row],[Cons. MT]]</f>
        <v>#N/A</v>
      </c>
      <c r="H155" s="40" t="e">
        <f>1000000000/1000/PerfPowerST4[[#This Row],[Cons. MT]]</f>
        <v>#N/A</v>
      </c>
      <c r="I155" s="40" t="e">
        <f>1000000000/2000/PerfPowerST4[[#This Row],[Cons. MT]]</f>
        <v>#N/A</v>
      </c>
      <c r="J155" s="40" t="e">
        <f>1000000000/3000/PerfPowerST4[[#This Row],[Cons. MT]]</f>
        <v>#N/A</v>
      </c>
      <c r="K155" s="40" t="e">
        <f>1000000000/4000/PerfPowerST4[[#This Row],[Cons. MT]]</f>
        <v>#N/A</v>
      </c>
      <c r="L155" s="40" t="e">
        <f>1000000000/5000/PerfPowerST4[[#This Row],[Cons. MT]]</f>
        <v>#N/A</v>
      </c>
      <c r="M155" s="40" t="e">
        <f>1000000000/6000/PerfPowerST4[[#This Row],[Cons. MT]]</f>
        <v>#N/A</v>
      </c>
      <c r="N155" s="40" t="e">
        <f>1000000000/7000/PerfPowerST4[[#This Row],[Cons. MT]]</f>
        <v>#N/A</v>
      </c>
      <c r="O155" s="40" t="e">
        <f>1000000000/8000/PerfPowerST4[[#This Row],[Cons. MT]]</f>
        <v>#N/A</v>
      </c>
      <c r="P155" s="40" t="e">
        <f>1000000000/9000/PerfPowerST4[[#This Row],[Cons. MT]]</f>
        <v>#N/A</v>
      </c>
      <c r="Q155" s="40" t="e">
        <f>1000000000/10000/PerfPowerST4[[#This Row],[Cons. MT]]</f>
        <v>#N/A</v>
      </c>
    </row>
    <row r="156" spans="2:17" x14ac:dyDescent="0.3">
      <c r="B156" s="31" t="e">
        <f>IFERROR(GeneralTable[[#This Row],[Ref.]],NA())</f>
        <v>#N/A</v>
      </c>
      <c r="C156" s="21" t="e">
        <f>IFERROR(IF(GeneralTable[[#This Row],[Exclude From Chart]]="X",NA(),GeneralTable[[#This Row],[GraphLabel]]),NA())</f>
        <v>#N/A</v>
      </c>
      <c r="D156" s="21"/>
      <c r="E156" s="22" t="e">
        <f>IFERROR(IF(OR(GeneralTable[[#This Row],[Exclude From Chart]]="X",PerfPowerST4[[#This Row],[ExcludeHere]]="X"),NA(),GeneralTable[[#This Row],[Cons. MT]]),NA())</f>
        <v>#N/A</v>
      </c>
      <c r="F156" s="23" t="e">
        <f>IFERROR(IF(OR(GeneralTable[[#This Row],[Exclude From Chart]]="X",PerfPowerST4[[#This Row],[ExcludeHere]]="X"),NA(),GeneralTable[[#This Row],[Dur. MT]]),NA())</f>
        <v>#N/A</v>
      </c>
      <c r="G156" s="40" t="e">
        <f>1000000000/500/PerfPowerST4[[#This Row],[Cons. MT]]</f>
        <v>#N/A</v>
      </c>
      <c r="H156" s="40" t="e">
        <f>1000000000/1000/PerfPowerST4[[#This Row],[Cons. MT]]</f>
        <v>#N/A</v>
      </c>
      <c r="I156" s="40" t="e">
        <f>1000000000/2000/PerfPowerST4[[#This Row],[Cons. MT]]</f>
        <v>#N/A</v>
      </c>
      <c r="J156" s="40" t="e">
        <f>1000000000/3000/PerfPowerST4[[#This Row],[Cons. MT]]</f>
        <v>#N/A</v>
      </c>
      <c r="K156" s="40" t="e">
        <f>1000000000/4000/PerfPowerST4[[#This Row],[Cons. MT]]</f>
        <v>#N/A</v>
      </c>
      <c r="L156" s="40" t="e">
        <f>1000000000/5000/PerfPowerST4[[#This Row],[Cons. MT]]</f>
        <v>#N/A</v>
      </c>
      <c r="M156" s="40" t="e">
        <f>1000000000/6000/PerfPowerST4[[#This Row],[Cons. MT]]</f>
        <v>#N/A</v>
      </c>
      <c r="N156" s="40" t="e">
        <f>1000000000/7000/PerfPowerST4[[#This Row],[Cons. MT]]</f>
        <v>#N/A</v>
      </c>
      <c r="O156" s="40" t="e">
        <f>1000000000/8000/PerfPowerST4[[#This Row],[Cons. MT]]</f>
        <v>#N/A</v>
      </c>
      <c r="P156" s="40" t="e">
        <f>1000000000/9000/PerfPowerST4[[#This Row],[Cons. MT]]</f>
        <v>#N/A</v>
      </c>
      <c r="Q156" s="40" t="e">
        <f>1000000000/10000/PerfPowerST4[[#This Row],[Cons. MT]]</f>
        <v>#N/A</v>
      </c>
    </row>
    <row r="157" spans="2:17" x14ac:dyDescent="0.3">
      <c r="B157" s="31" t="e">
        <f>IFERROR(GeneralTable[[#This Row],[Ref.]],NA())</f>
        <v>#N/A</v>
      </c>
      <c r="C157" s="21" t="e">
        <f>IFERROR(IF(GeneralTable[[#This Row],[Exclude From Chart]]="X",NA(),GeneralTable[[#This Row],[GraphLabel]]),NA())</f>
        <v>#N/A</v>
      </c>
      <c r="D157" s="21"/>
      <c r="E157" s="22" t="e">
        <f>IFERROR(IF(OR(GeneralTable[[#This Row],[Exclude From Chart]]="X",PerfPowerST4[[#This Row],[ExcludeHere]]="X"),NA(),GeneralTable[[#This Row],[Cons. MT]]),NA())</f>
        <v>#N/A</v>
      </c>
      <c r="F157" s="23" t="e">
        <f>IFERROR(IF(OR(GeneralTable[[#This Row],[Exclude From Chart]]="X",PerfPowerST4[[#This Row],[ExcludeHere]]="X"),NA(),GeneralTable[[#This Row],[Dur. MT]]),NA())</f>
        <v>#N/A</v>
      </c>
      <c r="G157" s="40" t="e">
        <f>1000000000/500/PerfPowerST4[[#This Row],[Cons. MT]]</f>
        <v>#N/A</v>
      </c>
      <c r="H157" s="40" t="e">
        <f>1000000000/1000/PerfPowerST4[[#This Row],[Cons. MT]]</f>
        <v>#N/A</v>
      </c>
      <c r="I157" s="40" t="e">
        <f>1000000000/2000/PerfPowerST4[[#This Row],[Cons. MT]]</f>
        <v>#N/A</v>
      </c>
      <c r="J157" s="40" t="e">
        <f>1000000000/3000/PerfPowerST4[[#This Row],[Cons. MT]]</f>
        <v>#N/A</v>
      </c>
      <c r="K157" s="40" t="e">
        <f>1000000000/4000/PerfPowerST4[[#This Row],[Cons. MT]]</f>
        <v>#N/A</v>
      </c>
      <c r="L157" s="40" t="e">
        <f>1000000000/5000/PerfPowerST4[[#This Row],[Cons. MT]]</f>
        <v>#N/A</v>
      </c>
      <c r="M157" s="40" t="e">
        <f>1000000000/6000/PerfPowerST4[[#This Row],[Cons. MT]]</f>
        <v>#N/A</v>
      </c>
      <c r="N157" s="40" t="e">
        <f>1000000000/7000/PerfPowerST4[[#This Row],[Cons. MT]]</f>
        <v>#N/A</v>
      </c>
      <c r="O157" s="40" t="e">
        <f>1000000000/8000/PerfPowerST4[[#This Row],[Cons. MT]]</f>
        <v>#N/A</v>
      </c>
      <c r="P157" s="40" t="e">
        <f>1000000000/9000/PerfPowerST4[[#This Row],[Cons. MT]]</f>
        <v>#N/A</v>
      </c>
      <c r="Q157" s="40" t="e">
        <f>1000000000/10000/PerfPowerST4[[#This Row],[Cons. MT]]</f>
        <v>#N/A</v>
      </c>
    </row>
    <row r="158" spans="2:17" x14ac:dyDescent="0.3">
      <c r="B158" s="31" t="e">
        <f>IFERROR(GeneralTable[[#This Row],[Ref.]],NA())</f>
        <v>#N/A</v>
      </c>
      <c r="C158" s="21" t="e">
        <f>IFERROR(IF(GeneralTable[[#This Row],[Exclude From Chart]]="X",NA(),GeneralTable[[#This Row],[GraphLabel]]),NA())</f>
        <v>#N/A</v>
      </c>
      <c r="D158" s="21"/>
      <c r="E158" s="22" t="e">
        <f>IFERROR(IF(OR(GeneralTable[[#This Row],[Exclude From Chart]]="X",PerfPowerST4[[#This Row],[ExcludeHere]]="X"),NA(),GeneralTable[[#This Row],[Cons. MT]]),NA())</f>
        <v>#N/A</v>
      </c>
      <c r="F158" s="23" t="e">
        <f>IFERROR(IF(OR(GeneralTable[[#This Row],[Exclude From Chart]]="X",PerfPowerST4[[#This Row],[ExcludeHere]]="X"),NA(),GeneralTable[[#This Row],[Dur. MT]]),NA())</f>
        <v>#N/A</v>
      </c>
      <c r="G158" s="40" t="e">
        <f>1000000000/500/PerfPowerST4[[#This Row],[Cons. MT]]</f>
        <v>#N/A</v>
      </c>
      <c r="H158" s="40" t="e">
        <f>1000000000/1000/PerfPowerST4[[#This Row],[Cons. MT]]</f>
        <v>#N/A</v>
      </c>
      <c r="I158" s="40" t="e">
        <f>1000000000/2000/PerfPowerST4[[#This Row],[Cons. MT]]</f>
        <v>#N/A</v>
      </c>
      <c r="J158" s="40" t="e">
        <f>1000000000/3000/PerfPowerST4[[#This Row],[Cons. MT]]</f>
        <v>#N/A</v>
      </c>
      <c r="K158" s="40" t="e">
        <f>1000000000/4000/PerfPowerST4[[#This Row],[Cons. MT]]</f>
        <v>#N/A</v>
      </c>
      <c r="L158" s="40" t="e">
        <f>1000000000/5000/PerfPowerST4[[#This Row],[Cons. MT]]</f>
        <v>#N/A</v>
      </c>
      <c r="M158" s="40" t="e">
        <f>1000000000/6000/PerfPowerST4[[#This Row],[Cons. MT]]</f>
        <v>#N/A</v>
      </c>
      <c r="N158" s="40" t="e">
        <f>1000000000/7000/PerfPowerST4[[#This Row],[Cons. MT]]</f>
        <v>#N/A</v>
      </c>
      <c r="O158" s="40" t="e">
        <f>1000000000/8000/PerfPowerST4[[#This Row],[Cons. MT]]</f>
        <v>#N/A</v>
      </c>
      <c r="P158" s="40" t="e">
        <f>1000000000/9000/PerfPowerST4[[#This Row],[Cons. MT]]</f>
        <v>#N/A</v>
      </c>
      <c r="Q158" s="40" t="e">
        <f>1000000000/10000/PerfPowerST4[[#This Row],[Cons. MT]]</f>
        <v>#N/A</v>
      </c>
    </row>
    <row r="159" spans="2:17" x14ac:dyDescent="0.3">
      <c r="B159" s="31" t="e">
        <f>IFERROR(GeneralTable[[#This Row],[Ref.]],NA())</f>
        <v>#N/A</v>
      </c>
      <c r="C159" s="21" t="e">
        <f>IFERROR(IF(GeneralTable[[#This Row],[Exclude From Chart]]="X",NA(),GeneralTable[[#This Row],[GraphLabel]]),NA())</f>
        <v>#N/A</v>
      </c>
      <c r="D159" s="21"/>
      <c r="E159" s="22" t="e">
        <f>IFERROR(IF(OR(GeneralTable[[#This Row],[Exclude From Chart]]="X",PerfPowerST4[[#This Row],[ExcludeHere]]="X"),NA(),GeneralTable[[#This Row],[Cons. MT]]),NA())</f>
        <v>#N/A</v>
      </c>
      <c r="F159" s="23" t="e">
        <f>IFERROR(IF(OR(GeneralTable[[#This Row],[Exclude From Chart]]="X",PerfPowerST4[[#This Row],[ExcludeHere]]="X"),NA(),GeneralTable[[#This Row],[Dur. MT]]),NA())</f>
        <v>#N/A</v>
      </c>
      <c r="G159" s="40" t="e">
        <f>1000000000/500/PerfPowerST4[[#This Row],[Cons. MT]]</f>
        <v>#N/A</v>
      </c>
      <c r="H159" s="40" t="e">
        <f>1000000000/1000/PerfPowerST4[[#This Row],[Cons. MT]]</f>
        <v>#N/A</v>
      </c>
      <c r="I159" s="40" t="e">
        <f>1000000000/2000/PerfPowerST4[[#This Row],[Cons. MT]]</f>
        <v>#N/A</v>
      </c>
      <c r="J159" s="40" t="e">
        <f>1000000000/3000/PerfPowerST4[[#This Row],[Cons. MT]]</f>
        <v>#N/A</v>
      </c>
      <c r="K159" s="40" t="e">
        <f>1000000000/4000/PerfPowerST4[[#This Row],[Cons. MT]]</f>
        <v>#N/A</v>
      </c>
      <c r="L159" s="40" t="e">
        <f>1000000000/5000/PerfPowerST4[[#This Row],[Cons. MT]]</f>
        <v>#N/A</v>
      </c>
      <c r="M159" s="40" t="e">
        <f>1000000000/6000/PerfPowerST4[[#This Row],[Cons. MT]]</f>
        <v>#N/A</v>
      </c>
      <c r="N159" s="40" t="e">
        <f>1000000000/7000/PerfPowerST4[[#This Row],[Cons. MT]]</f>
        <v>#N/A</v>
      </c>
      <c r="O159" s="40" t="e">
        <f>1000000000/8000/PerfPowerST4[[#This Row],[Cons. MT]]</f>
        <v>#N/A</v>
      </c>
      <c r="P159" s="40" t="e">
        <f>1000000000/9000/PerfPowerST4[[#This Row],[Cons. MT]]</f>
        <v>#N/A</v>
      </c>
      <c r="Q159" s="40" t="e">
        <f>1000000000/10000/PerfPowerST4[[#This Row],[Cons. MT]]</f>
        <v>#N/A</v>
      </c>
    </row>
    <row r="160" spans="2:17" x14ac:dyDescent="0.3">
      <c r="B160" s="31" t="e">
        <f>IFERROR(GeneralTable[[#This Row],[Ref.]],NA())</f>
        <v>#N/A</v>
      </c>
      <c r="C160" s="21" t="e">
        <f>IFERROR(IF(GeneralTable[[#This Row],[Exclude From Chart]]="X",NA(),GeneralTable[[#This Row],[GraphLabel]]),NA())</f>
        <v>#N/A</v>
      </c>
      <c r="D160" s="21"/>
      <c r="E160" s="22" t="e">
        <f>IFERROR(IF(OR(GeneralTable[[#This Row],[Exclude From Chart]]="X",PerfPowerST4[[#This Row],[ExcludeHere]]="X"),NA(),GeneralTable[[#This Row],[Cons. MT]]),NA())</f>
        <v>#N/A</v>
      </c>
      <c r="F160" s="23" t="e">
        <f>IFERROR(IF(OR(GeneralTable[[#This Row],[Exclude From Chart]]="X",PerfPowerST4[[#This Row],[ExcludeHere]]="X"),NA(),GeneralTable[[#This Row],[Dur. MT]]),NA())</f>
        <v>#N/A</v>
      </c>
      <c r="G160" s="40" t="e">
        <f>1000000000/500/PerfPowerST4[[#This Row],[Cons. MT]]</f>
        <v>#N/A</v>
      </c>
      <c r="H160" s="40" t="e">
        <f>1000000000/1000/PerfPowerST4[[#This Row],[Cons. MT]]</f>
        <v>#N/A</v>
      </c>
      <c r="I160" s="40" t="e">
        <f>1000000000/2000/PerfPowerST4[[#This Row],[Cons. MT]]</f>
        <v>#N/A</v>
      </c>
      <c r="J160" s="40" t="e">
        <f>1000000000/3000/PerfPowerST4[[#This Row],[Cons. MT]]</f>
        <v>#N/A</v>
      </c>
      <c r="K160" s="40" t="e">
        <f>1000000000/4000/PerfPowerST4[[#This Row],[Cons. MT]]</f>
        <v>#N/A</v>
      </c>
      <c r="L160" s="40" t="e">
        <f>1000000000/5000/PerfPowerST4[[#This Row],[Cons. MT]]</f>
        <v>#N/A</v>
      </c>
      <c r="M160" s="40" t="e">
        <f>1000000000/6000/PerfPowerST4[[#This Row],[Cons. MT]]</f>
        <v>#N/A</v>
      </c>
      <c r="N160" s="40" t="e">
        <f>1000000000/7000/PerfPowerST4[[#This Row],[Cons. MT]]</f>
        <v>#N/A</v>
      </c>
      <c r="O160" s="40" t="e">
        <f>1000000000/8000/PerfPowerST4[[#This Row],[Cons. MT]]</f>
        <v>#N/A</v>
      </c>
      <c r="P160" s="40" t="e">
        <f>1000000000/9000/PerfPowerST4[[#This Row],[Cons. MT]]</f>
        <v>#N/A</v>
      </c>
      <c r="Q160" s="40" t="e">
        <f>1000000000/10000/PerfPowerST4[[#This Row],[Cons. MT]]</f>
        <v>#N/A</v>
      </c>
    </row>
    <row r="161" spans="2:17" x14ac:dyDescent="0.3">
      <c r="B161" s="31" t="e">
        <f>IFERROR(GeneralTable[[#This Row],[Ref.]],NA())</f>
        <v>#N/A</v>
      </c>
      <c r="C161" s="21" t="e">
        <f>IFERROR(IF(GeneralTable[[#This Row],[Exclude From Chart]]="X",NA(),GeneralTable[[#This Row],[GraphLabel]]),NA())</f>
        <v>#N/A</v>
      </c>
      <c r="D161" s="21"/>
      <c r="E161" s="22" t="e">
        <f>IFERROR(IF(OR(GeneralTable[[#This Row],[Exclude From Chart]]="X",PerfPowerST4[[#This Row],[ExcludeHere]]="X"),NA(),GeneralTable[[#This Row],[Cons. MT]]),NA())</f>
        <v>#N/A</v>
      </c>
      <c r="F161" s="23" t="e">
        <f>IFERROR(IF(OR(GeneralTable[[#This Row],[Exclude From Chart]]="X",PerfPowerST4[[#This Row],[ExcludeHere]]="X"),NA(),GeneralTable[[#This Row],[Dur. MT]]),NA())</f>
        <v>#N/A</v>
      </c>
      <c r="G161" s="40" t="e">
        <f>1000000000/500/PerfPowerST4[[#This Row],[Cons. MT]]</f>
        <v>#N/A</v>
      </c>
      <c r="H161" s="40" t="e">
        <f>1000000000/1000/PerfPowerST4[[#This Row],[Cons. MT]]</f>
        <v>#N/A</v>
      </c>
      <c r="I161" s="40" t="e">
        <f>1000000000/2000/PerfPowerST4[[#This Row],[Cons. MT]]</f>
        <v>#N/A</v>
      </c>
      <c r="J161" s="40" t="e">
        <f>1000000000/3000/PerfPowerST4[[#This Row],[Cons. MT]]</f>
        <v>#N/A</v>
      </c>
      <c r="K161" s="40" t="e">
        <f>1000000000/4000/PerfPowerST4[[#This Row],[Cons. MT]]</f>
        <v>#N/A</v>
      </c>
      <c r="L161" s="40" t="e">
        <f>1000000000/5000/PerfPowerST4[[#This Row],[Cons. MT]]</f>
        <v>#N/A</v>
      </c>
      <c r="M161" s="40" t="e">
        <f>1000000000/6000/PerfPowerST4[[#This Row],[Cons. MT]]</f>
        <v>#N/A</v>
      </c>
      <c r="N161" s="40" t="e">
        <f>1000000000/7000/PerfPowerST4[[#This Row],[Cons. MT]]</f>
        <v>#N/A</v>
      </c>
      <c r="O161" s="40" t="e">
        <f>1000000000/8000/PerfPowerST4[[#This Row],[Cons. MT]]</f>
        <v>#N/A</v>
      </c>
      <c r="P161" s="40" t="e">
        <f>1000000000/9000/PerfPowerST4[[#This Row],[Cons. MT]]</f>
        <v>#N/A</v>
      </c>
      <c r="Q161" s="40" t="e">
        <f>1000000000/10000/PerfPowerST4[[#This Row],[Cons. MT]]</f>
        <v>#N/A</v>
      </c>
    </row>
    <row r="162" spans="2:17" x14ac:dyDescent="0.3">
      <c r="B162" s="31" t="e">
        <f>IFERROR(GeneralTable[[#This Row],[Ref.]],NA())</f>
        <v>#N/A</v>
      </c>
      <c r="C162" s="21" t="e">
        <f>IFERROR(IF(GeneralTable[[#This Row],[Exclude From Chart]]="X",NA(),GeneralTable[[#This Row],[GraphLabel]]),NA())</f>
        <v>#N/A</v>
      </c>
      <c r="D162" s="21"/>
      <c r="E162" s="22" t="e">
        <f>IFERROR(IF(OR(GeneralTable[[#This Row],[Exclude From Chart]]="X",PerfPowerST4[[#This Row],[ExcludeHere]]="X"),NA(),GeneralTable[[#This Row],[Cons. MT]]),NA())</f>
        <v>#N/A</v>
      </c>
      <c r="F162" s="23" t="e">
        <f>IFERROR(IF(OR(GeneralTable[[#This Row],[Exclude From Chart]]="X",PerfPowerST4[[#This Row],[ExcludeHere]]="X"),NA(),GeneralTable[[#This Row],[Dur. MT]]),NA())</f>
        <v>#N/A</v>
      </c>
      <c r="G162" s="40" t="e">
        <f>1000000000/500/PerfPowerST4[[#This Row],[Cons. MT]]</f>
        <v>#N/A</v>
      </c>
      <c r="H162" s="40" t="e">
        <f>1000000000/1000/PerfPowerST4[[#This Row],[Cons. MT]]</f>
        <v>#N/A</v>
      </c>
      <c r="I162" s="40" t="e">
        <f>1000000000/2000/PerfPowerST4[[#This Row],[Cons. MT]]</f>
        <v>#N/A</v>
      </c>
      <c r="J162" s="40" t="e">
        <f>1000000000/3000/PerfPowerST4[[#This Row],[Cons. MT]]</f>
        <v>#N/A</v>
      </c>
      <c r="K162" s="40" t="e">
        <f>1000000000/4000/PerfPowerST4[[#This Row],[Cons. MT]]</f>
        <v>#N/A</v>
      </c>
      <c r="L162" s="40" t="e">
        <f>1000000000/5000/PerfPowerST4[[#This Row],[Cons. MT]]</f>
        <v>#N/A</v>
      </c>
      <c r="M162" s="40" t="e">
        <f>1000000000/6000/PerfPowerST4[[#This Row],[Cons. MT]]</f>
        <v>#N/A</v>
      </c>
      <c r="N162" s="40" t="e">
        <f>1000000000/7000/PerfPowerST4[[#This Row],[Cons. MT]]</f>
        <v>#N/A</v>
      </c>
      <c r="O162" s="40" t="e">
        <f>1000000000/8000/PerfPowerST4[[#This Row],[Cons. MT]]</f>
        <v>#N/A</v>
      </c>
      <c r="P162" s="40" t="e">
        <f>1000000000/9000/PerfPowerST4[[#This Row],[Cons. MT]]</f>
        <v>#N/A</v>
      </c>
      <c r="Q162" s="40" t="e">
        <f>1000000000/10000/PerfPowerST4[[#This Row],[Cons. MT]]</f>
        <v>#N/A</v>
      </c>
    </row>
    <row r="163" spans="2:17" x14ac:dyDescent="0.3">
      <c r="B163" s="31" t="e">
        <f>IFERROR(GeneralTable[[#This Row],[Ref.]],NA())</f>
        <v>#N/A</v>
      </c>
      <c r="C163" s="21" t="e">
        <f>IFERROR(IF(GeneralTable[[#This Row],[Exclude From Chart]]="X",NA(),GeneralTable[[#This Row],[GraphLabel]]),NA())</f>
        <v>#N/A</v>
      </c>
      <c r="D163" s="21"/>
      <c r="E163" s="22" t="e">
        <f>IFERROR(IF(OR(GeneralTable[[#This Row],[Exclude From Chart]]="X",PerfPowerST4[[#This Row],[ExcludeHere]]="X"),NA(),GeneralTable[[#This Row],[Cons. MT]]),NA())</f>
        <v>#N/A</v>
      </c>
      <c r="F163" s="23" t="e">
        <f>IFERROR(IF(OR(GeneralTable[[#This Row],[Exclude From Chart]]="X",PerfPowerST4[[#This Row],[ExcludeHere]]="X"),NA(),GeneralTable[[#This Row],[Dur. MT]]),NA())</f>
        <v>#N/A</v>
      </c>
      <c r="G163" s="40" t="e">
        <f>1000000000/500/PerfPowerST4[[#This Row],[Cons. MT]]</f>
        <v>#N/A</v>
      </c>
      <c r="H163" s="40" t="e">
        <f>1000000000/1000/PerfPowerST4[[#This Row],[Cons. MT]]</f>
        <v>#N/A</v>
      </c>
      <c r="I163" s="40" t="e">
        <f>1000000000/2000/PerfPowerST4[[#This Row],[Cons. MT]]</f>
        <v>#N/A</v>
      </c>
      <c r="J163" s="40" t="e">
        <f>1000000000/3000/PerfPowerST4[[#This Row],[Cons. MT]]</f>
        <v>#N/A</v>
      </c>
      <c r="K163" s="40" t="e">
        <f>1000000000/4000/PerfPowerST4[[#This Row],[Cons. MT]]</f>
        <v>#N/A</v>
      </c>
      <c r="L163" s="40" t="e">
        <f>1000000000/5000/PerfPowerST4[[#This Row],[Cons. MT]]</f>
        <v>#N/A</v>
      </c>
      <c r="M163" s="40" t="e">
        <f>1000000000/6000/PerfPowerST4[[#This Row],[Cons. MT]]</f>
        <v>#N/A</v>
      </c>
      <c r="N163" s="40" t="e">
        <f>1000000000/7000/PerfPowerST4[[#This Row],[Cons. MT]]</f>
        <v>#N/A</v>
      </c>
      <c r="O163" s="40" t="e">
        <f>1000000000/8000/PerfPowerST4[[#This Row],[Cons. MT]]</f>
        <v>#N/A</v>
      </c>
      <c r="P163" s="40" t="e">
        <f>1000000000/9000/PerfPowerST4[[#This Row],[Cons. MT]]</f>
        <v>#N/A</v>
      </c>
      <c r="Q163" s="40" t="e">
        <f>1000000000/10000/PerfPowerST4[[#This Row],[Cons. MT]]</f>
        <v>#N/A</v>
      </c>
    </row>
    <row r="164" spans="2:17" x14ac:dyDescent="0.3">
      <c r="B164" s="31" t="e">
        <f>IFERROR(GeneralTable[[#This Row],[Ref.]],NA())</f>
        <v>#N/A</v>
      </c>
      <c r="C164" s="21" t="e">
        <f>IFERROR(IF(GeneralTable[[#This Row],[Exclude From Chart]]="X",NA(),GeneralTable[[#This Row],[GraphLabel]]),NA())</f>
        <v>#N/A</v>
      </c>
      <c r="D164" s="21"/>
      <c r="E164" s="22" t="e">
        <f>IFERROR(IF(OR(GeneralTable[[#This Row],[Exclude From Chart]]="X",PerfPowerST4[[#This Row],[ExcludeHere]]="X"),NA(),GeneralTable[[#This Row],[Cons. MT]]),NA())</f>
        <v>#N/A</v>
      </c>
      <c r="F164" s="23" t="e">
        <f>IFERROR(IF(OR(GeneralTable[[#This Row],[Exclude From Chart]]="X",PerfPowerST4[[#This Row],[ExcludeHere]]="X"),NA(),GeneralTable[[#This Row],[Dur. MT]]),NA())</f>
        <v>#N/A</v>
      </c>
      <c r="G164" s="40" t="e">
        <f>1000000000/500/PerfPowerST4[[#This Row],[Cons. MT]]</f>
        <v>#N/A</v>
      </c>
      <c r="H164" s="40" t="e">
        <f>1000000000/1000/PerfPowerST4[[#This Row],[Cons. MT]]</f>
        <v>#N/A</v>
      </c>
      <c r="I164" s="40" t="e">
        <f>1000000000/2000/PerfPowerST4[[#This Row],[Cons. MT]]</f>
        <v>#N/A</v>
      </c>
      <c r="J164" s="40" t="e">
        <f>1000000000/3000/PerfPowerST4[[#This Row],[Cons. MT]]</f>
        <v>#N/A</v>
      </c>
      <c r="K164" s="40" t="e">
        <f>1000000000/4000/PerfPowerST4[[#This Row],[Cons. MT]]</f>
        <v>#N/A</v>
      </c>
      <c r="L164" s="40" t="e">
        <f>1000000000/5000/PerfPowerST4[[#This Row],[Cons. MT]]</f>
        <v>#N/A</v>
      </c>
      <c r="M164" s="40" t="e">
        <f>1000000000/6000/PerfPowerST4[[#This Row],[Cons. MT]]</f>
        <v>#N/A</v>
      </c>
      <c r="N164" s="40" t="e">
        <f>1000000000/7000/PerfPowerST4[[#This Row],[Cons. MT]]</f>
        <v>#N/A</v>
      </c>
      <c r="O164" s="40" t="e">
        <f>1000000000/8000/PerfPowerST4[[#This Row],[Cons. MT]]</f>
        <v>#N/A</v>
      </c>
      <c r="P164" s="40" t="e">
        <f>1000000000/9000/PerfPowerST4[[#This Row],[Cons. MT]]</f>
        <v>#N/A</v>
      </c>
      <c r="Q164" s="40" t="e">
        <f>1000000000/10000/PerfPowerST4[[#This Row],[Cons. MT]]</f>
        <v>#N/A</v>
      </c>
    </row>
    <row r="165" spans="2:17" x14ac:dyDescent="0.3">
      <c r="B165" s="31" t="e">
        <f>IFERROR(GeneralTable[[#This Row],[Ref.]],NA())</f>
        <v>#N/A</v>
      </c>
      <c r="C165" s="21" t="e">
        <f>IFERROR(IF(GeneralTable[[#This Row],[Exclude From Chart]]="X",NA(),GeneralTable[[#This Row],[GraphLabel]]),NA())</f>
        <v>#N/A</v>
      </c>
      <c r="D165" s="21"/>
      <c r="E165" s="22" t="e">
        <f>IFERROR(IF(OR(GeneralTable[[#This Row],[Exclude From Chart]]="X",PerfPowerST4[[#This Row],[ExcludeHere]]="X"),NA(),GeneralTable[[#This Row],[Cons. MT]]),NA())</f>
        <v>#N/A</v>
      </c>
      <c r="F165" s="23" t="e">
        <f>IFERROR(IF(OR(GeneralTable[[#This Row],[Exclude From Chart]]="X",PerfPowerST4[[#This Row],[ExcludeHere]]="X"),NA(),GeneralTable[[#This Row],[Dur. MT]]),NA())</f>
        <v>#N/A</v>
      </c>
      <c r="G165" s="40" t="e">
        <f>1000000000/500/PerfPowerST4[[#This Row],[Cons. MT]]</f>
        <v>#N/A</v>
      </c>
      <c r="H165" s="40" t="e">
        <f>1000000000/1000/PerfPowerST4[[#This Row],[Cons. MT]]</f>
        <v>#N/A</v>
      </c>
      <c r="I165" s="40" t="e">
        <f>1000000000/2000/PerfPowerST4[[#This Row],[Cons. MT]]</f>
        <v>#N/A</v>
      </c>
      <c r="J165" s="40" t="e">
        <f>1000000000/3000/PerfPowerST4[[#This Row],[Cons. MT]]</f>
        <v>#N/A</v>
      </c>
      <c r="K165" s="40" t="e">
        <f>1000000000/4000/PerfPowerST4[[#This Row],[Cons. MT]]</f>
        <v>#N/A</v>
      </c>
      <c r="L165" s="40" t="e">
        <f>1000000000/5000/PerfPowerST4[[#This Row],[Cons. MT]]</f>
        <v>#N/A</v>
      </c>
      <c r="M165" s="40" t="e">
        <f>1000000000/6000/PerfPowerST4[[#This Row],[Cons. MT]]</f>
        <v>#N/A</v>
      </c>
      <c r="N165" s="40" t="e">
        <f>1000000000/7000/PerfPowerST4[[#This Row],[Cons. MT]]</f>
        <v>#N/A</v>
      </c>
      <c r="O165" s="40" t="e">
        <f>1000000000/8000/PerfPowerST4[[#This Row],[Cons. MT]]</f>
        <v>#N/A</v>
      </c>
      <c r="P165" s="40" t="e">
        <f>1000000000/9000/PerfPowerST4[[#This Row],[Cons. MT]]</f>
        <v>#N/A</v>
      </c>
      <c r="Q165" s="40" t="e">
        <f>1000000000/10000/PerfPowerST4[[#This Row],[Cons. MT]]</f>
        <v>#N/A</v>
      </c>
    </row>
    <row r="166" spans="2:17" x14ac:dyDescent="0.3">
      <c r="B166" s="31" t="e">
        <f>IFERROR(GeneralTable[[#This Row],[Ref.]],NA())</f>
        <v>#N/A</v>
      </c>
      <c r="C166" s="21" t="e">
        <f>IFERROR(IF(GeneralTable[[#This Row],[Exclude From Chart]]="X",NA(),GeneralTable[[#This Row],[GraphLabel]]),NA())</f>
        <v>#N/A</v>
      </c>
      <c r="D166" s="21"/>
      <c r="E166" s="22" t="e">
        <f>IFERROR(IF(OR(GeneralTable[[#This Row],[Exclude From Chart]]="X",PerfPowerST4[[#This Row],[ExcludeHere]]="X"),NA(),GeneralTable[[#This Row],[Cons. MT]]),NA())</f>
        <v>#N/A</v>
      </c>
      <c r="F166" s="23" t="e">
        <f>IFERROR(IF(OR(GeneralTable[[#This Row],[Exclude From Chart]]="X",PerfPowerST4[[#This Row],[ExcludeHere]]="X"),NA(),GeneralTable[[#This Row],[Dur. MT]]),NA())</f>
        <v>#N/A</v>
      </c>
      <c r="G166" s="40" t="e">
        <f>1000000000/500/PerfPowerST4[[#This Row],[Cons. MT]]</f>
        <v>#N/A</v>
      </c>
      <c r="H166" s="40" t="e">
        <f>1000000000/1000/PerfPowerST4[[#This Row],[Cons. MT]]</f>
        <v>#N/A</v>
      </c>
      <c r="I166" s="40" t="e">
        <f>1000000000/2000/PerfPowerST4[[#This Row],[Cons. MT]]</f>
        <v>#N/A</v>
      </c>
      <c r="J166" s="40" t="e">
        <f>1000000000/3000/PerfPowerST4[[#This Row],[Cons. MT]]</f>
        <v>#N/A</v>
      </c>
      <c r="K166" s="40" t="e">
        <f>1000000000/4000/PerfPowerST4[[#This Row],[Cons. MT]]</f>
        <v>#N/A</v>
      </c>
      <c r="L166" s="40" t="e">
        <f>1000000000/5000/PerfPowerST4[[#This Row],[Cons. MT]]</f>
        <v>#N/A</v>
      </c>
      <c r="M166" s="40" t="e">
        <f>1000000000/6000/PerfPowerST4[[#This Row],[Cons. MT]]</f>
        <v>#N/A</v>
      </c>
      <c r="N166" s="40" t="e">
        <f>1000000000/7000/PerfPowerST4[[#This Row],[Cons. MT]]</f>
        <v>#N/A</v>
      </c>
      <c r="O166" s="40" t="e">
        <f>1000000000/8000/PerfPowerST4[[#This Row],[Cons. MT]]</f>
        <v>#N/A</v>
      </c>
      <c r="P166" s="40" t="e">
        <f>1000000000/9000/PerfPowerST4[[#This Row],[Cons. MT]]</f>
        <v>#N/A</v>
      </c>
      <c r="Q166" s="40" t="e">
        <f>1000000000/10000/PerfPowerST4[[#This Row],[Cons. MT]]</f>
        <v>#N/A</v>
      </c>
    </row>
    <row r="167" spans="2:17" x14ac:dyDescent="0.3">
      <c r="B167" s="31" t="e">
        <f>IFERROR(GeneralTable[[#This Row],[Ref.]],NA())</f>
        <v>#N/A</v>
      </c>
      <c r="C167" s="21" t="e">
        <f>IFERROR(IF(GeneralTable[[#This Row],[Exclude From Chart]]="X",NA(),GeneralTable[[#This Row],[GraphLabel]]),NA())</f>
        <v>#N/A</v>
      </c>
      <c r="D167" s="21"/>
      <c r="E167" s="22" t="e">
        <f>IFERROR(IF(OR(GeneralTable[[#This Row],[Exclude From Chart]]="X",PerfPowerST4[[#This Row],[ExcludeHere]]="X"),NA(),GeneralTable[[#This Row],[Cons. MT]]),NA())</f>
        <v>#N/A</v>
      </c>
      <c r="F167" s="23" t="e">
        <f>IFERROR(IF(OR(GeneralTable[[#This Row],[Exclude From Chart]]="X",PerfPowerST4[[#This Row],[ExcludeHere]]="X"),NA(),GeneralTable[[#This Row],[Dur. MT]]),NA())</f>
        <v>#N/A</v>
      </c>
      <c r="G167" s="40" t="e">
        <f>1000000000/500/PerfPowerST4[[#This Row],[Cons. MT]]</f>
        <v>#N/A</v>
      </c>
      <c r="H167" s="40" t="e">
        <f>1000000000/1000/PerfPowerST4[[#This Row],[Cons. MT]]</f>
        <v>#N/A</v>
      </c>
      <c r="I167" s="40" t="e">
        <f>1000000000/2000/PerfPowerST4[[#This Row],[Cons. MT]]</f>
        <v>#N/A</v>
      </c>
      <c r="J167" s="40" t="e">
        <f>1000000000/3000/PerfPowerST4[[#This Row],[Cons. MT]]</f>
        <v>#N/A</v>
      </c>
      <c r="K167" s="40" t="e">
        <f>1000000000/4000/PerfPowerST4[[#This Row],[Cons. MT]]</f>
        <v>#N/A</v>
      </c>
      <c r="L167" s="40" t="e">
        <f>1000000000/5000/PerfPowerST4[[#This Row],[Cons. MT]]</f>
        <v>#N/A</v>
      </c>
      <c r="M167" s="40" t="e">
        <f>1000000000/6000/PerfPowerST4[[#This Row],[Cons. MT]]</f>
        <v>#N/A</v>
      </c>
      <c r="N167" s="40" t="e">
        <f>1000000000/7000/PerfPowerST4[[#This Row],[Cons. MT]]</f>
        <v>#N/A</v>
      </c>
      <c r="O167" s="40" t="e">
        <f>1000000000/8000/PerfPowerST4[[#This Row],[Cons. MT]]</f>
        <v>#N/A</v>
      </c>
      <c r="P167" s="40" t="e">
        <f>1000000000/9000/PerfPowerST4[[#This Row],[Cons. MT]]</f>
        <v>#N/A</v>
      </c>
      <c r="Q167" s="40" t="e">
        <f>1000000000/10000/PerfPowerST4[[#This Row],[Cons. MT]]</f>
        <v>#N/A</v>
      </c>
    </row>
    <row r="168" spans="2:17" x14ac:dyDescent="0.3">
      <c r="B168" s="31" t="e">
        <f>IFERROR(GeneralTable[[#This Row],[Ref.]],NA())</f>
        <v>#N/A</v>
      </c>
      <c r="C168" s="21" t="e">
        <f>IFERROR(IF(GeneralTable[[#This Row],[Exclude From Chart]]="X",NA(),GeneralTable[[#This Row],[GraphLabel]]),NA())</f>
        <v>#N/A</v>
      </c>
      <c r="D168" s="21"/>
      <c r="E168" s="22" t="e">
        <f>IFERROR(IF(OR(GeneralTable[[#This Row],[Exclude From Chart]]="X",PerfPowerST4[[#This Row],[ExcludeHere]]="X"),NA(),GeneralTable[[#This Row],[Cons. MT]]),NA())</f>
        <v>#N/A</v>
      </c>
      <c r="F168" s="23" t="e">
        <f>IFERROR(IF(OR(GeneralTable[[#This Row],[Exclude From Chart]]="X",PerfPowerST4[[#This Row],[ExcludeHere]]="X"),NA(),GeneralTable[[#This Row],[Dur. MT]]),NA())</f>
        <v>#N/A</v>
      </c>
      <c r="G168" s="40" t="e">
        <f>1000000000/500/PerfPowerST4[[#This Row],[Cons. MT]]</f>
        <v>#N/A</v>
      </c>
      <c r="H168" s="40" t="e">
        <f>1000000000/1000/PerfPowerST4[[#This Row],[Cons. MT]]</f>
        <v>#N/A</v>
      </c>
      <c r="I168" s="40" t="e">
        <f>1000000000/2000/PerfPowerST4[[#This Row],[Cons. MT]]</f>
        <v>#N/A</v>
      </c>
      <c r="J168" s="40" t="e">
        <f>1000000000/3000/PerfPowerST4[[#This Row],[Cons. MT]]</f>
        <v>#N/A</v>
      </c>
      <c r="K168" s="40" t="e">
        <f>1000000000/4000/PerfPowerST4[[#This Row],[Cons. MT]]</f>
        <v>#N/A</v>
      </c>
      <c r="L168" s="40" t="e">
        <f>1000000000/5000/PerfPowerST4[[#This Row],[Cons. MT]]</f>
        <v>#N/A</v>
      </c>
      <c r="M168" s="40" t="e">
        <f>1000000000/6000/PerfPowerST4[[#This Row],[Cons. MT]]</f>
        <v>#N/A</v>
      </c>
      <c r="N168" s="40" t="e">
        <f>1000000000/7000/PerfPowerST4[[#This Row],[Cons. MT]]</f>
        <v>#N/A</v>
      </c>
      <c r="O168" s="40" t="e">
        <f>1000000000/8000/PerfPowerST4[[#This Row],[Cons. MT]]</f>
        <v>#N/A</v>
      </c>
      <c r="P168" s="40" t="e">
        <f>1000000000/9000/PerfPowerST4[[#This Row],[Cons. MT]]</f>
        <v>#N/A</v>
      </c>
      <c r="Q168" s="40" t="e">
        <f>1000000000/10000/PerfPowerST4[[#This Row],[Cons. MT]]</f>
        <v>#N/A</v>
      </c>
    </row>
    <row r="169" spans="2:17" x14ac:dyDescent="0.3">
      <c r="B169" s="31" t="e">
        <f>IFERROR(GeneralTable[[#This Row],[Ref.]],NA())</f>
        <v>#N/A</v>
      </c>
      <c r="C169" s="21" t="e">
        <f>IFERROR(IF(GeneralTable[[#This Row],[Exclude From Chart]]="X",NA(),GeneralTable[[#This Row],[GraphLabel]]),NA())</f>
        <v>#N/A</v>
      </c>
      <c r="D169" s="21"/>
      <c r="E169" s="22" t="e">
        <f>IFERROR(IF(OR(GeneralTable[[#This Row],[Exclude From Chart]]="X",PerfPowerST4[[#This Row],[ExcludeHere]]="X"),NA(),GeneralTable[[#This Row],[Cons. MT]]),NA())</f>
        <v>#N/A</v>
      </c>
      <c r="F169" s="23" t="e">
        <f>IFERROR(IF(OR(GeneralTable[[#This Row],[Exclude From Chart]]="X",PerfPowerST4[[#This Row],[ExcludeHere]]="X"),NA(),GeneralTable[[#This Row],[Dur. MT]]),NA())</f>
        <v>#N/A</v>
      </c>
      <c r="G169" s="40" t="e">
        <f>1000000000/500/PerfPowerST4[[#This Row],[Cons. MT]]</f>
        <v>#N/A</v>
      </c>
      <c r="H169" s="40" t="e">
        <f>1000000000/1000/PerfPowerST4[[#This Row],[Cons. MT]]</f>
        <v>#N/A</v>
      </c>
      <c r="I169" s="40" t="e">
        <f>1000000000/2000/PerfPowerST4[[#This Row],[Cons. MT]]</f>
        <v>#N/A</v>
      </c>
      <c r="J169" s="40" t="e">
        <f>1000000000/3000/PerfPowerST4[[#This Row],[Cons. MT]]</f>
        <v>#N/A</v>
      </c>
      <c r="K169" s="40" t="e">
        <f>1000000000/4000/PerfPowerST4[[#This Row],[Cons. MT]]</f>
        <v>#N/A</v>
      </c>
      <c r="L169" s="40" t="e">
        <f>1000000000/5000/PerfPowerST4[[#This Row],[Cons. MT]]</f>
        <v>#N/A</v>
      </c>
      <c r="M169" s="40" t="e">
        <f>1000000000/6000/PerfPowerST4[[#This Row],[Cons. MT]]</f>
        <v>#N/A</v>
      </c>
      <c r="N169" s="40" t="e">
        <f>1000000000/7000/PerfPowerST4[[#This Row],[Cons. MT]]</f>
        <v>#N/A</v>
      </c>
      <c r="O169" s="40" t="e">
        <f>1000000000/8000/PerfPowerST4[[#This Row],[Cons. MT]]</f>
        <v>#N/A</v>
      </c>
      <c r="P169" s="40" t="e">
        <f>1000000000/9000/PerfPowerST4[[#This Row],[Cons. MT]]</f>
        <v>#N/A</v>
      </c>
      <c r="Q169" s="40" t="e">
        <f>1000000000/10000/PerfPowerST4[[#This Row],[Cons. MT]]</f>
        <v>#N/A</v>
      </c>
    </row>
    <row r="170" spans="2:17" x14ac:dyDescent="0.3">
      <c r="B170" s="31" t="e">
        <f>IFERROR(GeneralTable[[#This Row],[Ref.]],NA())</f>
        <v>#N/A</v>
      </c>
      <c r="C170" s="21" t="e">
        <f>IFERROR(IF(GeneralTable[[#This Row],[Exclude From Chart]]="X",NA(),GeneralTable[[#This Row],[GraphLabel]]),NA())</f>
        <v>#N/A</v>
      </c>
      <c r="D170" s="21"/>
      <c r="E170" s="22" t="e">
        <f>IFERROR(IF(OR(GeneralTable[[#This Row],[Exclude From Chart]]="X",PerfPowerST4[[#This Row],[ExcludeHere]]="X"),NA(),GeneralTable[[#This Row],[Cons. MT]]),NA())</f>
        <v>#N/A</v>
      </c>
      <c r="F170" s="23" t="e">
        <f>IFERROR(IF(OR(GeneralTable[[#This Row],[Exclude From Chart]]="X",PerfPowerST4[[#This Row],[ExcludeHere]]="X"),NA(),GeneralTable[[#This Row],[Dur. MT]]),NA())</f>
        <v>#N/A</v>
      </c>
      <c r="G170" s="40" t="e">
        <f>1000000000/500/PerfPowerST4[[#This Row],[Cons. MT]]</f>
        <v>#N/A</v>
      </c>
      <c r="H170" s="40" t="e">
        <f>1000000000/1000/PerfPowerST4[[#This Row],[Cons. MT]]</f>
        <v>#N/A</v>
      </c>
      <c r="I170" s="40" t="e">
        <f>1000000000/2000/PerfPowerST4[[#This Row],[Cons. MT]]</f>
        <v>#N/A</v>
      </c>
      <c r="J170" s="40" t="e">
        <f>1000000000/3000/PerfPowerST4[[#This Row],[Cons. MT]]</f>
        <v>#N/A</v>
      </c>
      <c r="K170" s="40" t="e">
        <f>1000000000/4000/PerfPowerST4[[#This Row],[Cons. MT]]</f>
        <v>#N/A</v>
      </c>
      <c r="L170" s="40" t="e">
        <f>1000000000/5000/PerfPowerST4[[#This Row],[Cons. MT]]</f>
        <v>#N/A</v>
      </c>
      <c r="M170" s="40" t="e">
        <f>1000000000/6000/PerfPowerST4[[#This Row],[Cons. MT]]</f>
        <v>#N/A</v>
      </c>
      <c r="N170" s="40" t="e">
        <f>1000000000/7000/PerfPowerST4[[#This Row],[Cons. MT]]</f>
        <v>#N/A</v>
      </c>
      <c r="O170" s="40" t="e">
        <f>1000000000/8000/PerfPowerST4[[#This Row],[Cons. MT]]</f>
        <v>#N/A</v>
      </c>
      <c r="P170" s="40" t="e">
        <f>1000000000/9000/PerfPowerST4[[#This Row],[Cons. MT]]</f>
        <v>#N/A</v>
      </c>
      <c r="Q170" s="40" t="e">
        <f>1000000000/10000/PerfPowerST4[[#This Row],[Cons. MT]]</f>
        <v>#N/A</v>
      </c>
    </row>
    <row r="171" spans="2:17" x14ac:dyDescent="0.3">
      <c r="B171" s="31" t="e">
        <f>IFERROR(GeneralTable[[#This Row],[Ref.]],NA())</f>
        <v>#N/A</v>
      </c>
      <c r="C171" s="21" t="e">
        <f>IFERROR(IF(GeneralTable[[#This Row],[Exclude From Chart]]="X",NA(),GeneralTable[[#This Row],[GraphLabel]]),NA())</f>
        <v>#N/A</v>
      </c>
      <c r="D171" s="21"/>
      <c r="E171" s="22" t="e">
        <f>IFERROR(IF(OR(GeneralTable[[#This Row],[Exclude From Chart]]="X",PerfPowerST4[[#This Row],[ExcludeHere]]="X"),NA(),GeneralTable[[#This Row],[Cons. MT]]),NA())</f>
        <v>#N/A</v>
      </c>
      <c r="F171" s="23" t="e">
        <f>IFERROR(IF(OR(GeneralTable[[#This Row],[Exclude From Chart]]="X",PerfPowerST4[[#This Row],[ExcludeHere]]="X"),NA(),GeneralTable[[#This Row],[Dur. MT]]),NA())</f>
        <v>#N/A</v>
      </c>
      <c r="G171" s="40" t="e">
        <f>1000000000/500/PerfPowerST4[[#This Row],[Cons. MT]]</f>
        <v>#N/A</v>
      </c>
      <c r="H171" s="40" t="e">
        <f>1000000000/1000/PerfPowerST4[[#This Row],[Cons. MT]]</f>
        <v>#N/A</v>
      </c>
      <c r="I171" s="40" t="e">
        <f>1000000000/2000/PerfPowerST4[[#This Row],[Cons. MT]]</f>
        <v>#N/A</v>
      </c>
      <c r="J171" s="40" t="e">
        <f>1000000000/3000/PerfPowerST4[[#This Row],[Cons. MT]]</f>
        <v>#N/A</v>
      </c>
      <c r="K171" s="40" t="e">
        <f>1000000000/4000/PerfPowerST4[[#This Row],[Cons. MT]]</f>
        <v>#N/A</v>
      </c>
      <c r="L171" s="40" t="e">
        <f>1000000000/5000/PerfPowerST4[[#This Row],[Cons. MT]]</f>
        <v>#N/A</v>
      </c>
      <c r="M171" s="40" t="e">
        <f>1000000000/6000/PerfPowerST4[[#This Row],[Cons. MT]]</f>
        <v>#N/A</v>
      </c>
      <c r="N171" s="40" t="e">
        <f>1000000000/7000/PerfPowerST4[[#This Row],[Cons. MT]]</f>
        <v>#N/A</v>
      </c>
      <c r="O171" s="40" t="e">
        <f>1000000000/8000/PerfPowerST4[[#This Row],[Cons. MT]]</f>
        <v>#N/A</v>
      </c>
      <c r="P171" s="40" t="e">
        <f>1000000000/9000/PerfPowerST4[[#This Row],[Cons. MT]]</f>
        <v>#N/A</v>
      </c>
      <c r="Q171" s="40" t="e">
        <f>1000000000/10000/PerfPowerST4[[#This Row],[Cons. MT]]</f>
        <v>#N/A</v>
      </c>
    </row>
    <row r="172" spans="2:17" x14ac:dyDescent="0.3">
      <c r="B172" s="31" t="e">
        <f>IFERROR(GeneralTable[[#This Row],[Ref.]],NA())</f>
        <v>#N/A</v>
      </c>
      <c r="C172" s="21" t="e">
        <f>IFERROR(IF(GeneralTable[[#This Row],[Exclude From Chart]]="X",NA(),GeneralTable[[#This Row],[GraphLabel]]),NA())</f>
        <v>#N/A</v>
      </c>
      <c r="D172" s="21"/>
      <c r="E172" s="22" t="e">
        <f>IFERROR(IF(OR(GeneralTable[[#This Row],[Exclude From Chart]]="X",PerfPowerST4[[#This Row],[ExcludeHere]]="X"),NA(),GeneralTable[[#This Row],[Cons. MT]]),NA())</f>
        <v>#N/A</v>
      </c>
      <c r="F172" s="23" t="e">
        <f>IFERROR(IF(OR(GeneralTable[[#This Row],[Exclude From Chart]]="X",PerfPowerST4[[#This Row],[ExcludeHere]]="X"),NA(),GeneralTable[[#This Row],[Dur. MT]]),NA())</f>
        <v>#N/A</v>
      </c>
      <c r="G172" s="40" t="e">
        <f>1000000000/500/PerfPowerST4[[#This Row],[Cons. MT]]</f>
        <v>#N/A</v>
      </c>
      <c r="H172" s="40" t="e">
        <f>1000000000/1000/PerfPowerST4[[#This Row],[Cons. MT]]</f>
        <v>#N/A</v>
      </c>
      <c r="I172" s="40" t="e">
        <f>1000000000/2000/PerfPowerST4[[#This Row],[Cons. MT]]</f>
        <v>#N/A</v>
      </c>
      <c r="J172" s="40" t="e">
        <f>1000000000/3000/PerfPowerST4[[#This Row],[Cons. MT]]</f>
        <v>#N/A</v>
      </c>
      <c r="K172" s="40" t="e">
        <f>1000000000/4000/PerfPowerST4[[#This Row],[Cons. MT]]</f>
        <v>#N/A</v>
      </c>
      <c r="L172" s="40" t="e">
        <f>1000000000/5000/PerfPowerST4[[#This Row],[Cons. MT]]</f>
        <v>#N/A</v>
      </c>
      <c r="M172" s="40" t="e">
        <f>1000000000/6000/PerfPowerST4[[#This Row],[Cons. MT]]</f>
        <v>#N/A</v>
      </c>
      <c r="N172" s="40" t="e">
        <f>1000000000/7000/PerfPowerST4[[#This Row],[Cons. MT]]</f>
        <v>#N/A</v>
      </c>
      <c r="O172" s="40" t="e">
        <f>1000000000/8000/PerfPowerST4[[#This Row],[Cons. MT]]</f>
        <v>#N/A</v>
      </c>
      <c r="P172" s="40" t="e">
        <f>1000000000/9000/PerfPowerST4[[#This Row],[Cons. MT]]</f>
        <v>#N/A</v>
      </c>
      <c r="Q172" s="40" t="e">
        <f>1000000000/10000/PerfPowerST4[[#This Row],[Cons. MT]]</f>
        <v>#N/A</v>
      </c>
    </row>
    <row r="173" spans="2:17" x14ac:dyDescent="0.3">
      <c r="B173" s="31" t="e">
        <f>IFERROR(GeneralTable[[#This Row],[Ref.]],NA())</f>
        <v>#N/A</v>
      </c>
      <c r="C173" s="21" t="e">
        <f>IFERROR(IF(GeneralTable[[#This Row],[Exclude From Chart]]="X",NA(),GeneralTable[[#This Row],[GraphLabel]]),NA())</f>
        <v>#N/A</v>
      </c>
      <c r="D173" s="21"/>
      <c r="E173" s="22" t="e">
        <f>IFERROR(IF(OR(GeneralTable[[#This Row],[Exclude From Chart]]="X",PerfPowerST4[[#This Row],[ExcludeHere]]="X"),NA(),GeneralTable[[#This Row],[Cons. MT]]),NA())</f>
        <v>#N/A</v>
      </c>
      <c r="F173" s="23" t="e">
        <f>IFERROR(IF(OR(GeneralTable[[#This Row],[Exclude From Chart]]="X",PerfPowerST4[[#This Row],[ExcludeHere]]="X"),NA(),GeneralTable[[#This Row],[Dur. MT]]),NA())</f>
        <v>#N/A</v>
      </c>
      <c r="G173" s="40" t="e">
        <f>1000000000/500/PerfPowerST4[[#This Row],[Cons. MT]]</f>
        <v>#N/A</v>
      </c>
      <c r="H173" s="40" t="e">
        <f>1000000000/1000/PerfPowerST4[[#This Row],[Cons. MT]]</f>
        <v>#N/A</v>
      </c>
      <c r="I173" s="40" t="e">
        <f>1000000000/2000/PerfPowerST4[[#This Row],[Cons. MT]]</f>
        <v>#N/A</v>
      </c>
      <c r="J173" s="40" t="e">
        <f>1000000000/3000/PerfPowerST4[[#This Row],[Cons. MT]]</f>
        <v>#N/A</v>
      </c>
      <c r="K173" s="40" t="e">
        <f>1000000000/4000/PerfPowerST4[[#This Row],[Cons. MT]]</f>
        <v>#N/A</v>
      </c>
      <c r="L173" s="40" t="e">
        <f>1000000000/5000/PerfPowerST4[[#This Row],[Cons. MT]]</f>
        <v>#N/A</v>
      </c>
      <c r="M173" s="40" t="e">
        <f>1000000000/6000/PerfPowerST4[[#This Row],[Cons. MT]]</f>
        <v>#N/A</v>
      </c>
      <c r="N173" s="40" t="e">
        <f>1000000000/7000/PerfPowerST4[[#This Row],[Cons. MT]]</f>
        <v>#N/A</v>
      </c>
      <c r="O173" s="40" t="e">
        <f>1000000000/8000/PerfPowerST4[[#This Row],[Cons. MT]]</f>
        <v>#N/A</v>
      </c>
      <c r="P173" s="40" t="e">
        <f>1000000000/9000/PerfPowerST4[[#This Row],[Cons. MT]]</f>
        <v>#N/A</v>
      </c>
      <c r="Q173" s="40" t="e">
        <f>1000000000/10000/PerfPowerST4[[#This Row],[Cons. MT]]</f>
        <v>#N/A</v>
      </c>
    </row>
    <row r="174" spans="2:17" x14ac:dyDescent="0.3">
      <c r="B174" s="31" t="e">
        <f>IFERROR(GeneralTable[[#This Row],[Ref.]],NA())</f>
        <v>#N/A</v>
      </c>
      <c r="C174" s="21" t="e">
        <f>IFERROR(IF(GeneralTable[[#This Row],[Exclude From Chart]]="X",NA(),GeneralTable[[#This Row],[GraphLabel]]),NA())</f>
        <v>#N/A</v>
      </c>
      <c r="D174" s="21"/>
      <c r="E174" s="22" t="e">
        <f>IFERROR(IF(OR(GeneralTable[[#This Row],[Exclude From Chart]]="X",PerfPowerST4[[#This Row],[ExcludeHere]]="X"),NA(),GeneralTable[[#This Row],[Cons. MT]]),NA())</f>
        <v>#N/A</v>
      </c>
      <c r="F174" s="23" t="e">
        <f>IFERROR(IF(OR(GeneralTable[[#This Row],[Exclude From Chart]]="X",PerfPowerST4[[#This Row],[ExcludeHere]]="X"),NA(),GeneralTable[[#This Row],[Dur. MT]]),NA())</f>
        <v>#N/A</v>
      </c>
      <c r="G174" s="40" t="e">
        <f>1000000000/500/PerfPowerST4[[#This Row],[Cons. MT]]</f>
        <v>#N/A</v>
      </c>
      <c r="H174" s="40" t="e">
        <f>1000000000/1000/PerfPowerST4[[#This Row],[Cons. MT]]</f>
        <v>#N/A</v>
      </c>
      <c r="I174" s="40" t="e">
        <f>1000000000/2000/PerfPowerST4[[#This Row],[Cons. MT]]</f>
        <v>#N/A</v>
      </c>
      <c r="J174" s="40" t="e">
        <f>1000000000/3000/PerfPowerST4[[#This Row],[Cons. MT]]</f>
        <v>#N/A</v>
      </c>
      <c r="K174" s="40" t="e">
        <f>1000000000/4000/PerfPowerST4[[#This Row],[Cons. MT]]</f>
        <v>#N/A</v>
      </c>
      <c r="L174" s="40" t="e">
        <f>1000000000/5000/PerfPowerST4[[#This Row],[Cons. MT]]</f>
        <v>#N/A</v>
      </c>
      <c r="M174" s="40" t="e">
        <f>1000000000/6000/PerfPowerST4[[#This Row],[Cons. MT]]</f>
        <v>#N/A</v>
      </c>
      <c r="N174" s="40" t="e">
        <f>1000000000/7000/PerfPowerST4[[#This Row],[Cons. MT]]</f>
        <v>#N/A</v>
      </c>
      <c r="O174" s="40" t="e">
        <f>1000000000/8000/PerfPowerST4[[#This Row],[Cons. MT]]</f>
        <v>#N/A</v>
      </c>
      <c r="P174" s="40" t="e">
        <f>1000000000/9000/PerfPowerST4[[#This Row],[Cons. MT]]</f>
        <v>#N/A</v>
      </c>
      <c r="Q174" s="40" t="e">
        <f>1000000000/10000/PerfPowerST4[[#This Row],[Cons. MT]]</f>
        <v>#N/A</v>
      </c>
    </row>
    <row r="175" spans="2:17" x14ac:dyDescent="0.3">
      <c r="B175" s="31" t="e">
        <f>IFERROR(GeneralTable[[#This Row],[Ref.]],NA())</f>
        <v>#N/A</v>
      </c>
      <c r="C175" s="21" t="e">
        <f>IFERROR(IF(GeneralTable[[#This Row],[Exclude From Chart]]="X",NA(),GeneralTable[[#This Row],[GraphLabel]]),NA())</f>
        <v>#N/A</v>
      </c>
      <c r="D175" s="21"/>
      <c r="E175" s="22" t="e">
        <f>IFERROR(IF(OR(GeneralTable[[#This Row],[Exclude From Chart]]="X",PerfPowerST4[[#This Row],[ExcludeHere]]="X"),NA(),GeneralTable[[#This Row],[Cons. MT]]),NA())</f>
        <v>#N/A</v>
      </c>
      <c r="F175" s="23" t="e">
        <f>IFERROR(IF(OR(GeneralTable[[#This Row],[Exclude From Chart]]="X",PerfPowerST4[[#This Row],[ExcludeHere]]="X"),NA(),GeneralTable[[#This Row],[Dur. MT]]),NA())</f>
        <v>#N/A</v>
      </c>
      <c r="G175" s="40" t="e">
        <f>1000000000/500/PerfPowerST4[[#This Row],[Cons. MT]]</f>
        <v>#N/A</v>
      </c>
      <c r="H175" s="40" t="e">
        <f>1000000000/1000/PerfPowerST4[[#This Row],[Cons. MT]]</f>
        <v>#N/A</v>
      </c>
      <c r="I175" s="40" t="e">
        <f>1000000000/2000/PerfPowerST4[[#This Row],[Cons. MT]]</f>
        <v>#N/A</v>
      </c>
      <c r="J175" s="40" t="e">
        <f>1000000000/3000/PerfPowerST4[[#This Row],[Cons. MT]]</f>
        <v>#N/A</v>
      </c>
      <c r="K175" s="40" t="e">
        <f>1000000000/4000/PerfPowerST4[[#This Row],[Cons. MT]]</f>
        <v>#N/A</v>
      </c>
      <c r="L175" s="40" t="e">
        <f>1000000000/5000/PerfPowerST4[[#This Row],[Cons. MT]]</f>
        <v>#N/A</v>
      </c>
      <c r="M175" s="40" t="e">
        <f>1000000000/6000/PerfPowerST4[[#This Row],[Cons. MT]]</f>
        <v>#N/A</v>
      </c>
      <c r="N175" s="40" t="e">
        <f>1000000000/7000/PerfPowerST4[[#This Row],[Cons. MT]]</f>
        <v>#N/A</v>
      </c>
      <c r="O175" s="40" t="e">
        <f>1000000000/8000/PerfPowerST4[[#This Row],[Cons. MT]]</f>
        <v>#N/A</v>
      </c>
      <c r="P175" s="40" t="e">
        <f>1000000000/9000/PerfPowerST4[[#This Row],[Cons. MT]]</f>
        <v>#N/A</v>
      </c>
      <c r="Q175" s="40" t="e">
        <f>1000000000/10000/PerfPowerST4[[#This Row],[Cons. MT]]</f>
        <v>#N/A</v>
      </c>
    </row>
    <row r="176" spans="2:17" x14ac:dyDescent="0.3">
      <c r="B176" s="31" t="e">
        <f>IFERROR(GeneralTable[[#This Row],[Ref.]],NA())</f>
        <v>#N/A</v>
      </c>
      <c r="C176" s="21" t="e">
        <f>IFERROR(IF(GeneralTable[[#This Row],[Exclude From Chart]]="X",NA(),GeneralTable[[#This Row],[GraphLabel]]),NA())</f>
        <v>#N/A</v>
      </c>
      <c r="D176" s="21"/>
      <c r="E176" s="22" t="e">
        <f>IFERROR(IF(OR(GeneralTable[[#This Row],[Exclude From Chart]]="X",PerfPowerST4[[#This Row],[ExcludeHere]]="X"),NA(),GeneralTable[[#This Row],[Cons. MT]]),NA())</f>
        <v>#N/A</v>
      </c>
      <c r="F176" s="23" t="e">
        <f>IFERROR(IF(OR(GeneralTable[[#This Row],[Exclude From Chart]]="X",PerfPowerST4[[#This Row],[ExcludeHere]]="X"),NA(),GeneralTable[[#This Row],[Dur. MT]]),NA())</f>
        <v>#N/A</v>
      </c>
      <c r="G176" s="40" t="e">
        <f>1000000000/500/PerfPowerST4[[#This Row],[Cons. MT]]</f>
        <v>#N/A</v>
      </c>
      <c r="H176" s="40" t="e">
        <f>1000000000/1000/PerfPowerST4[[#This Row],[Cons. MT]]</f>
        <v>#N/A</v>
      </c>
      <c r="I176" s="40" t="e">
        <f>1000000000/2000/PerfPowerST4[[#This Row],[Cons. MT]]</f>
        <v>#N/A</v>
      </c>
      <c r="J176" s="40" t="e">
        <f>1000000000/3000/PerfPowerST4[[#This Row],[Cons. MT]]</f>
        <v>#N/A</v>
      </c>
      <c r="K176" s="40" t="e">
        <f>1000000000/4000/PerfPowerST4[[#This Row],[Cons. MT]]</f>
        <v>#N/A</v>
      </c>
      <c r="L176" s="40" t="e">
        <f>1000000000/5000/PerfPowerST4[[#This Row],[Cons. MT]]</f>
        <v>#N/A</v>
      </c>
      <c r="M176" s="40" t="e">
        <f>1000000000/6000/PerfPowerST4[[#This Row],[Cons. MT]]</f>
        <v>#N/A</v>
      </c>
      <c r="N176" s="40" t="e">
        <f>1000000000/7000/PerfPowerST4[[#This Row],[Cons. MT]]</f>
        <v>#N/A</v>
      </c>
      <c r="O176" s="40" t="e">
        <f>1000000000/8000/PerfPowerST4[[#This Row],[Cons. MT]]</f>
        <v>#N/A</v>
      </c>
      <c r="P176" s="40" t="e">
        <f>1000000000/9000/PerfPowerST4[[#This Row],[Cons. MT]]</f>
        <v>#N/A</v>
      </c>
      <c r="Q176" s="40" t="e">
        <f>1000000000/10000/PerfPowerST4[[#This Row],[Cons. MT]]</f>
        <v>#N/A</v>
      </c>
    </row>
    <row r="177" spans="2:17" x14ac:dyDescent="0.3">
      <c r="B177" s="31" t="e">
        <f>IFERROR(GeneralTable[[#This Row],[Ref.]],NA())</f>
        <v>#N/A</v>
      </c>
      <c r="C177" s="21" t="e">
        <f>IFERROR(IF(GeneralTable[[#This Row],[Exclude From Chart]]="X",NA(),GeneralTable[[#This Row],[GraphLabel]]),NA())</f>
        <v>#N/A</v>
      </c>
      <c r="D177" s="21"/>
      <c r="E177" s="22" t="e">
        <f>IFERROR(IF(OR(GeneralTable[[#This Row],[Exclude From Chart]]="X",PerfPowerST4[[#This Row],[ExcludeHere]]="X"),NA(),GeneralTable[[#This Row],[Cons. MT]]),NA())</f>
        <v>#N/A</v>
      </c>
      <c r="F177" s="23" t="e">
        <f>IFERROR(IF(OR(GeneralTable[[#This Row],[Exclude From Chart]]="X",PerfPowerST4[[#This Row],[ExcludeHere]]="X"),NA(),GeneralTable[[#This Row],[Dur. MT]]),NA())</f>
        <v>#N/A</v>
      </c>
      <c r="G177" s="40" t="e">
        <f>1000000000/500/PerfPowerST4[[#This Row],[Cons. MT]]</f>
        <v>#N/A</v>
      </c>
      <c r="H177" s="40" t="e">
        <f>1000000000/1000/PerfPowerST4[[#This Row],[Cons. MT]]</f>
        <v>#N/A</v>
      </c>
      <c r="I177" s="40" t="e">
        <f>1000000000/2000/PerfPowerST4[[#This Row],[Cons. MT]]</f>
        <v>#N/A</v>
      </c>
      <c r="J177" s="40" t="e">
        <f>1000000000/3000/PerfPowerST4[[#This Row],[Cons. MT]]</f>
        <v>#N/A</v>
      </c>
      <c r="K177" s="40" t="e">
        <f>1000000000/4000/PerfPowerST4[[#This Row],[Cons. MT]]</f>
        <v>#N/A</v>
      </c>
      <c r="L177" s="40" t="e">
        <f>1000000000/5000/PerfPowerST4[[#This Row],[Cons. MT]]</f>
        <v>#N/A</v>
      </c>
      <c r="M177" s="40" t="e">
        <f>1000000000/6000/PerfPowerST4[[#This Row],[Cons. MT]]</f>
        <v>#N/A</v>
      </c>
      <c r="N177" s="40" t="e">
        <f>1000000000/7000/PerfPowerST4[[#This Row],[Cons. MT]]</f>
        <v>#N/A</v>
      </c>
      <c r="O177" s="40" t="e">
        <f>1000000000/8000/PerfPowerST4[[#This Row],[Cons. MT]]</f>
        <v>#N/A</v>
      </c>
      <c r="P177" s="40" t="e">
        <f>1000000000/9000/PerfPowerST4[[#This Row],[Cons. MT]]</f>
        <v>#N/A</v>
      </c>
      <c r="Q177" s="40" t="e">
        <f>1000000000/10000/PerfPowerST4[[#This Row],[Cons. MT]]</f>
        <v>#N/A</v>
      </c>
    </row>
    <row r="178" spans="2:17" x14ac:dyDescent="0.3">
      <c r="B178" s="31" t="e">
        <f>IFERROR(GeneralTable[[#This Row],[Ref.]],NA())</f>
        <v>#N/A</v>
      </c>
      <c r="C178" s="21" t="e">
        <f>IFERROR(IF(GeneralTable[[#This Row],[Exclude From Chart]]="X",NA(),GeneralTable[[#This Row],[GraphLabel]]),NA())</f>
        <v>#N/A</v>
      </c>
      <c r="D178" s="21"/>
      <c r="E178" s="22" t="e">
        <f>IFERROR(IF(OR(GeneralTable[[#This Row],[Exclude From Chart]]="X",PerfPowerST4[[#This Row],[ExcludeHere]]="X"),NA(),GeneralTable[[#This Row],[Cons. MT]]),NA())</f>
        <v>#N/A</v>
      </c>
      <c r="F178" s="23" t="e">
        <f>IFERROR(IF(OR(GeneralTable[[#This Row],[Exclude From Chart]]="X",PerfPowerST4[[#This Row],[ExcludeHere]]="X"),NA(),GeneralTable[[#This Row],[Dur. MT]]),NA())</f>
        <v>#N/A</v>
      </c>
      <c r="G178" s="40" t="e">
        <f>1000000000/500/PerfPowerST4[[#This Row],[Cons. MT]]</f>
        <v>#N/A</v>
      </c>
      <c r="H178" s="40" t="e">
        <f>1000000000/1000/PerfPowerST4[[#This Row],[Cons. MT]]</f>
        <v>#N/A</v>
      </c>
      <c r="I178" s="40" t="e">
        <f>1000000000/2000/PerfPowerST4[[#This Row],[Cons. MT]]</f>
        <v>#N/A</v>
      </c>
      <c r="J178" s="40" t="e">
        <f>1000000000/3000/PerfPowerST4[[#This Row],[Cons. MT]]</f>
        <v>#N/A</v>
      </c>
      <c r="K178" s="40" t="e">
        <f>1000000000/4000/PerfPowerST4[[#This Row],[Cons. MT]]</f>
        <v>#N/A</v>
      </c>
      <c r="L178" s="40" t="e">
        <f>1000000000/5000/PerfPowerST4[[#This Row],[Cons. MT]]</f>
        <v>#N/A</v>
      </c>
      <c r="M178" s="40" t="e">
        <f>1000000000/6000/PerfPowerST4[[#This Row],[Cons. MT]]</f>
        <v>#N/A</v>
      </c>
      <c r="N178" s="40" t="e">
        <f>1000000000/7000/PerfPowerST4[[#This Row],[Cons. MT]]</f>
        <v>#N/A</v>
      </c>
      <c r="O178" s="40" t="e">
        <f>1000000000/8000/PerfPowerST4[[#This Row],[Cons. MT]]</f>
        <v>#N/A</v>
      </c>
      <c r="P178" s="40" t="e">
        <f>1000000000/9000/PerfPowerST4[[#This Row],[Cons. MT]]</f>
        <v>#N/A</v>
      </c>
      <c r="Q178" s="40" t="e">
        <f>1000000000/10000/PerfPowerST4[[#This Row],[Cons. MT]]</f>
        <v>#N/A</v>
      </c>
    </row>
    <row r="179" spans="2:17" x14ac:dyDescent="0.3">
      <c r="B179" s="31" t="e">
        <f>IFERROR(GeneralTable[[#This Row],[Ref.]],NA())</f>
        <v>#N/A</v>
      </c>
      <c r="C179" s="21" t="e">
        <f>IFERROR(IF(GeneralTable[[#This Row],[Exclude From Chart]]="X",NA(),GeneralTable[[#This Row],[GraphLabel]]),NA())</f>
        <v>#N/A</v>
      </c>
      <c r="D179" s="21"/>
      <c r="E179" s="22" t="e">
        <f>IFERROR(IF(OR(GeneralTable[[#This Row],[Exclude From Chart]]="X",PerfPowerST4[[#This Row],[ExcludeHere]]="X"),NA(),GeneralTable[[#This Row],[Cons. MT]]),NA())</f>
        <v>#N/A</v>
      </c>
      <c r="F179" s="23" t="e">
        <f>IFERROR(IF(OR(GeneralTable[[#This Row],[Exclude From Chart]]="X",PerfPowerST4[[#This Row],[ExcludeHere]]="X"),NA(),GeneralTable[[#This Row],[Dur. MT]]),NA())</f>
        <v>#N/A</v>
      </c>
      <c r="G179" s="40" t="e">
        <f>1000000000/500/PerfPowerST4[[#This Row],[Cons. MT]]</f>
        <v>#N/A</v>
      </c>
      <c r="H179" s="40" t="e">
        <f>1000000000/1000/PerfPowerST4[[#This Row],[Cons. MT]]</f>
        <v>#N/A</v>
      </c>
      <c r="I179" s="40" t="e">
        <f>1000000000/2000/PerfPowerST4[[#This Row],[Cons. MT]]</f>
        <v>#N/A</v>
      </c>
      <c r="J179" s="40" t="e">
        <f>1000000000/3000/PerfPowerST4[[#This Row],[Cons. MT]]</f>
        <v>#N/A</v>
      </c>
      <c r="K179" s="40" t="e">
        <f>1000000000/4000/PerfPowerST4[[#This Row],[Cons. MT]]</f>
        <v>#N/A</v>
      </c>
      <c r="L179" s="40" t="e">
        <f>1000000000/5000/PerfPowerST4[[#This Row],[Cons. MT]]</f>
        <v>#N/A</v>
      </c>
      <c r="M179" s="40" t="e">
        <f>1000000000/6000/PerfPowerST4[[#This Row],[Cons. MT]]</f>
        <v>#N/A</v>
      </c>
      <c r="N179" s="40" t="e">
        <f>1000000000/7000/PerfPowerST4[[#This Row],[Cons. MT]]</f>
        <v>#N/A</v>
      </c>
      <c r="O179" s="40" t="e">
        <f>1000000000/8000/PerfPowerST4[[#This Row],[Cons. MT]]</f>
        <v>#N/A</v>
      </c>
      <c r="P179" s="40" t="e">
        <f>1000000000/9000/PerfPowerST4[[#This Row],[Cons. MT]]</f>
        <v>#N/A</v>
      </c>
      <c r="Q179" s="40" t="e">
        <f>1000000000/10000/PerfPowerST4[[#This Row],[Cons. MT]]</f>
        <v>#N/A</v>
      </c>
    </row>
    <row r="180" spans="2:17" x14ac:dyDescent="0.3">
      <c r="B180" s="31" t="e">
        <f>IFERROR(GeneralTable[[#This Row],[Ref.]],NA())</f>
        <v>#N/A</v>
      </c>
      <c r="C180" s="21" t="e">
        <f>IFERROR(IF(GeneralTable[[#This Row],[Exclude From Chart]]="X",NA(),GeneralTable[[#This Row],[GraphLabel]]),NA())</f>
        <v>#N/A</v>
      </c>
      <c r="D180" s="21"/>
      <c r="E180" s="22" t="e">
        <f>IFERROR(IF(OR(GeneralTable[[#This Row],[Exclude From Chart]]="X",PerfPowerST4[[#This Row],[ExcludeHere]]="X"),NA(),GeneralTable[[#This Row],[Cons. MT]]),NA())</f>
        <v>#N/A</v>
      </c>
      <c r="F180" s="23" t="e">
        <f>IFERROR(IF(OR(GeneralTable[[#This Row],[Exclude From Chart]]="X",PerfPowerST4[[#This Row],[ExcludeHere]]="X"),NA(),GeneralTable[[#This Row],[Dur. MT]]),NA())</f>
        <v>#N/A</v>
      </c>
      <c r="G180" s="40" t="e">
        <f>1000000000/500/PerfPowerST4[[#This Row],[Cons. MT]]</f>
        <v>#N/A</v>
      </c>
      <c r="H180" s="40" t="e">
        <f>1000000000/1000/PerfPowerST4[[#This Row],[Cons. MT]]</f>
        <v>#N/A</v>
      </c>
      <c r="I180" s="40" t="e">
        <f>1000000000/2000/PerfPowerST4[[#This Row],[Cons. MT]]</f>
        <v>#N/A</v>
      </c>
      <c r="J180" s="40" t="e">
        <f>1000000000/3000/PerfPowerST4[[#This Row],[Cons. MT]]</f>
        <v>#N/A</v>
      </c>
      <c r="K180" s="40" t="e">
        <f>1000000000/4000/PerfPowerST4[[#This Row],[Cons. MT]]</f>
        <v>#N/A</v>
      </c>
      <c r="L180" s="40" t="e">
        <f>1000000000/5000/PerfPowerST4[[#This Row],[Cons. MT]]</f>
        <v>#N/A</v>
      </c>
      <c r="M180" s="40" t="e">
        <f>1000000000/6000/PerfPowerST4[[#This Row],[Cons. MT]]</f>
        <v>#N/A</v>
      </c>
      <c r="N180" s="40" t="e">
        <f>1000000000/7000/PerfPowerST4[[#This Row],[Cons. MT]]</f>
        <v>#N/A</v>
      </c>
      <c r="O180" s="40" t="e">
        <f>1000000000/8000/PerfPowerST4[[#This Row],[Cons. MT]]</f>
        <v>#N/A</v>
      </c>
      <c r="P180" s="40" t="e">
        <f>1000000000/9000/PerfPowerST4[[#This Row],[Cons. MT]]</f>
        <v>#N/A</v>
      </c>
      <c r="Q180" s="40" t="e">
        <f>1000000000/10000/PerfPowerST4[[#This Row],[Cons. MT]]</f>
        <v>#N/A</v>
      </c>
    </row>
    <row r="181" spans="2:17" x14ac:dyDescent="0.3">
      <c r="B181" s="31" t="e">
        <f>IFERROR(GeneralTable[[#This Row],[Ref.]],NA())</f>
        <v>#N/A</v>
      </c>
      <c r="C181" s="21" t="e">
        <f>IFERROR(IF(GeneralTable[[#This Row],[Exclude From Chart]]="X",NA(),GeneralTable[[#This Row],[GraphLabel]]),NA())</f>
        <v>#N/A</v>
      </c>
      <c r="D181" s="21"/>
      <c r="E181" s="22" t="e">
        <f>IFERROR(IF(OR(GeneralTable[[#This Row],[Exclude From Chart]]="X",PerfPowerST4[[#This Row],[ExcludeHere]]="X"),NA(),GeneralTable[[#This Row],[Cons. MT]]),NA())</f>
        <v>#N/A</v>
      </c>
      <c r="F181" s="23" t="e">
        <f>IFERROR(IF(OR(GeneralTable[[#This Row],[Exclude From Chart]]="X",PerfPowerST4[[#This Row],[ExcludeHere]]="X"),NA(),GeneralTable[[#This Row],[Dur. MT]]),NA())</f>
        <v>#N/A</v>
      </c>
      <c r="G181" s="40" t="e">
        <f>1000000000/500/PerfPowerST4[[#This Row],[Cons. MT]]</f>
        <v>#N/A</v>
      </c>
      <c r="H181" s="40" t="e">
        <f>1000000000/1000/PerfPowerST4[[#This Row],[Cons. MT]]</f>
        <v>#N/A</v>
      </c>
      <c r="I181" s="40" t="e">
        <f>1000000000/2000/PerfPowerST4[[#This Row],[Cons. MT]]</f>
        <v>#N/A</v>
      </c>
      <c r="J181" s="40" t="e">
        <f>1000000000/3000/PerfPowerST4[[#This Row],[Cons. MT]]</f>
        <v>#N/A</v>
      </c>
      <c r="K181" s="40" t="e">
        <f>1000000000/4000/PerfPowerST4[[#This Row],[Cons. MT]]</f>
        <v>#N/A</v>
      </c>
      <c r="L181" s="40" t="e">
        <f>1000000000/5000/PerfPowerST4[[#This Row],[Cons. MT]]</f>
        <v>#N/A</v>
      </c>
      <c r="M181" s="40" t="e">
        <f>1000000000/6000/PerfPowerST4[[#This Row],[Cons. MT]]</f>
        <v>#N/A</v>
      </c>
      <c r="N181" s="40" t="e">
        <f>1000000000/7000/PerfPowerST4[[#This Row],[Cons. MT]]</f>
        <v>#N/A</v>
      </c>
      <c r="O181" s="40" t="e">
        <f>1000000000/8000/PerfPowerST4[[#This Row],[Cons. MT]]</f>
        <v>#N/A</v>
      </c>
      <c r="P181" s="40" t="e">
        <f>1000000000/9000/PerfPowerST4[[#This Row],[Cons. MT]]</f>
        <v>#N/A</v>
      </c>
      <c r="Q181" s="40" t="e">
        <f>1000000000/10000/PerfPowerST4[[#This Row],[Cons. MT]]</f>
        <v>#N/A</v>
      </c>
    </row>
    <row r="182" spans="2:17" x14ac:dyDescent="0.3">
      <c r="B182" s="31" t="e">
        <f>IFERROR(GeneralTable[[#This Row],[Ref.]],NA())</f>
        <v>#N/A</v>
      </c>
      <c r="C182" s="21" t="e">
        <f>IFERROR(IF(GeneralTable[[#This Row],[Exclude From Chart]]="X",NA(),GeneralTable[[#This Row],[GraphLabel]]),NA())</f>
        <v>#N/A</v>
      </c>
      <c r="D182" s="21"/>
      <c r="E182" s="22" t="e">
        <f>IFERROR(IF(OR(GeneralTable[[#This Row],[Exclude From Chart]]="X",PerfPowerST4[[#This Row],[ExcludeHere]]="X"),NA(),GeneralTable[[#This Row],[Cons. MT]]),NA())</f>
        <v>#N/A</v>
      </c>
      <c r="F182" s="23" t="e">
        <f>IFERROR(IF(OR(GeneralTable[[#This Row],[Exclude From Chart]]="X",PerfPowerST4[[#This Row],[ExcludeHere]]="X"),NA(),GeneralTable[[#This Row],[Dur. MT]]),NA())</f>
        <v>#N/A</v>
      </c>
      <c r="G182" s="40" t="e">
        <f>1000000000/500/PerfPowerST4[[#This Row],[Cons. MT]]</f>
        <v>#N/A</v>
      </c>
      <c r="H182" s="40" t="e">
        <f>1000000000/1000/PerfPowerST4[[#This Row],[Cons. MT]]</f>
        <v>#N/A</v>
      </c>
      <c r="I182" s="40" t="e">
        <f>1000000000/2000/PerfPowerST4[[#This Row],[Cons. MT]]</f>
        <v>#N/A</v>
      </c>
      <c r="J182" s="40" t="e">
        <f>1000000000/3000/PerfPowerST4[[#This Row],[Cons. MT]]</f>
        <v>#N/A</v>
      </c>
      <c r="K182" s="40" t="e">
        <f>1000000000/4000/PerfPowerST4[[#This Row],[Cons. MT]]</f>
        <v>#N/A</v>
      </c>
      <c r="L182" s="40" t="e">
        <f>1000000000/5000/PerfPowerST4[[#This Row],[Cons. MT]]</f>
        <v>#N/A</v>
      </c>
      <c r="M182" s="40" t="e">
        <f>1000000000/6000/PerfPowerST4[[#This Row],[Cons. MT]]</f>
        <v>#N/A</v>
      </c>
      <c r="N182" s="40" t="e">
        <f>1000000000/7000/PerfPowerST4[[#This Row],[Cons. MT]]</f>
        <v>#N/A</v>
      </c>
      <c r="O182" s="40" t="e">
        <f>1000000000/8000/PerfPowerST4[[#This Row],[Cons. MT]]</f>
        <v>#N/A</v>
      </c>
      <c r="P182" s="40" t="e">
        <f>1000000000/9000/PerfPowerST4[[#This Row],[Cons. MT]]</f>
        <v>#N/A</v>
      </c>
      <c r="Q182" s="40" t="e">
        <f>1000000000/10000/PerfPowerST4[[#This Row],[Cons. MT]]</f>
        <v>#N/A</v>
      </c>
    </row>
    <row r="183" spans="2:17" x14ac:dyDescent="0.3">
      <c r="B183" s="31" t="e">
        <f>IFERROR(GeneralTable[[#This Row],[Ref.]],NA())</f>
        <v>#N/A</v>
      </c>
      <c r="C183" s="21" t="e">
        <f>IFERROR(IF(GeneralTable[[#This Row],[Exclude From Chart]]="X",NA(),GeneralTable[[#This Row],[GraphLabel]]),NA())</f>
        <v>#N/A</v>
      </c>
      <c r="D183" s="21"/>
      <c r="E183" s="22" t="e">
        <f>IFERROR(IF(OR(GeneralTable[[#This Row],[Exclude From Chart]]="X",PerfPowerST4[[#This Row],[ExcludeHere]]="X"),NA(),GeneralTable[[#This Row],[Cons. MT]]),NA())</f>
        <v>#N/A</v>
      </c>
      <c r="F183" s="23" t="e">
        <f>IFERROR(IF(OR(GeneralTable[[#This Row],[Exclude From Chart]]="X",PerfPowerST4[[#This Row],[ExcludeHere]]="X"),NA(),GeneralTable[[#This Row],[Dur. MT]]),NA())</f>
        <v>#N/A</v>
      </c>
      <c r="G183" s="40" t="e">
        <f>1000000000/500/PerfPowerST4[[#This Row],[Cons. MT]]</f>
        <v>#N/A</v>
      </c>
      <c r="H183" s="40" t="e">
        <f>1000000000/1000/PerfPowerST4[[#This Row],[Cons. MT]]</f>
        <v>#N/A</v>
      </c>
      <c r="I183" s="40" t="e">
        <f>1000000000/2000/PerfPowerST4[[#This Row],[Cons. MT]]</f>
        <v>#N/A</v>
      </c>
      <c r="J183" s="40" t="e">
        <f>1000000000/3000/PerfPowerST4[[#This Row],[Cons. MT]]</f>
        <v>#N/A</v>
      </c>
      <c r="K183" s="40" t="e">
        <f>1000000000/4000/PerfPowerST4[[#This Row],[Cons. MT]]</f>
        <v>#N/A</v>
      </c>
      <c r="L183" s="40" t="e">
        <f>1000000000/5000/PerfPowerST4[[#This Row],[Cons. MT]]</f>
        <v>#N/A</v>
      </c>
      <c r="M183" s="40" t="e">
        <f>1000000000/6000/PerfPowerST4[[#This Row],[Cons. MT]]</f>
        <v>#N/A</v>
      </c>
      <c r="N183" s="40" t="e">
        <f>1000000000/7000/PerfPowerST4[[#This Row],[Cons. MT]]</f>
        <v>#N/A</v>
      </c>
      <c r="O183" s="40" t="e">
        <f>1000000000/8000/PerfPowerST4[[#This Row],[Cons. MT]]</f>
        <v>#N/A</v>
      </c>
      <c r="P183" s="40" t="e">
        <f>1000000000/9000/PerfPowerST4[[#This Row],[Cons. MT]]</f>
        <v>#N/A</v>
      </c>
      <c r="Q183" s="40" t="e">
        <f>1000000000/10000/PerfPowerST4[[#This Row],[Cons. MT]]</f>
        <v>#N/A</v>
      </c>
    </row>
    <row r="184" spans="2:17" x14ac:dyDescent="0.3">
      <c r="B184" s="31" t="e">
        <f>IFERROR(GeneralTable[[#This Row],[Ref.]],NA())</f>
        <v>#N/A</v>
      </c>
      <c r="C184" s="21" t="e">
        <f>IFERROR(IF(GeneralTable[[#This Row],[Exclude From Chart]]="X",NA(),GeneralTable[[#This Row],[GraphLabel]]),NA())</f>
        <v>#N/A</v>
      </c>
      <c r="D184" s="21"/>
      <c r="E184" s="22" t="e">
        <f>IFERROR(IF(OR(GeneralTable[[#This Row],[Exclude From Chart]]="X",PerfPowerST4[[#This Row],[ExcludeHere]]="X"),NA(),GeneralTable[[#This Row],[Cons. MT]]),NA())</f>
        <v>#N/A</v>
      </c>
      <c r="F184" s="23" t="e">
        <f>IFERROR(IF(OR(GeneralTable[[#This Row],[Exclude From Chart]]="X",PerfPowerST4[[#This Row],[ExcludeHere]]="X"),NA(),GeneralTable[[#This Row],[Dur. MT]]),NA())</f>
        <v>#N/A</v>
      </c>
      <c r="G184" s="40" t="e">
        <f>1000000000/500/PerfPowerST4[[#This Row],[Cons. MT]]</f>
        <v>#N/A</v>
      </c>
      <c r="H184" s="40" t="e">
        <f>1000000000/1000/PerfPowerST4[[#This Row],[Cons. MT]]</f>
        <v>#N/A</v>
      </c>
      <c r="I184" s="40" t="e">
        <f>1000000000/2000/PerfPowerST4[[#This Row],[Cons. MT]]</f>
        <v>#N/A</v>
      </c>
      <c r="J184" s="40" t="e">
        <f>1000000000/3000/PerfPowerST4[[#This Row],[Cons. MT]]</f>
        <v>#N/A</v>
      </c>
      <c r="K184" s="40" t="e">
        <f>1000000000/4000/PerfPowerST4[[#This Row],[Cons. MT]]</f>
        <v>#N/A</v>
      </c>
      <c r="L184" s="40" t="e">
        <f>1000000000/5000/PerfPowerST4[[#This Row],[Cons. MT]]</f>
        <v>#N/A</v>
      </c>
      <c r="M184" s="40" t="e">
        <f>1000000000/6000/PerfPowerST4[[#This Row],[Cons. MT]]</f>
        <v>#N/A</v>
      </c>
      <c r="N184" s="40" t="e">
        <f>1000000000/7000/PerfPowerST4[[#This Row],[Cons. MT]]</f>
        <v>#N/A</v>
      </c>
      <c r="O184" s="40" t="e">
        <f>1000000000/8000/PerfPowerST4[[#This Row],[Cons. MT]]</f>
        <v>#N/A</v>
      </c>
      <c r="P184" s="40" t="e">
        <f>1000000000/9000/PerfPowerST4[[#This Row],[Cons. MT]]</f>
        <v>#N/A</v>
      </c>
      <c r="Q184" s="40" t="e">
        <f>1000000000/10000/PerfPowerST4[[#This Row],[Cons. MT]]</f>
        <v>#N/A</v>
      </c>
    </row>
    <row r="185" spans="2:17" x14ac:dyDescent="0.3">
      <c r="B185" s="31" t="e">
        <f>IFERROR(GeneralTable[[#This Row],[Ref.]],NA())</f>
        <v>#N/A</v>
      </c>
      <c r="C185" s="21" t="e">
        <f>IFERROR(IF(GeneralTable[[#This Row],[Exclude From Chart]]="X",NA(),GeneralTable[[#This Row],[GraphLabel]]),NA())</f>
        <v>#N/A</v>
      </c>
      <c r="D185" s="21"/>
      <c r="E185" s="22" t="e">
        <f>IFERROR(IF(OR(GeneralTable[[#This Row],[Exclude From Chart]]="X",PerfPowerST4[[#This Row],[ExcludeHere]]="X"),NA(),GeneralTable[[#This Row],[Cons. MT]]),NA())</f>
        <v>#N/A</v>
      </c>
      <c r="F185" s="23" t="e">
        <f>IFERROR(IF(OR(GeneralTable[[#This Row],[Exclude From Chart]]="X",PerfPowerST4[[#This Row],[ExcludeHere]]="X"),NA(),GeneralTable[[#This Row],[Dur. MT]]),NA())</f>
        <v>#N/A</v>
      </c>
      <c r="G185" s="40" t="e">
        <f>1000000000/500/PerfPowerST4[[#This Row],[Cons. MT]]</f>
        <v>#N/A</v>
      </c>
      <c r="H185" s="40" t="e">
        <f>1000000000/1000/PerfPowerST4[[#This Row],[Cons. MT]]</f>
        <v>#N/A</v>
      </c>
      <c r="I185" s="40" t="e">
        <f>1000000000/2000/PerfPowerST4[[#This Row],[Cons. MT]]</f>
        <v>#N/A</v>
      </c>
      <c r="J185" s="40" t="e">
        <f>1000000000/3000/PerfPowerST4[[#This Row],[Cons. MT]]</f>
        <v>#N/A</v>
      </c>
      <c r="K185" s="40" t="e">
        <f>1000000000/4000/PerfPowerST4[[#This Row],[Cons. MT]]</f>
        <v>#N/A</v>
      </c>
      <c r="L185" s="40" t="e">
        <f>1000000000/5000/PerfPowerST4[[#This Row],[Cons. MT]]</f>
        <v>#N/A</v>
      </c>
      <c r="M185" s="40" t="e">
        <f>1000000000/6000/PerfPowerST4[[#This Row],[Cons. MT]]</f>
        <v>#N/A</v>
      </c>
      <c r="N185" s="40" t="e">
        <f>1000000000/7000/PerfPowerST4[[#This Row],[Cons. MT]]</f>
        <v>#N/A</v>
      </c>
      <c r="O185" s="40" t="e">
        <f>1000000000/8000/PerfPowerST4[[#This Row],[Cons. MT]]</f>
        <v>#N/A</v>
      </c>
      <c r="P185" s="40" t="e">
        <f>1000000000/9000/PerfPowerST4[[#This Row],[Cons. MT]]</f>
        <v>#N/A</v>
      </c>
      <c r="Q185" s="40" t="e">
        <f>1000000000/10000/PerfPowerST4[[#This Row],[Cons. MT]]</f>
        <v>#N/A</v>
      </c>
    </row>
    <row r="186" spans="2:17" x14ac:dyDescent="0.3">
      <c r="B186" s="31" t="e">
        <f>IFERROR(GeneralTable[[#This Row],[Ref.]],NA())</f>
        <v>#N/A</v>
      </c>
      <c r="C186" s="21" t="e">
        <f>IFERROR(IF(GeneralTable[[#This Row],[Exclude From Chart]]="X",NA(),GeneralTable[[#This Row],[GraphLabel]]),NA())</f>
        <v>#N/A</v>
      </c>
      <c r="D186" s="21"/>
      <c r="E186" s="22" t="e">
        <f>IFERROR(IF(OR(GeneralTable[[#This Row],[Exclude From Chart]]="X",PerfPowerST4[[#This Row],[ExcludeHere]]="X"),NA(),GeneralTable[[#This Row],[Cons. MT]]),NA())</f>
        <v>#N/A</v>
      </c>
      <c r="F186" s="23" t="e">
        <f>IFERROR(IF(OR(GeneralTable[[#This Row],[Exclude From Chart]]="X",PerfPowerST4[[#This Row],[ExcludeHere]]="X"),NA(),GeneralTable[[#This Row],[Dur. MT]]),NA())</f>
        <v>#N/A</v>
      </c>
      <c r="G186" s="40" t="e">
        <f>1000000000/500/PerfPowerST4[[#This Row],[Cons. MT]]</f>
        <v>#N/A</v>
      </c>
      <c r="H186" s="40" t="e">
        <f>1000000000/1000/PerfPowerST4[[#This Row],[Cons. MT]]</f>
        <v>#N/A</v>
      </c>
      <c r="I186" s="40" t="e">
        <f>1000000000/2000/PerfPowerST4[[#This Row],[Cons. MT]]</f>
        <v>#N/A</v>
      </c>
      <c r="J186" s="40" t="e">
        <f>1000000000/3000/PerfPowerST4[[#This Row],[Cons. MT]]</f>
        <v>#N/A</v>
      </c>
      <c r="K186" s="40" t="e">
        <f>1000000000/4000/PerfPowerST4[[#This Row],[Cons. MT]]</f>
        <v>#N/A</v>
      </c>
      <c r="L186" s="40" t="e">
        <f>1000000000/5000/PerfPowerST4[[#This Row],[Cons. MT]]</f>
        <v>#N/A</v>
      </c>
      <c r="M186" s="40" t="e">
        <f>1000000000/6000/PerfPowerST4[[#This Row],[Cons. MT]]</f>
        <v>#N/A</v>
      </c>
      <c r="N186" s="40" t="e">
        <f>1000000000/7000/PerfPowerST4[[#This Row],[Cons. MT]]</f>
        <v>#N/A</v>
      </c>
      <c r="O186" s="40" t="e">
        <f>1000000000/8000/PerfPowerST4[[#This Row],[Cons. MT]]</f>
        <v>#N/A</v>
      </c>
      <c r="P186" s="40" t="e">
        <f>1000000000/9000/PerfPowerST4[[#This Row],[Cons. MT]]</f>
        <v>#N/A</v>
      </c>
      <c r="Q186" s="40" t="e">
        <f>1000000000/10000/PerfPowerST4[[#This Row],[Cons. MT]]</f>
        <v>#N/A</v>
      </c>
    </row>
    <row r="187" spans="2:17" x14ac:dyDescent="0.3">
      <c r="B187" s="31" t="e">
        <f>IFERROR(GeneralTable[[#This Row],[Ref.]],NA())</f>
        <v>#N/A</v>
      </c>
      <c r="C187" s="21" t="e">
        <f>IFERROR(IF(GeneralTable[[#This Row],[Exclude From Chart]]="X",NA(),GeneralTable[[#This Row],[GraphLabel]]),NA())</f>
        <v>#N/A</v>
      </c>
      <c r="D187" s="21"/>
      <c r="E187" s="22" t="e">
        <f>IFERROR(IF(OR(GeneralTable[[#This Row],[Exclude From Chart]]="X",PerfPowerST4[[#This Row],[ExcludeHere]]="X"),NA(),GeneralTable[[#This Row],[Cons. MT]]),NA())</f>
        <v>#N/A</v>
      </c>
      <c r="F187" s="23" t="e">
        <f>IFERROR(IF(OR(GeneralTable[[#This Row],[Exclude From Chart]]="X",PerfPowerST4[[#This Row],[ExcludeHere]]="X"),NA(),GeneralTable[[#This Row],[Dur. MT]]),NA())</f>
        <v>#N/A</v>
      </c>
      <c r="G187" s="40" t="e">
        <f>1000000000/500/PerfPowerST4[[#This Row],[Cons. MT]]</f>
        <v>#N/A</v>
      </c>
      <c r="H187" s="40" t="e">
        <f>1000000000/1000/PerfPowerST4[[#This Row],[Cons. MT]]</f>
        <v>#N/A</v>
      </c>
      <c r="I187" s="40" t="e">
        <f>1000000000/2000/PerfPowerST4[[#This Row],[Cons. MT]]</f>
        <v>#N/A</v>
      </c>
      <c r="J187" s="40" t="e">
        <f>1000000000/3000/PerfPowerST4[[#This Row],[Cons. MT]]</f>
        <v>#N/A</v>
      </c>
      <c r="K187" s="40" t="e">
        <f>1000000000/4000/PerfPowerST4[[#This Row],[Cons. MT]]</f>
        <v>#N/A</v>
      </c>
      <c r="L187" s="40" t="e">
        <f>1000000000/5000/PerfPowerST4[[#This Row],[Cons. MT]]</f>
        <v>#N/A</v>
      </c>
      <c r="M187" s="40" t="e">
        <f>1000000000/6000/PerfPowerST4[[#This Row],[Cons. MT]]</f>
        <v>#N/A</v>
      </c>
      <c r="N187" s="40" t="e">
        <f>1000000000/7000/PerfPowerST4[[#This Row],[Cons. MT]]</f>
        <v>#N/A</v>
      </c>
      <c r="O187" s="40" t="e">
        <f>1000000000/8000/PerfPowerST4[[#This Row],[Cons. MT]]</f>
        <v>#N/A</v>
      </c>
      <c r="P187" s="40" t="e">
        <f>1000000000/9000/PerfPowerST4[[#This Row],[Cons. MT]]</f>
        <v>#N/A</v>
      </c>
      <c r="Q187" s="40" t="e">
        <f>1000000000/10000/PerfPowerST4[[#This Row],[Cons. MT]]</f>
        <v>#N/A</v>
      </c>
    </row>
    <row r="188" spans="2:17" x14ac:dyDescent="0.3">
      <c r="B188" s="31" t="e">
        <f>IFERROR(GeneralTable[[#This Row],[Ref.]],NA())</f>
        <v>#N/A</v>
      </c>
      <c r="C188" s="21" t="e">
        <f>IFERROR(IF(GeneralTable[[#This Row],[Exclude From Chart]]="X",NA(),GeneralTable[[#This Row],[GraphLabel]]),NA())</f>
        <v>#N/A</v>
      </c>
      <c r="D188" s="21"/>
      <c r="E188" s="22" t="e">
        <f>IFERROR(IF(OR(GeneralTable[[#This Row],[Exclude From Chart]]="X",PerfPowerST4[[#This Row],[ExcludeHere]]="X"),NA(),GeneralTable[[#This Row],[Cons. MT]]),NA())</f>
        <v>#N/A</v>
      </c>
      <c r="F188" s="23" t="e">
        <f>IFERROR(IF(OR(GeneralTable[[#This Row],[Exclude From Chart]]="X",PerfPowerST4[[#This Row],[ExcludeHere]]="X"),NA(),GeneralTable[[#This Row],[Dur. MT]]),NA())</f>
        <v>#N/A</v>
      </c>
      <c r="G188" s="40" t="e">
        <f>1000000000/500/PerfPowerST4[[#This Row],[Cons. MT]]</f>
        <v>#N/A</v>
      </c>
      <c r="H188" s="40" t="e">
        <f>1000000000/1000/PerfPowerST4[[#This Row],[Cons. MT]]</f>
        <v>#N/A</v>
      </c>
      <c r="I188" s="40" t="e">
        <f>1000000000/2000/PerfPowerST4[[#This Row],[Cons. MT]]</f>
        <v>#N/A</v>
      </c>
      <c r="J188" s="40" t="e">
        <f>1000000000/3000/PerfPowerST4[[#This Row],[Cons. MT]]</f>
        <v>#N/A</v>
      </c>
      <c r="K188" s="40" t="e">
        <f>1000000000/4000/PerfPowerST4[[#This Row],[Cons. MT]]</f>
        <v>#N/A</v>
      </c>
      <c r="L188" s="40" t="e">
        <f>1000000000/5000/PerfPowerST4[[#This Row],[Cons. MT]]</f>
        <v>#N/A</v>
      </c>
      <c r="M188" s="40" t="e">
        <f>1000000000/6000/PerfPowerST4[[#This Row],[Cons. MT]]</f>
        <v>#N/A</v>
      </c>
      <c r="N188" s="40" t="e">
        <f>1000000000/7000/PerfPowerST4[[#This Row],[Cons. MT]]</f>
        <v>#N/A</v>
      </c>
      <c r="O188" s="40" t="e">
        <f>1000000000/8000/PerfPowerST4[[#This Row],[Cons. MT]]</f>
        <v>#N/A</v>
      </c>
      <c r="P188" s="40" t="e">
        <f>1000000000/9000/PerfPowerST4[[#This Row],[Cons. MT]]</f>
        <v>#N/A</v>
      </c>
      <c r="Q188" s="40" t="e">
        <f>1000000000/10000/PerfPowerST4[[#This Row],[Cons. MT]]</f>
        <v>#N/A</v>
      </c>
    </row>
    <row r="189" spans="2:17" x14ac:dyDescent="0.3">
      <c r="B189" s="31" t="e">
        <f>IFERROR(GeneralTable[[#This Row],[Ref.]],NA())</f>
        <v>#N/A</v>
      </c>
      <c r="C189" s="21" t="e">
        <f>IFERROR(IF(GeneralTable[[#This Row],[Exclude From Chart]]="X",NA(),GeneralTable[[#This Row],[GraphLabel]]),NA())</f>
        <v>#N/A</v>
      </c>
      <c r="D189" s="21"/>
      <c r="E189" s="22" t="e">
        <f>IFERROR(IF(OR(GeneralTable[[#This Row],[Exclude From Chart]]="X",PerfPowerST4[[#This Row],[ExcludeHere]]="X"),NA(),GeneralTable[[#This Row],[Cons. MT]]),NA())</f>
        <v>#N/A</v>
      </c>
      <c r="F189" s="23" t="e">
        <f>IFERROR(IF(OR(GeneralTable[[#This Row],[Exclude From Chart]]="X",PerfPowerST4[[#This Row],[ExcludeHere]]="X"),NA(),GeneralTable[[#This Row],[Dur. MT]]),NA())</f>
        <v>#N/A</v>
      </c>
      <c r="G189" s="40" t="e">
        <f>1000000000/500/PerfPowerST4[[#This Row],[Cons. MT]]</f>
        <v>#N/A</v>
      </c>
      <c r="H189" s="40" t="e">
        <f>1000000000/1000/PerfPowerST4[[#This Row],[Cons. MT]]</f>
        <v>#N/A</v>
      </c>
      <c r="I189" s="40" t="e">
        <f>1000000000/2000/PerfPowerST4[[#This Row],[Cons. MT]]</f>
        <v>#N/A</v>
      </c>
      <c r="J189" s="40" t="e">
        <f>1000000000/3000/PerfPowerST4[[#This Row],[Cons. MT]]</f>
        <v>#N/A</v>
      </c>
      <c r="K189" s="40" t="e">
        <f>1000000000/4000/PerfPowerST4[[#This Row],[Cons. MT]]</f>
        <v>#N/A</v>
      </c>
      <c r="L189" s="40" t="e">
        <f>1000000000/5000/PerfPowerST4[[#This Row],[Cons. MT]]</f>
        <v>#N/A</v>
      </c>
      <c r="M189" s="40" t="e">
        <f>1000000000/6000/PerfPowerST4[[#This Row],[Cons. MT]]</f>
        <v>#N/A</v>
      </c>
      <c r="N189" s="40" t="e">
        <f>1000000000/7000/PerfPowerST4[[#This Row],[Cons. MT]]</f>
        <v>#N/A</v>
      </c>
      <c r="O189" s="40" t="e">
        <f>1000000000/8000/PerfPowerST4[[#This Row],[Cons. MT]]</f>
        <v>#N/A</v>
      </c>
      <c r="P189" s="40" t="e">
        <f>1000000000/9000/PerfPowerST4[[#This Row],[Cons. MT]]</f>
        <v>#N/A</v>
      </c>
      <c r="Q189" s="40" t="e">
        <f>1000000000/10000/PerfPowerST4[[#This Row],[Cons. MT]]</f>
        <v>#N/A</v>
      </c>
    </row>
    <row r="190" spans="2:17" x14ac:dyDescent="0.3">
      <c r="B190" s="31" t="e">
        <f>IFERROR(GeneralTable[[#This Row],[Ref.]],NA())</f>
        <v>#N/A</v>
      </c>
      <c r="C190" s="21" t="e">
        <f>IFERROR(IF(GeneralTable[[#This Row],[Exclude From Chart]]="X",NA(),GeneralTable[[#This Row],[GraphLabel]]),NA())</f>
        <v>#N/A</v>
      </c>
      <c r="D190" s="21"/>
      <c r="E190" s="22" t="e">
        <f>IFERROR(IF(OR(GeneralTable[[#This Row],[Exclude From Chart]]="X",PerfPowerST4[[#This Row],[ExcludeHere]]="X"),NA(),GeneralTable[[#This Row],[Cons. MT]]),NA())</f>
        <v>#N/A</v>
      </c>
      <c r="F190" s="23" t="e">
        <f>IFERROR(IF(OR(GeneralTable[[#This Row],[Exclude From Chart]]="X",PerfPowerST4[[#This Row],[ExcludeHere]]="X"),NA(),GeneralTable[[#This Row],[Dur. MT]]),NA())</f>
        <v>#N/A</v>
      </c>
      <c r="G190" s="40" t="e">
        <f>1000000000/500/PerfPowerST4[[#This Row],[Cons. MT]]</f>
        <v>#N/A</v>
      </c>
      <c r="H190" s="40" t="e">
        <f>1000000000/1000/PerfPowerST4[[#This Row],[Cons. MT]]</f>
        <v>#N/A</v>
      </c>
      <c r="I190" s="40" t="e">
        <f>1000000000/2000/PerfPowerST4[[#This Row],[Cons. MT]]</f>
        <v>#N/A</v>
      </c>
      <c r="J190" s="40" t="e">
        <f>1000000000/3000/PerfPowerST4[[#This Row],[Cons. MT]]</f>
        <v>#N/A</v>
      </c>
      <c r="K190" s="40" t="e">
        <f>1000000000/4000/PerfPowerST4[[#This Row],[Cons. MT]]</f>
        <v>#N/A</v>
      </c>
      <c r="L190" s="40" t="e">
        <f>1000000000/5000/PerfPowerST4[[#This Row],[Cons. MT]]</f>
        <v>#N/A</v>
      </c>
      <c r="M190" s="40" t="e">
        <f>1000000000/6000/PerfPowerST4[[#This Row],[Cons. MT]]</f>
        <v>#N/A</v>
      </c>
      <c r="N190" s="40" t="e">
        <f>1000000000/7000/PerfPowerST4[[#This Row],[Cons. MT]]</f>
        <v>#N/A</v>
      </c>
      <c r="O190" s="40" t="e">
        <f>1000000000/8000/PerfPowerST4[[#This Row],[Cons. MT]]</f>
        <v>#N/A</v>
      </c>
      <c r="P190" s="40" t="e">
        <f>1000000000/9000/PerfPowerST4[[#This Row],[Cons. MT]]</f>
        <v>#N/A</v>
      </c>
      <c r="Q190" s="40" t="e">
        <f>1000000000/10000/PerfPowerST4[[#This Row],[Cons. MT]]</f>
        <v>#N/A</v>
      </c>
    </row>
    <row r="191" spans="2:17" x14ac:dyDescent="0.3">
      <c r="B191" s="31" t="e">
        <f>IFERROR(GeneralTable[[#This Row],[Ref.]],NA())</f>
        <v>#N/A</v>
      </c>
      <c r="C191" s="21" t="e">
        <f>IFERROR(IF(GeneralTable[[#This Row],[Exclude From Chart]]="X",NA(),GeneralTable[[#This Row],[GraphLabel]]),NA())</f>
        <v>#N/A</v>
      </c>
      <c r="D191" s="21"/>
      <c r="E191" s="22" t="e">
        <f>IFERROR(IF(OR(GeneralTable[[#This Row],[Exclude From Chart]]="X",PerfPowerST4[[#This Row],[ExcludeHere]]="X"),NA(),GeneralTable[[#This Row],[Cons. MT]]),NA())</f>
        <v>#N/A</v>
      </c>
      <c r="F191" s="23" t="e">
        <f>IFERROR(IF(OR(GeneralTable[[#This Row],[Exclude From Chart]]="X",PerfPowerST4[[#This Row],[ExcludeHere]]="X"),NA(),GeneralTable[[#This Row],[Dur. MT]]),NA())</f>
        <v>#N/A</v>
      </c>
      <c r="G191" s="40" t="e">
        <f>1000000000/500/PerfPowerST4[[#This Row],[Cons. MT]]</f>
        <v>#N/A</v>
      </c>
      <c r="H191" s="40" t="e">
        <f>1000000000/1000/PerfPowerST4[[#This Row],[Cons. MT]]</f>
        <v>#N/A</v>
      </c>
      <c r="I191" s="40" t="e">
        <f>1000000000/2000/PerfPowerST4[[#This Row],[Cons. MT]]</f>
        <v>#N/A</v>
      </c>
      <c r="J191" s="40" t="e">
        <f>1000000000/3000/PerfPowerST4[[#This Row],[Cons. MT]]</f>
        <v>#N/A</v>
      </c>
      <c r="K191" s="40" t="e">
        <f>1000000000/4000/PerfPowerST4[[#This Row],[Cons. MT]]</f>
        <v>#N/A</v>
      </c>
      <c r="L191" s="40" t="e">
        <f>1000000000/5000/PerfPowerST4[[#This Row],[Cons. MT]]</f>
        <v>#N/A</v>
      </c>
      <c r="M191" s="40" t="e">
        <f>1000000000/6000/PerfPowerST4[[#This Row],[Cons. MT]]</f>
        <v>#N/A</v>
      </c>
      <c r="N191" s="40" t="e">
        <f>1000000000/7000/PerfPowerST4[[#This Row],[Cons. MT]]</f>
        <v>#N/A</v>
      </c>
      <c r="O191" s="40" t="e">
        <f>1000000000/8000/PerfPowerST4[[#This Row],[Cons. MT]]</f>
        <v>#N/A</v>
      </c>
      <c r="P191" s="40" t="e">
        <f>1000000000/9000/PerfPowerST4[[#This Row],[Cons. MT]]</f>
        <v>#N/A</v>
      </c>
      <c r="Q191" s="40" t="e">
        <f>1000000000/10000/PerfPowerST4[[#This Row],[Cons. MT]]</f>
        <v>#N/A</v>
      </c>
    </row>
    <row r="192" spans="2:17" x14ac:dyDescent="0.3">
      <c r="B192" s="31" t="e">
        <f>IFERROR(GeneralTable[[#This Row],[Ref.]],NA())</f>
        <v>#N/A</v>
      </c>
      <c r="C192" s="21" t="e">
        <f>IFERROR(IF(GeneralTable[[#This Row],[Exclude From Chart]]="X",NA(),GeneralTable[[#This Row],[GraphLabel]]),NA())</f>
        <v>#N/A</v>
      </c>
      <c r="D192" s="21"/>
      <c r="E192" s="22" t="e">
        <f>IFERROR(IF(OR(GeneralTable[[#This Row],[Exclude From Chart]]="X",PerfPowerST4[[#This Row],[ExcludeHere]]="X"),NA(),GeneralTable[[#This Row],[Cons. MT]]),NA())</f>
        <v>#N/A</v>
      </c>
      <c r="F192" s="23" t="e">
        <f>IFERROR(IF(OR(GeneralTable[[#This Row],[Exclude From Chart]]="X",PerfPowerST4[[#This Row],[ExcludeHere]]="X"),NA(),GeneralTable[[#This Row],[Dur. MT]]),NA())</f>
        <v>#N/A</v>
      </c>
      <c r="G192" s="40" t="e">
        <f>1000000000/500/PerfPowerST4[[#This Row],[Cons. MT]]</f>
        <v>#N/A</v>
      </c>
      <c r="H192" s="40" t="e">
        <f>1000000000/1000/PerfPowerST4[[#This Row],[Cons. MT]]</f>
        <v>#N/A</v>
      </c>
      <c r="I192" s="40" t="e">
        <f>1000000000/2000/PerfPowerST4[[#This Row],[Cons. MT]]</f>
        <v>#N/A</v>
      </c>
      <c r="J192" s="40" t="e">
        <f>1000000000/3000/PerfPowerST4[[#This Row],[Cons. MT]]</f>
        <v>#N/A</v>
      </c>
      <c r="K192" s="40" t="e">
        <f>1000000000/4000/PerfPowerST4[[#This Row],[Cons. MT]]</f>
        <v>#N/A</v>
      </c>
      <c r="L192" s="40" t="e">
        <f>1000000000/5000/PerfPowerST4[[#This Row],[Cons. MT]]</f>
        <v>#N/A</v>
      </c>
      <c r="M192" s="40" t="e">
        <f>1000000000/6000/PerfPowerST4[[#This Row],[Cons. MT]]</f>
        <v>#N/A</v>
      </c>
      <c r="N192" s="40" t="e">
        <f>1000000000/7000/PerfPowerST4[[#This Row],[Cons. MT]]</f>
        <v>#N/A</v>
      </c>
      <c r="O192" s="40" t="e">
        <f>1000000000/8000/PerfPowerST4[[#This Row],[Cons. MT]]</f>
        <v>#N/A</v>
      </c>
      <c r="P192" s="40" t="e">
        <f>1000000000/9000/PerfPowerST4[[#This Row],[Cons. MT]]</f>
        <v>#N/A</v>
      </c>
      <c r="Q192" s="40" t="e">
        <f>1000000000/10000/PerfPowerST4[[#This Row],[Cons. MT]]</f>
        <v>#N/A</v>
      </c>
    </row>
    <row r="193" spans="2:17" x14ac:dyDescent="0.3">
      <c r="B193" s="31" t="e">
        <f>IFERROR(GeneralTable[[#This Row],[Ref.]],NA())</f>
        <v>#N/A</v>
      </c>
      <c r="C193" s="21" t="e">
        <f>IFERROR(IF(GeneralTable[[#This Row],[Exclude From Chart]]="X",NA(),GeneralTable[[#This Row],[GraphLabel]]),NA())</f>
        <v>#N/A</v>
      </c>
      <c r="D193" s="21"/>
      <c r="E193" s="22" t="e">
        <f>IFERROR(IF(OR(GeneralTable[[#This Row],[Exclude From Chart]]="X",PerfPowerST4[[#This Row],[ExcludeHere]]="X"),NA(),GeneralTable[[#This Row],[Cons. MT]]),NA())</f>
        <v>#N/A</v>
      </c>
      <c r="F193" s="23" t="e">
        <f>IFERROR(IF(OR(GeneralTable[[#This Row],[Exclude From Chart]]="X",PerfPowerST4[[#This Row],[ExcludeHere]]="X"),NA(),GeneralTable[[#This Row],[Dur. MT]]),NA())</f>
        <v>#N/A</v>
      </c>
      <c r="G193" s="40" t="e">
        <f>1000000000/500/PerfPowerST4[[#This Row],[Cons. MT]]</f>
        <v>#N/A</v>
      </c>
      <c r="H193" s="40" t="e">
        <f>1000000000/1000/PerfPowerST4[[#This Row],[Cons. MT]]</f>
        <v>#N/A</v>
      </c>
      <c r="I193" s="40" t="e">
        <f>1000000000/2000/PerfPowerST4[[#This Row],[Cons. MT]]</f>
        <v>#N/A</v>
      </c>
      <c r="J193" s="40" t="e">
        <f>1000000000/3000/PerfPowerST4[[#This Row],[Cons. MT]]</f>
        <v>#N/A</v>
      </c>
      <c r="K193" s="40" t="e">
        <f>1000000000/4000/PerfPowerST4[[#This Row],[Cons. MT]]</f>
        <v>#N/A</v>
      </c>
      <c r="L193" s="40" t="e">
        <f>1000000000/5000/PerfPowerST4[[#This Row],[Cons. MT]]</f>
        <v>#N/A</v>
      </c>
      <c r="M193" s="40" t="e">
        <f>1000000000/6000/PerfPowerST4[[#This Row],[Cons. MT]]</f>
        <v>#N/A</v>
      </c>
      <c r="N193" s="40" t="e">
        <f>1000000000/7000/PerfPowerST4[[#This Row],[Cons. MT]]</f>
        <v>#N/A</v>
      </c>
      <c r="O193" s="40" t="e">
        <f>1000000000/8000/PerfPowerST4[[#This Row],[Cons. MT]]</f>
        <v>#N/A</v>
      </c>
      <c r="P193" s="40" t="e">
        <f>1000000000/9000/PerfPowerST4[[#This Row],[Cons. MT]]</f>
        <v>#N/A</v>
      </c>
      <c r="Q193" s="40" t="e">
        <f>1000000000/10000/PerfPowerST4[[#This Row],[Cons. MT]]</f>
        <v>#N/A</v>
      </c>
    </row>
    <row r="194" spans="2:17" x14ac:dyDescent="0.3">
      <c r="B194" s="31" t="e">
        <f>IFERROR(GeneralTable[[#This Row],[Ref.]],NA())</f>
        <v>#N/A</v>
      </c>
      <c r="C194" s="21" t="e">
        <f>IFERROR(IF(GeneralTable[[#This Row],[Exclude From Chart]]="X",NA(),GeneralTable[[#This Row],[GraphLabel]]),NA())</f>
        <v>#N/A</v>
      </c>
      <c r="D194" s="21"/>
      <c r="E194" s="22" t="e">
        <f>IFERROR(IF(OR(GeneralTable[[#This Row],[Exclude From Chart]]="X",PerfPowerST4[[#This Row],[ExcludeHere]]="X"),NA(),GeneralTable[[#This Row],[Cons. MT]]),NA())</f>
        <v>#N/A</v>
      </c>
      <c r="F194" s="23" t="e">
        <f>IFERROR(IF(OR(GeneralTable[[#This Row],[Exclude From Chart]]="X",PerfPowerST4[[#This Row],[ExcludeHere]]="X"),NA(),GeneralTable[[#This Row],[Dur. MT]]),NA())</f>
        <v>#N/A</v>
      </c>
      <c r="G194" s="40" t="e">
        <f>1000000000/500/PerfPowerST4[[#This Row],[Cons. MT]]</f>
        <v>#N/A</v>
      </c>
      <c r="H194" s="40" t="e">
        <f>1000000000/1000/PerfPowerST4[[#This Row],[Cons. MT]]</f>
        <v>#N/A</v>
      </c>
      <c r="I194" s="40" t="e">
        <f>1000000000/2000/PerfPowerST4[[#This Row],[Cons. MT]]</f>
        <v>#N/A</v>
      </c>
      <c r="J194" s="40" t="e">
        <f>1000000000/3000/PerfPowerST4[[#This Row],[Cons. MT]]</f>
        <v>#N/A</v>
      </c>
      <c r="K194" s="40" t="e">
        <f>1000000000/4000/PerfPowerST4[[#This Row],[Cons. MT]]</f>
        <v>#N/A</v>
      </c>
      <c r="L194" s="40" t="e">
        <f>1000000000/5000/PerfPowerST4[[#This Row],[Cons. MT]]</f>
        <v>#N/A</v>
      </c>
      <c r="M194" s="40" t="e">
        <f>1000000000/6000/PerfPowerST4[[#This Row],[Cons. MT]]</f>
        <v>#N/A</v>
      </c>
      <c r="N194" s="40" t="e">
        <f>1000000000/7000/PerfPowerST4[[#This Row],[Cons. MT]]</f>
        <v>#N/A</v>
      </c>
      <c r="O194" s="40" t="e">
        <f>1000000000/8000/PerfPowerST4[[#This Row],[Cons. MT]]</f>
        <v>#N/A</v>
      </c>
      <c r="P194" s="40" t="e">
        <f>1000000000/9000/PerfPowerST4[[#This Row],[Cons. MT]]</f>
        <v>#N/A</v>
      </c>
      <c r="Q194" s="40" t="e">
        <f>1000000000/10000/PerfPowerST4[[#This Row],[Cons. MT]]</f>
        <v>#N/A</v>
      </c>
    </row>
    <row r="195" spans="2:17" x14ac:dyDescent="0.3">
      <c r="B195" s="31" t="e">
        <f>IFERROR(GeneralTable[[#This Row],[Ref.]],NA())</f>
        <v>#N/A</v>
      </c>
      <c r="C195" s="21" t="e">
        <f>IFERROR(IF(GeneralTable[[#This Row],[Exclude From Chart]]="X",NA(),GeneralTable[[#This Row],[GraphLabel]]),NA())</f>
        <v>#N/A</v>
      </c>
      <c r="D195" s="21"/>
      <c r="E195" s="22" t="e">
        <f>IFERROR(IF(OR(GeneralTable[[#This Row],[Exclude From Chart]]="X",PerfPowerST4[[#This Row],[ExcludeHere]]="X"),NA(),GeneralTable[[#This Row],[Cons. MT]]),NA())</f>
        <v>#N/A</v>
      </c>
      <c r="F195" s="23" t="e">
        <f>IFERROR(IF(OR(GeneralTable[[#This Row],[Exclude From Chart]]="X",PerfPowerST4[[#This Row],[ExcludeHere]]="X"),NA(),GeneralTable[[#This Row],[Dur. MT]]),NA())</f>
        <v>#N/A</v>
      </c>
      <c r="G195" s="40" t="e">
        <f>1000000000/500/PerfPowerST4[[#This Row],[Cons. MT]]</f>
        <v>#N/A</v>
      </c>
      <c r="H195" s="40" t="e">
        <f>1000000000/1000/PerfPowerST4[[#This Row],[Cons. MT]]</f>
        <v>#N/A</v>
      </c>
      <c r="I195" s="40" t="e">
        <f>1000000000/2000/PerfPowerST4[[#This Row],[Cons. MT]]</f>
        <v>#N/A</v>
      </c>
      <c r="J195" s="40" t="e">
        <f>1000000000/3000/PerfPowerST4[[#This Row],[Cons. MT]]</f>
        <v>#N/A</v>
      </c>
      <c r="K195" s="40" t="e">
        <f>1000000000/4000/PerfPowerST4[[#This Row],[Cons. MT]]</f>
        <v>#N/A</v>
      </c>
      <c r="L195" s="40" t="e">
        <f>1000000000/5000/PerfPowerST4[[#This Row],[Cons. MT]]</f>
        <v>#N/A</v>
      </c>
      <c r="M195" s="40" t="e">
        <f>1000000000/6000/PerfPowerST4[[#This Row],[Cons. MT]]</f>
        <v>#N/A</v>
      </c>
      <c r="N195" s="40" t="e">
        <f>1000000000/7000/PerfPowerST4[[#This Row],[Cons. MT]]</f>
        <v>#N/A</v>
      </c>
      <c r="O195" s="40" t="e">
        <f>1000000000/8000/PerfPowerST4[[#This Row],[Cons. MT]]</f>
        <v>#N/A</v>
      </c>
      <c r="P195" s="40" t="e">
        <f>1000000000/9000/PerfPowerST4[[#This Row],[Cons. MT]]</f>
        <v>#N/A</v>
      </c>
      <c r="Q195" s="40" t="e">
        <f>1000000000/10000/PerfPowerST4[[#This Row],[Cons. MT]]</f>
        <v>#N/A</v>
      </c>
    </row>
    <row r="196" spans="2:17" x14ac:dyDescent="0.3">
      <c r="B196" s="31" t="e">
        <f>IFERROR(GeneralTable[[#This Row],[Ref.]],NA())</f>
        <v>#N/A</v>
      </c>
      <c r="C196" s="21" t="e">
        <f>IFERROR(IF(GeneralTable[[#This Row],[Exclude From Chart]]="X",NA(),GeneralTable[[#This Row],[GraphLabel]]),NA())</f>
        <v>#N/A</v>
      </c>
      <c r="D196" s="21"/>
      <c r="E196" s="22" t="e">
        <f>IFERROR(IF(OR(GeneralTable[[#This Row],[Exclude From Chart]]="X",PerfPowerST4[[#This Row],[ExcludeHere]]="X"),NA(),GeneralTable[[#This Row],[Cons. MT]]),NA())</f>
        <v>#N/A</v>
      </c>
      <c r="F196" s="23" t="e">
        <f>IFERROR(IF(OR(GeneralTable[[#This Row],[Exclude From Chart]]="X",PerfPowerST4[[#This Row],[ExcludeHere]]="X"),NA(),GeneralTable[[#This Row],[Dur. MT]]),NA())</f>
        <v>#N/A</v>
      </c>
      <c r="G196" s="40" t="e">
        <f>1000000000/500/PerfPowerST4[[#This Row],[Cons. MT]]</f>
        <v>#N/A</v>
      </c>
      <c r="H196" s="40" t="e">
        <f>1000000000/1000/PerfPowerST4[[#This Row],[Cons. MT]]</f>
        <v>#N/A</v>
      </c>
      <c r="I196" s="40" t="e">
        <f>1000000000/2000/PerfPowerST4[[#This Row],[Cons. MT]]</f>
        <v>#N/A</v>
      </c>
      <c r="J196" s="40" t="e">
        <f>1000000000/3000/PerfPowerST4[[#This Row],[Cons. MT]]</f>
        <v>#N/A</v>
      </c>
      <c r="K196" s="40" t="e">
        <f>1000000000/4000/PerfPowerST4[[#This Row],[Cons. MT]]</f>
        <v>#N/A</v>
      </c>
      <c r="L196" s="40" t="e">
        <f>1000000000/5000/PerfPowerST4[[#This Row],[Cons. MT]]</f>
        <v>#N/A</v>
      </c>
      <c r="M196" s="40" t="e">
        <f>1000000000/6000/PerfPowerST4[[#This Row],[Cons. MT]]</f>
        <v>#N/A</v>
      </c>
      <c r="N196" s="40" t="e">
        <f>1000000000/7000/PerfPowerST4[[#This Row],[Cons. MT]]</f>
        <v>#N/A</v>
      </c>
      <c r="O196" s="40" t="e">
        <f>1000000000/8000/PerfPowerST4[[#This Row],[Cons. MT]]</f>
        <v>#N/A</v>
      </c>
      <c r="P196" s="40" t="e">
        <f>1000000000/9000/PerfPowerST4[[#This Row],[Cons. MT]]</f>
        <v>#N/A</v>
      </c>
      <c r="Q196" s="40" t="e">
        <f>1000000000/10000/PerfPowerST4[[#This Row],[Cons. MT]]</f>
        <v>#N/A</v>
      </c>
    </row>
    <row r="197" spans="2:17" x14ac:dyDescent="0.3">
      <c r="B197" s="31" t="e">
        <f>IFERROR(GeneralTable[[#This Row],[Ref.]],NA())</f>
        <v>#N/A</v>
      </c>
      <c r="C197" s="21" t="e">
        <f>IFERROR(IF(GeneralTable[[#This Row],[Exclude From Chart]]="X",NA(),GeneralTable[[#This Row],[GraphLabel]]),NA())</f>
        <v>#N/A</v>
      </c>
      <c r="D197" s="21"/>
      <c r="E197" s="22" t="e">
        <f>IFERROR(IF(OR(GeneralTable[[#This Row],[Exclude From Chart]]="X",PerfPowerST4[[#This Row],[ExcludeHere]]="X"),NA(),GeneralTable[[#This Row],[Cons. MT]]),NA())</f>
        <v>#N/A</v>
      </c>
      <c r="F197" s="23" t="e">
        <f>IFERROR(IF(OR(GeneralTable[[#This Row],[Exclude From Chart]]="X",PerfPowerST4[[#This Row],[ExcludeHere]]="X"),NA(),GeneralTable[[#This Row],[Dur. MT]]),NA())</f>
        <v>#N/A</v>
      </c>
      <c r="G197" s="40" t="e">
        <f>1000000000/500/PerfPowerST4[[#This Row],[Cons. MT]]</f>
        <v>#N/A</v>
      </c>
      <c r="H197" s="40" t="e">
        <f>1000000000/1000/PerfPowerST4[[#This Row],[Cons. MT]]</f>
        <v>#N/A</v>
      </c>
      <c r="I197" s="40" t="e">
        <f>1000000000/2000/PerfPowerST4[[#This Row],[Cons. MT]]</f>
        <v>#N/A</v>
      </c>
      <c r="J197" s="40" t="e">
        <f>1000000000/3000/PerfPowerST4[[#This Row],[Cons. MT]]</f>
        <v>#N/A</v>
      </c>
      <c r="K197" s="40" t="e">
        <f>1000000000/4000/PerfPowerST4[[#This Row],[Cons. MT]]</f>
        <v>#N/A</v>
      </c>
      <c r="L197" s="40" t="e">
        <f>1000000000/5000/PerfPowerST4[[#This Row],[Cons. MT]]</f>
        <v>#N/A</v>
      </c>
      <c r="M197" s="40" t="e">
        <f>1000000000/6000/PerfPowerST4[[#This Row],[Cons. MT]]</f>
        <v>#N/A</v>
      </c>
      <c r="N197" s="40" t="e">
        <f>1000000000/7000/PerfPowerST4[[#This Row],[Cons. MT]]</f>
        <v>#N/A</v>
      </c>
      <c r="O197" s="40" t="e">
        <f>1000000000/8000/PerfPowerST4[[#This Row],[Cons. MT]]</f>
        <v>#N/A</v>
      </c>
      <c r="P197" s="40" t="e">
        <f>1000000000/9000/PerfPowerST4[[#This Row],[Cons. MT]]</f>
        <v>#N/A</v>
      </c>
      <c r="Q197" s="40" t="e">
        <f>1000000000/10000/PerfPowerST4[[#This Row],[Cons. MT]]</f>
        <v>#N/A</v>
      </c>
    </row>
    <row r="198" spans="2:17" x14ac:dyDescent="0.3">
      <c r="B198" s="31" t="e">
        <f>IFERROR(GeneralTable[[#This Row],[Ref.]],NA())</f>
        <v>#N/A</v>
      </c>
      <c r="C198" s="21" t="e">
        <f>IFERROR(IF(GeneralTable[[#This Row],[Exclude From Chart]]="X",NA(),GeneralTable[[#This Row],[GraphLabel]]),NA())</f>
        <v>#N/A</v>
      </c>
      <c r="D198" s="21"/>
      <c r="E198" s="22" t="e">
        <f>IFERROR(IF(OR(GeneralTable[[#This Row],[Exclude From Chart]]="X",PerfPowerST4[[#This Row],[ExcludeHere]]="X"),NA(),GeneralTable[[#This Row],[Cons. MT]]),NA())</f>
        <v>#N/A</v>
      </c>
      <c r="F198" s="23" t="e">
        <f>IFERROR(IF(OR(GeneralTable[[#This Row],[Exclude From Chart]]="X",PerfPowerST4[[#This Row],[ExcludeHere]]="X"),NA(),GeneralTable[[#This Row],[Dur. MT]]),NA())</f>
        <v>#N/A</v>
      </c>
      <c r="G198" s="40" t="e">
        <f>1000000000/500/PerfPowerST4[[#This Row],[Cons. MT]]</f>
        <v>#N/A</v>
      </c>
      <c r="H198" s="40" t="e">
        <f>1000000000/1000/PerfPowerST4[[#This Row],[Cons. MT]]</f>
        <v>#N/A</v>
      </c>
      <c r="I198" s="40" t="e">
        <f>1000000000/2000/PerfPowerST4[[#This Row],[Cons. MT]]</f>
        <v>#N/A</v>
      </c>
      <c r="J198" s="40" t="e">
        <f>1000000000/3000/PerfPowerST4[[#This Row],[Cons. MT]]</f>
        <v>#N/A</v>
      </c>
      <c r="K198" s="40" t="e">
        <f>1000000000/4000/PerfPowerST4[[#This Row],[Cons. MT]]</f>
        <v>#N/A</v>
      </c>
      <c r="L198" s="40" t="e">
        <f>1000000000/5000/PerfPowerST4[[#This Row],[Cons. MT]]</f>
        <v>#N/A</v>
      </c>
      <c r="M198" s="40" t="e">
        <f>1000000000/6000/PerfPowerST4[[#This Row],[Cons. MT]]</f>
        <v>#N/A</v>
      </c>
      <c r="N198" s="40" t="e">
        <f>1000000000/7000/PerfPowerST4[[#This Row],[Cons. MT]]</f>
        <v>#N/A</v>
      </c>
      <c r="O198" s="40" t="e">
        <f>1000000000/8000/PerfPowerST4[[#This Row],[Cons. MT]]</f>
        <v>#N/A</v>
      </c>
      <c r="P198" s="40" t="e">
        <f>1000000000/9000/PerfPowerST4[[#This Row],[Cons. MT]]</f>
        <v>#N/A</v>
      </c>
      <c r="Q198" s="40" t="e">
        <f>1000000000/10000/PerfPowerST4[[#This Row],[Cons. MT]]</f>
        <v>#N/A</v>
      </c>
    </row>
    <row r="199" spans="2:17" x14ac:dyDescent="0.3">
      <c r="B199" s="31" t="e">
        <f>IFERROR(GeneralTable[[#This Row],[Ref.]],NA())</f>
        <v>#N/A</v>
      </c>
      <c r="C199" s="21" t="e">
        <f>IFERROR(IF(GeneralTable[[#This Row],[Exclude From Chart]]="X",NA(),GeneralTable[[#This Row],[GraphLabel]]),NA())</f>
        <v>#N/A</v>
      </c>
      <c r="D199" s="21"/>
      <c r="E199" s="22" t="e">
        <f>IFERROR(IF(OR(GeneralTable[[#This Row],[Exclude From Chart]]="X",PerfPowerST4[[#This Row],[ExcludeHere]]="X"),NA(),GeneralTable[[#This Row],[Cons. MT]]),NA())</f>
        <v>#N/A</v>
      </c>
      <c r="F199" s="23" t="e">
        <f>IFERROR(IF(OR(GeneralTable[[#This Row],[Exclude From Chart]]="X",PerfPowerST4[[#This Row],[ExcludeHere]]="X"),NA(),GeneralTable[[#This Row],[Dur. MT]]),NA())</f>
        <v>#N/A</v>
      </c>
      <c r="G199" s="40" t="e">
        <f>1000000000/500/PerfPowerST4[[#This Row],[Cons. MT]]</f>
        <v>#N/A</v>
      </c>
      <c r="H199" s="40" t="e">
        <f>1000000000/1000/PerfPowerST4[[#This Row],[Cons. MT]]</f>
        <v>#N/A</v>
      </c>
      <c r="I199" s="40" t="e">
        <f>1000000000/2000/PerfPowerST4[[#This Row],[Cons. MT]]</f>
        <v>#N/A</v>
      </c>
      <c r="J199" s="40" t="e">
        <f>1000000000/3000/PerfPowerST4[[#This Row],[Cons. MT]]</f>
        <v>#N/A</v>
      </c>
      <c r="K199" s="40" t="e">
        <f>1000000000/4000/PerfPowerST4[[#This Row],[Cons. MT]]</f>
        <v>#N/A</v>
      </c>
      <c r="L199" s="40" t="e">
        <f>1000000000/5000/PerfPowerST4[[#This Row],[Cons. MT]]</f>
        <v>#N/A</v>
      </c>
      <c r="M199" s="40" t="e">
        <f>1000000000/6000/PerfPowerST4[[#This Row],[Cons. MT]]</f>
        <v>#N/A</v>
      </c>
      <c r="N199" s="40" t="e">
        <f>1000000000/7000/PerfPowerST4[[#This Row],[Cons. MT]]</f>
        <v>#N/A</v>
      </c>
      <c r="O199" s="40" t="e">
        <f>1000000000/8000/PerfPowerST4[[#This Row],[Cons. MT]]</f>
        <v>#N/A</v>
      </c>
      <c r="P199" s="40" t="e">
        <f>1000000000/9000/PerfPowerST4[[#This Row],[Cons. MT]]</f>
        <v>#N/A</v>
      </c>
      <c r="Q199" s="40" t="e">
        <f>1000000000/10000/PerfPowerST4[[#This Row],[Cons. MT]]</f>
        <v>#N/A</v>
      </c>
    </row>
    <row r="200" spans="2:17" x14ac:dyDescent="0.3">
      <c r="B200" s="31" t="e">
        <f>IFERROR(GeneralTable[[#This Row],[Ref.]],NA())</f>
        <v>#N/A</v>
      </c>
      <c r="C200" s="21" t="e">
        <f>IFERROR(IF(GeneralTable[[#This Row],[Exclude From Chart]]="X",NA(),GeneralTable[[#This Row],[GraphLabel]]),NA())</f>
        <v>#N/A</v>
      </c>
      <c r="D200" s="21"/>
      <c r="E200" s="24" t="e">
        <f>IFERROR(IF(OR(GeneralTable[[#This Row],[Exclude From Chart]]="X",PerfPowerST4[[#This Row],[ExcludeHere]]="X"),NA(),GeneralTable[[#This Row],[Cons. MT]]),NA())</f>
        <v>#N/A</v>
      </c>
      <c r="F200" s="25" t="e">
        <f>IFERROR(IF(OR(GeneralTable[[#This Row],[Exclude From Chart]]="X",PerfPowerST4[[#This Row],[ExcludeHere]]="X"),NA(),GeneralTable[[#This Row],[Dur. MT]]),NA())</f>
        <v>#N/A</v>
      </c>
      <c r="G200" s="40" t="e">
        <f>1000000000/500/PerfPowerST4[[#This Row],[Cons. MT]]</f>
        <v>#N/A</v>
      </c>
      <c r="H200" s="40" t="e">
        <f>1000000000/1000/PerfPowerST4[[#This Row],[Cons. MT]]</f>
        <v>#N/A</v>
      </c>
      <c r="I200" s="40" t="e">
        <f>1000000000/2000/PerfPowerST4[[#This Row],[Cons. MT]]</f>
        <v>#N/A</v>
      </c>
      <c r="J200" s="40" t="e">
        <f>1000000000/3000/PerfPowerST4[[#This Row],[Cons. MT]]</f>
        <v>#N/A</v>
      </c>
      <c r="K200" s="40" t="e">
        <f>1000000000/4000/PerfPowerST4[[#This Row],[Cons. MT]]</f>
        <v>#N/A</v>
      </c>
      <c r="L200" s="40" t="e">
        <f>1000000000/5000/PerfPowerST4[[#This Row],[Cons. MT]]</f>
        <v>#N/A</v>
      </c>
      <c r="M200" s="40" t="e">
        <f>1000000000/6000/PerfPowerST4[[#This Row],[Cons. MT]]</f>
        <v>#N/A</v>
      </c>
      <c r="N200" s="40" t="e">
        <f>1000000000/7000/PerfPowerST4[[#This Row],[Cons. MT]]</f>
        <v>#N/A</v>
      </c>
      <c r="O200" s="40" t="e">
        <f>1000000000/8000/PerfPowerST4[[#This Row],[Cons. MT]]</f>
        <v>#N/A</v>
      </c>
      <c r="P200" s="40" t="e">
        <f>1000000000/9000/PerfPowerST4[[#This Row],[Cons. MT]]</f>
        <v>#N/A</v>
      </c>
      <c r="Q200" s="40" t="e">
        <f>1000000000/10000/PerfPowerST4[[#This Row],[Cons. MT]]</f>
        <v>#N/A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ResultsEntry</vt:lpstr>
      <vt:lpstr>PES ST</vt:lpstr>
      <vt:lpstr>Consumption ST</vt:lpstr>
      <vt:lpstr>PES MT</vt:lpstr>
      <vt:lpstr>Consumption MT</vt:lpstr>
      <vt:lpstr>Perf-Power-ST</vt:lpstr>
      <vt:lpstr>Perf-Power-MT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Vogel</dc:creator>
  <cp:lastModifiedBy>Boris Vogel</cp:lastModifiedBy>
  <dcterms:created xsi:type="dcterms:W3CDTF">2015-06-05T18:19:34Z</dcterms:created>
  <dcterms:modified xsi:type="dcterms:W3CDTF">2021-11-13T06:43:23Z</dcterms:modified>
</cp:coreProperties>
</file>