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F2B2D06A-9153-4181-AD86-AFD848D0D64D}" xr6:coauthVersionLast="47" xr6:coauthVersionMax="47" xr10:uidLastSave="{00000000-0000-0000-0000-000000000000}"/>
  <bookViews>
    <workbookView xWindow="3012" yWindow="3012" windowWidth="15264" windowHeight="6948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9" i="1" l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C106" i="8" s="1"/>
  <c r="T106" i="1"/>
  <c r="U106" i="1"/>
  <c r="V106" i="1"/>
  <c r="W106" i="1"/>
  <c r="S105" i="1"/>
  <c r="C105" i="9" s="1"/>
  <c r="T105" i="1"/>
  <c r="U105" i="1"/>
  <c r="V105" i="1"/>
  <c r="W105" i="1"/>
  <c r="S104" i="1"/>
  <c r="C104" i="9" s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C99" i="8" s="1"/>
  <c r="T99" i="1"/>
  <c r="U99" i="1"/>
  <c r="V99" i="1"/>
  <c r="W99" i="1"/>
  <c r="Q98" i="1"/>
  <c r="P98" i="1"/>
  <c r="S98" i="1"/>
  <c r="C98" i="8" s="1"/>
  <c r="T98" i="1"/>
  <c r="U98" i="1"/>
  <c r="V98" i="1"/>
  <c r="W98" i="1"/>
  <c r="S97" i="1"/>
  <c r="C97" i="9" s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109" i="8" l="1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W100" i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C76" i="8" l="1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<sst xmlns="http://schemas.openxmlformats.org/spreadsheetml/2006/main" count="820" uniqueCount="287">
  <si>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</si>
  <si>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</si>
  <si>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</si>
  <si>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</si>
  <si>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</si>
  <si>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</si>
  <si>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</si>
  <si>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</si>
  <si>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</si>
  <si>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</si>
  <si>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</si>
  <si>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</si>
  <si>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</si>
  <si>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</si>
  <si>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</si>
  <si>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</si>
  <si>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</si>
  <si>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</si>
  <si>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</si>
  <si>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</si>
  <si>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</si>
  <si>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</si>
  <si>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</si>
  <si>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</si>
  <si>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</si>
  <si>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</si>
  <si>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</si>
  <si>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</si>
  <si>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</si>
  <si>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</si>
  <si>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</si>
  <si>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</si>
  <si>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</si>
  <si>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</si>
  <si>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</si>
  <si>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</si>
  <si>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</si>
  <si>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</si>
  <si>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</si>
  <si>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</si>
  <si>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</si>
  <si>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</si>
  <si>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</si>
  <si>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</si>
  <si>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</si>
  <si>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</si>
  <si>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</si>
  <si>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</si>
  <si>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</si>
  <si>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</si>
  <si>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</si>
  <si>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</si>
  <si>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</si>
  <si>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</si>
  <si>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</si>
  <si>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</si>
  <si>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</si>
  <si>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</si>
  <si>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</si>
  <si>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</si>
  <si>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</si>
  <si>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</si>
  <si>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</si>
  <si>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</si>
  <si>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</si>
  <si>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</si>
  <si>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</si>
  <si>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</si>
  <si>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</si>
  <si>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</si>
  <si>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</si>
  <si>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</si>
  <si>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</si>
  <si>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</si>
  <si>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</si>
  <si>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</si>
  <si>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</si>
  <si>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</si>
  <si>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</si>
  <si>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</si>
  <si>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</si>
  <si>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</si>
  <si>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</si>
  <si>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</si>
  <si>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</si>
  <si>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</si>
  <si>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</si>
  <si>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</si>
  <si>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</si>
  <si>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</si>
  <si>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</si>
  <si>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</si>
  <si>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</si>
  <si>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</si>
  <si>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</si>
  <si>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</si>
  <si>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</si>
  <si>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</si>
  <si>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</si>
  <si>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</si>
  <si>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</si>
  <si>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</si>
  <si>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</si>
  <si>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</si>
  <si>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</si>
  <si>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</si>
  <si>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</si>
  <si>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</si>
  <si>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</si>
  <si>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</si>
  <si>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</si>
  <si>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</si>
  <si>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</si>
  <si>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</si>
  <si>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</si>
  <si>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</si>
  <si>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</si>
  <si>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</si>
  <si>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</si>
  <si>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</si>
  <si>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</si>
  <si>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</si>
  <si>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</si>
  <si>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</si>
  <si>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</si>
  <si>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</si>
  <si>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</si>
  <si>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</si>
  <si>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</si>
  <si>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</si>
  <si>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</si>
  <si>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</si>
  <si>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</si>
  <si>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</si>
  <si>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</si>
  <si>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</si>
  <si>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</si>
  <si>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</si>
  <si>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</si>
  <si>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</si>
  <si>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</si>
  <si>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</si>
  <si>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</si>
  <si>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</si>
  <si>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</si>
  <si>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</si>
  <si>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</si>
  <si>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</si>
  <si>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</si>
  <si>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</si>
  <si>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</si>
  <si>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</si>
  <si>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</si>
  <si>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</si>
  <si>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</si>
  <si>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</si>
  <si>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</si>
  <si>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</si>
  <si>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</si>
  <si>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</si>
  <si>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</si>
  <si>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</si>
  <si>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</si>
  <si>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</si>
  <si>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</si>
  <si>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</si>
  <si>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</si>
  <si>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</si>
  <si>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</si>
  <si>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</si>
  <si>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</si>
  <si>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</si>
  <si>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</si>
  <si>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</si>
  <si>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</si>
  <si>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</si>
  <si>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</si>
  <si>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</si>
  <si>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</si>
  <si>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</si>
  <si>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</si>
  <si>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</si>
  <si>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</si>
  <si>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</si>
  <si>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</si>
  <si>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</si>
  <si>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</si>
  <si>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</si>
  <si>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</si>
  <si>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</si>
  <si>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</si>
  <si>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</si>
  <si>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</si>
  <si>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</si>
  <si>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</si>
  <si>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</si>
  <si>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</si>
  <si>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</si>
  <si>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</si>
  <si>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</si>
  <si>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</si>
  <si>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</si>
  <si>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</si>
  <si>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</si>
  <si>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</si>
  <si>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</si>
  <si>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</si>
  <si>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</si>
  <si>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</si>
  <si>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</si>
  <si>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</si>
  <si>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</si>
  <si>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</si>
  <si>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</si>
  <si>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</si>
  <si>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</si>
  <si>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</si>
  <si>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</si>
  <si>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</si>
  <si>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</si>
  <si>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</si>
  <si>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</si>
  <si>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</si>
  <si>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</si>
  <si>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</si>
  <si>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</si>
  <si>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</si>
  <si>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</si>
  <si>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</si>
  <si>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</si>
  <si>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</si>
  <si>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</si>
  <si>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</si>
  <si>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</si>
  <si>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</si>
  <si>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</si>
  <si>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</si>
  <si>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</si>
  <si>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</si>
  <si>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</si>
  <si>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</si>
  <si>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</si>
  <si>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</si>
  <si>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</si>
  <si>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</si>
  <si>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</si>
  <si>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</si>
  <si>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</si>
  <si>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</si>
  <si>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</si>
  <si>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</si>
  <si>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</si>
  <si>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</si>
  <si>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</si>
  <si>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</si>
  <si>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</si>
  <si>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</si>
  <si>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</si>
  <si>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</si>
  <si>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</si>
  <si>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</si>
  <si>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</si>
  <si>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</si>
  <si>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</si>
  <si>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</si>
  <si>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</si>
  <si>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</si>
  <si>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</si>
  <si>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</si>
  <si>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</si>
  <si>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</si>
  <si>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</si>
  <si>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</si>
  <si>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</si>
  <si>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</si>
  <si>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</si>
  <si>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</si>
  <si>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</si>
  <si>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</si>
  <si>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</si>
  <si>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i9 12900K (AlderLake) @241w [100]</t>
  </si>
  <si>
    <t>R7 PRO 5750GE (Cezanne) [103]</t>
  </si>
  <si>
    <t>i7 12700H (AlderLake)</t>
  </si>
  <si>
    <t>iamthebear</t>
  </si>
  <si>
    <t>i7 12700H (AlderLake) [105]</t>
  </si>
  <si>
    <t>0.7.5</t>
  </si>
  <si>
    <t>R9 7950X (Raphael)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</si>
</sst>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5" fontId="1" fillId="2" borderId="1" xfId="2" applyNumberFormat="1" applyFont="1" applyFill="1" applyBorder="1"/>
    <xf numFmtId="166" fontId="1" fillId="2" borderId="1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0" fontId="1" fillId="2" borderId="2" xfId="1" applyBorder="1"/>
    <xf numFmtId="0" fontId="1" fillId="2" borderId="2" xfId="1" applyBorder="1" applyAlignment="1">
      <alignment wrapText="1"/>
    </xf>
    <xf numFmtId="166" fontId="0" fillId="0" borderId="7" xfId="2" applyNumberFormat="1" applyFont="1" applyBorder="1"/>
    <xf numFmtId="165" fontId="0" fillId="0" borderId="7" xfId="2" applyNumberFormat="1" applyFont="1" applyBorder="1"/>
    <xf numFmtId="0" fontId="0" fillId="0" borderId="0" xfId="0" applyBorder="1"/>
    <xf numFmtId="164" fontId="1" fillId="2" borderId="2" xfId="1" applyNumberFormat="1" applyBorder="1"/>
    <xf numFmtId="2" fontId="1" fillId="2" borderId="1" xfId="1" applyNumberFormat="1"/>
    <xf numFmtId="0" fontId="1" fillId="2" borderId="1" xfId="1" quotePrefix="1" applyAlignment="1">
      <alignment wrapText="1"/>
    </xf>
    <xf numFmtId="166" fontId="0" fillId="0" borderId="0" xfId="0" applyNumberFormat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53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ST'!$B$4:$B$54</c:f>
              <c:strCache>
                <c:ptCount val="50"/>
                <c:pt idx="0">
                  <c:v>TR 1900X (Whitehaven) [87]</c:v>
                </c:pt>
                <c:pt idx="1">
                  <c:v>i7 2600 (Sandy Bridge) v0.6.0 [62]</c:v>
                </c:pt>
                <c:pt idx="2">
                  <c:v>R3 1200 (Summit Ridge) v0.3.1 [17]</c:v>
                </c:pt>
                <c:pt idx="3">
                  <c:v>i7 3770K (Ivy Bridge) v0.6.0 [57]</c:v>
                </c:pt>
                <c:pt idx="4">
                  <c:v>i5 3320M (Ivy Bridge) v0.6.0 [60]</c:v>
                </c:pt>
                <c:pt idx="5">
                  <c:v>i7 4800MQ (Haswell) v0.6.0 [52]</c:v>
                </c:pt>
                <c:pt idx="6">
                  <c:v>i5 4690k (Haswell) [91]</c:v>
                </c:pt>
                <c:pt idx="7">
                  <c:v>R5 2600X (Pinnacle Ridge) v0.5.1 [59]</c:v>
                </c:pt>
                <c:pt idx="8">
                  <c:v>R5 3600 (Matisse) v0.3.1 [2]</c:v>
                </c:pt>
                <c:pt idx="9">
                  <c:v>R7 2700X (Pinnacle Ridge) [72]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i5 8600k (Coffee Lake) v0.5.1 [39]</c:v>
                </c:pt>
                <c:pt idx="13">
                  <c:v>i5 4300U (Haswell) v0.6.0 [58]</c:v>
                </c:pt>
                <c:pt idx="14">
                  <c:v>i7 8700k (Coffee Lake) @5Ghz v0.5.1 [41]</c:v>
                </c:pt>
                <c:pt idx="15">
                  <c:v>Celeron N5100 (JasperLake) [80]</c:v>
                </c:pt>
                <c:pt idx="16">
                  <c:v>R9 5900X (Vermeer) [90]</c:v>
                </c:pt>
                <c:pt idx="17">
                  <c:v>R9 5950X (Vermeer) v0.5.1 [43]</c:v>
                </c:pt>
                <c:pt idx="18">
                  <c:v>R7 5800X (Vermeer) [66]</c:v>
                </c:pt>
                <c:pt idx="19">
                  <c:v>R5 3500U (Picasso) [73]</c:v>
                </c:pt>
                <c:pt idx="20">
                  <c:v>i5 11500 (Rocket Lake) [83]</c:v>
                </c:pt>
                <c:pt idx="21">
                  <c:v>i7 7500U (Kaby Lake) 2C/4T v0.5.1 [36]</c:v>
                </c:pt>
                <c:pt idx="22">
                  <c:v>i7 11700K (Rocket Lake) [84]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[71]</c:v>
                </c:pt>
                <c:pt idx="29">
                  <c:v>i3 6157U (Skylake) v0.6.0 [63]</c:v>
                </c:pt>
                <c:pt idx="30">
                  <c:v>R5 2500U (Raven Ridge) [75]</c:v>
                </c:pt>
                <c:pt idx="31">
                  <c:v>i7 11800H (TigerLake-8C) [95]</c:v>
                </c:pt>
                <c:pt idx="32">
                  <c:v>i7 1065G (IceLake) v0.3.1 [3]</c:v>
                </c:pt>
                <c:pt idx="33">
                  <c:v>R7 4750U (Renoir) v0.3.1 [7]</c:v>
                </c:pt>
                <c:pt idx="34">
                  <c:v>R7 4700U (Renoir) [1]</c:v>
                </c:pt>
                <c:pt idx="35">
                  <c:v>R5 PRO 4650G (Renoir) v0.3.1 [12]</c:v>
                </c:pt>
                <c:pt idx="36">
                  <c:v>i5 12600K (AlderLake) [98]</c:v>
                </c:pt>
                <c:pt idx="37">
                  <c:v>i9 12900K (AlderLake) @241w [100]</c:v>
                </c:pt>
                <c:pt idx="38">
                  <c:v>R7 4750G (Renoir) v0.3.1 [5]</c:v>
                </c:pt>
                <c:pt idx="39">
                  <c:v>i7 1165G7 (TigerLake) [82]</c:v>
                </c:pt>
                <c:pt idx="40">
                  <c:v>R5 4600H (Renoir) Win11 v0.6.0 [44]</c:v>
                </c:pt>
                <c:pt idx="41">
                  <c:v>i7 12700H (AlderLake) [105]</c:v>
                </c:pt>
                <c:pt idx="42">
                  <c:v>R5 5600G (Cezanne) [96]</c:v>
                </c:pt>
                <c:pt idx="43">
                  <c:v>R3 4300G (Renoir) [81]</c:v>
                </c:pt>
                <c:pt idx="44">
                  <c:v>R5 4500U (Renoir) [74]</c:v>
                </c:pt>
                <c:pt idx="45">
                  <c:v>R7 PRO 5750GE (Cezanne) [103]</c:v>
                </c:pt>
                <c:pt idx="46">
                  <c:v>R7 5800H (Cezanne) [77]</c:v>
                </c:pt>
                <c:pt idx="47">
                  <c:v>R9 5900HS (Cezanne) v0.5.0 [30]</c:v>
                </c:pt>
                <c:pt idx="48">
                  <c:v>Apple M1 Max Estimate [97]</c:v>
                </c:pt>
                <c:pt idx="49">
                  <c:v>Apple M1 Estimate [94]</c:v>
                </c:pt>
              </c:strCache>
            </c:strRef>
          </c:cat>
          <c:val>
            <c:numRef>
              <c:f>'PES ST'!$C$4:$C$54</c:f>
              <c:numCache>
                <c:formatCode>#,##0.00</c:formatCode>
                <c:ptCount val="50"/>
                <c:pt idx="0">
                  <c:v>26.63</c:v>
                </c:pt>
                <c:pt idx="1">
                  <c:v>28.37</c:v>
                </c:pt>
                <c:pt idx="2">
                  <c:v>31.1</c:v>
                </c:pt>
                <c:pt idx="3">
                  <c:v>35.72</c:v>
                </c:pt>
                <c:pt idx="4">
                  <c:v>37.380000000000003</c:v>
                </c:pt>
                <c:pt idx="5">
                  <c:v>40.92</c:v>
                </c:pt>
                <c:pt idx="6">
                  <c:v>40.93</c:v>
                </c:pt>
                <c:pt idx="7">
                  <c:v>41.74</c:v>
                </c:pt>
                <c:pt idx="8">
                  <c:v>45.76</c:v>
                </c:pt>
                <c:pt idx="9">
                  <c:v>50.22</c:v>
                </c:pt>
                <c:pt idx="10">
                  <c:v>54.74</c:v>
                </c:pt>
                <c:pt idx="11">
                  <c:v>55.06</c:v>
                </c:pt>
                <c:pt idx="12">
                  <c:v>58.25</c:v>
                </c:pt>
                <c:pt idx="13">
                  <c:v>58.95</c:v>
                </c:pt>
                <c:pt idx="14">
                  <c:v>61.55</c:v>
                </c:pt>
                <c:pt idx="15">
                  <c:v>65.849999999999994</c:v>
                </c:pt>
                <c:pt idx="16">
                  <c:v>71.430000000000007</c:v>
                </c:pt>
                <c:pt idx="17">
                  <c:v>74.44</c:v>
                </c:pt>
                <c:pt idx="18">
                  <c:v>77.22</c:v>
                </c:pt>
                <c:pt idx="19">
                  <c:v>78.09</c:v>
                </c:pt>
                <c:pt idx="20">
                  <c:v>83.47</c:v>
                </c:pt>
                <c:pt idx="21">
                  <c:v>83.49</c:v>
                </c:pt>
                <c:pt idx="22">
                  <c:v>83.97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126.49</c:v>
                </c:pt>
                <c:pt idx="31">
                  <c:v>127.66</c:v>
                </c:pt>
                <c:pt idx="32">
                  <c:v>127.76</c:v>
                </c:pt>
                <c:pt idx="33">
                  <c:v>137.88</c:v>
                </c:pt>
                <c:pt idx="34">
                  <c:v>143.16999999999999</c:v>
                </c:pt>
                <c:pt idx="35">
                  <c:v>146.74</c:v>
                </c:pt>
                <c:pt idx="36">
                  <c:v>146.91</c:v>
                </c:pt>
                <c:pt idx="37">
                  <c:v>148.72</c:v>
                </c:pt>
                <c:pt idx="38">
                  <c:v>153.88</c:v>
                </c:pt>
                <c:pt idx="39">
                  <c:v>155.84</c:v>
                </c:pt>
                <c:pt idx="40">
                  <c:v>158.59</c:v>
                </c:pt>
                <c:pt idx="41">
                  <c:v>171.78</c:v>
                </c:pt>
                <c:pt idx="42">
                  <c:v>177.67</c:v>
                </c:pt>
                <c:pt idx="43">
                  <c:v>188.44</c:v>
                </c:pt>
                <c:pt idx="44">
                  <c:v>190</c:v>
                </c:pt>
                <c:pt idx="45">
                  <c:v>205.28</c:v>
                </c:pt>
                <c:pt idx="46">
                  <c:v>210.66</c:v>
                </c:pt>
                <c:pt idx="47">
                  <c:v>216.08</c:v>
                </c:pt>
                <c:pt idx="48">
                  <c:v>297.27408581529943</c:v>
                </c:pt>
                <c:pt idx="49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ST'!$B$4:$B$54</c:f>
              <c:strCache>
                <c:ptCount val="50"/>
                <c:pt idx="0">
                  <c:v>TR 1900X (Whitehaven) [87]</c:v>
                </c:pt>
                <c:pt idx="1">
                  <c:v>R3 1200 (Summit Ridge) v0.3.1 [17]</c:v>
                </c:pt>
                <c:pt idx="2">
                  <c:v>R5 3600 (Matisse) v0.3.1 [2]</c:v>
                </c:pt>
                <c:pt idx="3">
                  <c:v>R5 2600X (Pinnacle Ridge) v0.5.1 [59]</c:v>
                </c:pt>
                <c:pt idx="4">
                  <c:v>i7 2600 (Sandy Bridge) v0.6.0 [62]</c:v>
                </c:pt>
                <c:pt idx="5">
                  <c:v>i5 4690k (Haswell) [91]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R9 5900X (Vermeer) [90]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i7 11700K (Rocket Lake) [84]</c:v>
                </c:pt>
                <c:pt idx="15">
                  <c:v>i5 11500 (Rocket Lake) [83]</c:v>
                </c:pt>
                <c:pt idx="16">
                  <c:v>i5 7500 (Kaby Lake) 4C/4T v0.5.1 [40]</c:v>
                </c:pt>
                <c:pt idx="17">
                  <c:v>i7 5775C (Broadwell) v0.5.1 [28]</c:v>
                </c:pt>
                <c:pt idx="18">
                  <c:v>R5 5600X (Vermeer) [76]</c:v>
                </c:pt>
                <c:pt idx="19">
                  <c:v>i5 3320M (Ivy Bridge) v0.6.0 [60]</c:v>
                </c:pt>
                <c:pt idx="20">
                  <c:v>i9 12900K (AlderLake) @241w [100]</c:v>
                </c:pt>
                <c:pt idx="21">
                  <c:v>i5 12600K (AlderLake) [98]</c:v>
                </c:pt>
                <c:pt idx="22">
                  <c:v>R7 3700X (Matisse) v0.6.0 [47]</c:v>
                </c:pt>
                <c:pt idx="23">
                  <c:v>i7 11800H (TigerLake-8C) [95]</c:v>
                </c:pt>
                <c:pt idx="24">
                  <c:v>R5 3500U (Picasso) [73]</c:v>
                </c:pt>
                <c:pt idx="25">
                  <c:v>i5 4300U (Haswell) v0.6.0 [58]</c:v>
                </c:pt>
                <c:pt idx="26">
                  <c:v>i7 9750H (Coffee Lake) [71]</c:v>
                </c:pt>
                <c:pt idx="27">
                  <c:v>i7 12700H (AlderLake) [105]</c:v>
                </c:pt>
                <c:pt idx="28">
                  <c:v>i5 8365U (WhiskeyLake) v0.3.1 [11]</c:v>
                </c:pt>
                <c:pt idx="29">
                  <c:v>i7 1165G7 (TigerLake) [82]</c:v>
                </c:pt>
                <c:pt idx="30">
                  <c:v>i7 7500U (Kaby Lake) 2C/4T v0.5.1 [36]</c:v>
                </c:pt>
                <c:pt idx="31">
                  <c:v>R5 PRO 4650G (Renoir) v0.3.1 [12]</c:v>
                </c:pt>
                <c:pt idx="32">
                  <c:v>R7 4700U (Renoir) [1]</c:v>
                </c:pt>
                <c:pt idx="33">
                  <c:v>R7 4750U (Renoir) v0.3.1 [7]</c:v>
                </c:pt>
                <c:pt idx="34">
                  <c:v>i5 8250U (WhiskeyLake) v0.6.0 [51]</c:v>
                </c:pt>
                <c:pt idx="35">
                  <c:v>R7 4750G (Renoir) v0.3.1 [5]</c:v>
                </c:pt>
                <c:pt idx="36">
                  <c:v>R5 5600G (Cezanne) [96]</c:v>
                </c:pt>
                <c:pt idx="37">
                  <c:v>i7 1065G (IceLake) v0.3.1 [3]</c:v>
                </c:pt>
                <c:pt idx="38">
                  <c:v>Celeron N5100 (JasperLake) [80]</c:v>
                </c:pt>
                <c:pt idx="39">
                  <c:v>R7 PRO 5750GE (Cezanne) [103]</c:v>
                </c:pt>
                <c:pt idx="40">
                  <c:v>P Silver N6000 (JasperLake) [79]</c:v>
                </c:pt>
                <c:pt idx="41">
                  <c:v>R5 4600H (Renoir) Win11 v0.6.0 [44]</c:v>
                </c:pt>
                <c:pt idx="42">
                  <c:v>R7 5800H (Cezanne) [77]</c:v>
                </c:pt>
                <c:pt idx="43">
                  <c:v>R5 2500U (Raven Ridge) [75]</c:v>
                </c:pt>
                <c:pt idx="44">
                  <c:v>R9 5900HS (Cezanne) v0.5.0 [30]</c:v>
                </c:pt>
                <c:pt idx="45">
                  <c:v>R5 4500U (Renoir) [74]</c:v>
                </c:pt>
                <c:pt idx="46">
                  <c:v>i3 6157U (Skylake) v0.6.0 [63]</c:v>
                </c:pt>
                <c:pt idx="47">
                  <c:v>R3 4300G (Renoir) [81]</c:v>
                </c:pt>
                <c:pt idx="48">
                  <c:v>Apple M1 Max Estimate [97]</c:v>
                </c:pt>
                <c:pt idx="49">
                  <c:v>Apple M1 Estimate [94]</c:v>
                </c:pt>
              </c:strCache>
            </c:strRef>
          </c:cat>
          <c:val>
            <c:numRef>
              <c:f>'Consumption ST'!$C$4:$C$54</c:f>
              <c:numCache>
                <c:formatCode>General</c:formatCode>
                <c:ptCount val="50"/>
                <c:pt idx="0">
                  <c:v>48597</c:v>
                </c:pt>
                <c:pt idx="1">
                  <c:v>32204</c:v>
                </c:pt>
                <c:pt idx="2">
                  <c:v>32112</c:v>
                </c:pt>
                <c:pt idx="3">
                  <c:v>30535</c:v>
                </c:pt>
                <c:pt idx="4">
                  <c:v>30292</c:v>
                </c:pt>
                <c:pt idx="5">
                  <c:v>28989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26897</c:v>
                </c:pt>
                <c:pt idx="10">
                  <c:v>25952</c:v>
                </c:pt>
                <c:pt idx="11">
                  <c:v>25887</c:v>
                </c:pt>
                <c:pt idx="12">
                  <c:v>24558</c:v>
                </c:pt>
                <c:pt idx="13">
                  <c:v>24128.5</c:v>
                </c:pt>
                <c:pt idx="14">
                  <c:v>23458.63</c:v>
                </c:pt>
                <c:pt idx="15">
                  <c:v>20987</c:v>
                </c:pt>
                <c:pt idx="16">
                  <c:v>20650</c:v>
                </c:pt>
                <c:pt idx="17">
                  <c:v>20078</c:v>
                </c:pt>
                <c:pt idx="18">
                  <c:v>20057.62</c:v>
                </c:pt>
                <c:pt idx="19">
                  <c:v>18966</c:v>
                </c:pt>
                <c:pt idx="20">
                  <c:v>16621</c:v>
                </c:pt>
                <c:pt idx="21">
                  <c:v>16019</c:v>
                </c:pt>
                <c:pt idx="22">
                  <c:v>15775</c:v>
                </c:pt>
                <c:pt idx="23">
                  <c:v>14109</c:v>
                </c:pt>
                <c:pt idx="24">
                  <c:v>13745</c:v>
                </c:pt>
                <c:pt idx="25">
                  <c:v>13379.46</c:v>
                </c:pt>
                <c:pt idx="26">
                  <c:v>13062.5</c:v>
                </c:pt>
                <c:pt idx="27">
                  <c:v>12332</c:v>
                </c:pt>
                <c:pt idx="28">
                  <c:v>11657</c:v>
                </c:pt>
                <c:pt idx="29">
                  <c:v>11590</c:v>
                </c:pt>
                <c:pt idx="30">
                  <c:v>11096</c:v>
                </c:pt>
                <c:pt idx="31">
                  <c:v>10450</c:v>
                </c:pt>
                <c:pt idx="32">
                  <c:v>10432</c:v>
                </c:pt>
                <c:pt idx="33">
                  <c:v>10396</c:v>
                </c:pt>
                <c:pt idx="34">
                  <c:v>10395</c:v>
                </c:pt>
                <c:pt idx="35">
                  <c:v>10352</c:v>
                </c:pt>
                <c:pt idx="36">
                  <c:v>9989</c:v>
                </c:pt>
                <c:pt idx="37">
                  <c:v>9839</c:v>
                </c:pt>
                <c:pt idx="38">
                  <c:v>9505</c:v>
                </c:pt>
                <c:pt idx="39">
                  <c:v>8876.3700000000008</c:v>
                </c:pt>
                <c:pt idx="40">
                  <c:v>8577.2000000000007</c:v>
                </c:pt>
                <c:pt idx="41">
                  <c:v>8278</c:v>
                </c:pt>
                <c:pt idx="42">
                  <c:v>8085</c:v>
                </c:pt>
                <c:pt idx="43">
                  <c:v>7799</c:v>
                </c:pt>
                <c:pt idx="44">
                  <c:v>7445</c:v>
                </c:pt>
                <c:pt idx="45">
                  <c:v>7302.14</c:v>
                </c:pt>
                <c:pt idx="46">
                  <c:v>6987</c:v>
                </c:pt>
                <c:pt idx="47">
                  <c:v>6349.88</c:v>
                </c:pt>
                <c:pt idx="48">
                  <c:v>6083</c:v>
                </c:pt>
                <c:pt idx="49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MT'!$B$4:$B$54</c:f>
              <c:strCache>
                <c:ptCount val="50"/>
                <c:pt idx="0">
                  <c:v>i5 3320M (Ivy Bridge) v0.6.0 [60]</c:v>
                </c:pt>
                <c:pt idx="1">
                  <c:v>i5 4300U (Haswell) v0.6.0 [58]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R3 1200 (Summit Ridge) v0.3.1 [17]</c:v>
                </c:pt>
                <c:pt idx="5">
                  <c:v>Celeron N5100 (JasperLake) [80]</c:v>
                </c:pt>
                <c:pt idx="6">
                  <c:v>i5 7500 (Kaby Lake) 4C/4T v0.5.1 [40]</c:v>
                </c:pt>
                <c:pt idx="7">
                  <c:v>i7 7500U (Kaby Lake) 2C/4T v0.5.1 [36]</c:v>
                </c:pt>
                <c:pt idx="8">
                  <c:v>i3 6157U (Skylake) v0.6.0 [63]</c:v>
                </c:pt>
                <c:pt idx="9">
                  <c:v>i7 3770K (Ivy Bridge) v0.6.0 [57]</c:v>
                </c:pt>
                <c:pt idx="10">
                  <c:v>i7 4800MQ (Haswell) v0.6.0 [52]</c:v>
                </c:pt>
                <c:pt idx="11">
                  <c:v>P Silver N6000 (JasperLake) [79]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TR 1900X (Whitehaven) [87]</c:v>
                </c:pt>
                <c:pt idx="18">
                  <c:v>i5 8250U (WhiskeyLake) v0.6.0 [51]</c:v>
                </c:pt>
                <c:pt idx="19">
                  <c:v>i7 1065G (IceLake) v0.3.1 [3]</c:v>
                </c:pt>
                <c:pt idx="20">
                  <c:v>i7 8700k (Coffee Lake) @5Ghz v0.5.1 [41]</c:v>
                </c:pt>
                <c:pt idx="21">
                  <c:v>i7 1165G7 (TigerLake) [82]</c:v>
                </c:pt>
                <c:pt idx="22">
                  <c:v>R5 2500U (Raven Ridge) [75]</c:v>
                </c:pt>
                <c:pt idx="23">
                  <c:v>R5 3600 (Matisse) v0.3.1 [2]</c:v>
                </c:pt>
                <c:pt idx="24">
                  <c:v>i5 11500 (Rocket Lake) [83]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i7 11700K (Rocket Lake) [84]</c:v>
                </c:pt>
                <c:pt idx="31">
                  <c:v>R5 4500U (Renoir) [74]</c:v>
                </c:pt>
                <c:pt idx="32">
                  <c:v>R5 5600X (Vermeer) [76]</c:v>
                </c:pt>
                <c:pt idx="33">
                  <c:v>R5 5600G (Cezanne) [96]</c:v>
                </c:pt>
                <c:pt idx="34">
                  <c:v>R7 5800X (Vermeer) [66]</c:v>
                </c:pt>
                <c:pt idx="35">
                  <c:v>R7 3700X (Matisse) v0.6.0 [47]</c:v>
                </c:pt>
                <c:pt idx="36">
                  <c:v>R7 4750G (Renoir) v0.3.1 [5]</c:v>
                </c:pt>
                <c:pt idx="37">
                  <c:v>R7 4700U (Renoir) [1]</c:v>
                </c:pt>
                <c:pt idx="38">
                  <c:v>i7 11800H (TigerLake-8C) [95]</c:v>
                </c:pt>
                <c:pt idx="39">
                  <c:v>i5 12600K (AlderLake) [98]</c:v>
                </c:pt>
                <c:pt idx="40">
                  <c:v>R7 5800H (Cezanne) [77]</c:v>
                </c:pt>
                <c:pt idx="41">
                  <c:v>R7 4750U (Renoir) v0.3.1 [7]</c:v>
                </c:pt>
                <c:pt idx="42">
                  <c:v>R9 5900HS (Cezanne) v0.5.0 [30]</c:v>
                </c:pt>
                <c:pt idx="43">
                  <c:v>i9 12900K (AlderLake) @241w [100]</c:v>
                </c:pt>
                <c:pt idx="44">
                  <c:v>i7 12700H (AlderLake) [105]</c:v>
                </c:pt>
                <c:pt idx="45">
                  <c:v>R9 5900X (Vermeer) [90]</c:v>
                </c:pt>
                <c:pt idx="46">
                  <c:v>R7 PRO 5750GE (Cezanne) [103]</c:v>
                </c:pt>
                <c:pt idx="47">
                  <c:v>Apple M1 Estimate [94]</c:v>
                </c:pt>
                <c:pt idx="48">
                  <c:v>Apple M1 Max Estimate [97]</c:v>
                </c:pt>
                <c:pt idx="49">
                  <c:v>R9 5950X (Vermeer) v0.5.1 [43]</c:v>
                </c:pt>
              </c:strCache>
            </c:strRef>
          </c:cat>
          <c:val>
            <c:numRef>
              <c:f>'PES MT'!$C$4:$C$54</c:f>
              <c:numCache>
                <c:formatCode>#,##0.00</c:formatCode>
                <c:ptCount val="50"/>
                <c:pt idx="0">
                  <c:v>177.27</c:v>
                </c:pt>
                <c:pt idx="1">
                  <c:v>184.8</c:v>
                </c:pt>
                <c:pt idx="2">
                  <c:v>226.44</c:v>
                </c:pt>
                <c:pt idx="3">
                  <c:v>260.36</c:v>
                </c:pt>
                <c:pt idx="4">
                  <c:v>262.60000000000002</c:v>
                </c:pt>
                <c:pt idx="5">
                  <c:v>287.18</c:v>
                </c:pt>
                <c:pt idx="6">
                  <c:v>336.42</c:v>
                </c:pt>
                <c:pt idx="7">
                  <c:v>384.59</c:v>
                </c:pt>
                <c:pt idx="8">
                  <c:v>388.05</c:v>
                </c:pt>
                <c:pt idx="9">
                  <c:v>447.21</c:v>
                </c:pt>
                <c:pt idx="10">
                  <c:v>451.85</c:v>
                </c:pt>
                <c:pt idx="11">
                  <c:v>512.39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771.77</c:v>
                </c:pt>
                <c:pt idx="18">
                  <c:v>838.17</c:v>
                </c:pt>
                <c:pt idx="19">
                  <c:v>885.22</c:v>
                </c:pt>
                <c:pt idx="20">
                  <c:v>925.56</c:v>
                </c:pt>
                <c:pt idx="21">
                  <c:v>1136.33</c:v>
                </c:pt>
                <c:pt idx="22">
                  <c:v>1216.69</c:v>
                </c:pt>
                <c:pt idx="23">
                  <c:v>1386.39</c:v>
                </c:pt>
                <c:pt idx="24">
                  <c:v>1480.21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1887.59</c:v>
                </c:pt>
                <c:pt idx="31">
                  <c:v>2061.89</c:v>
                </c:pt>
                <c:pt idx="32">
                  <c:v>2098.9899999999998</c:v>
                </c:pt>
                <c:pt idx="33">
                  <c:v>2225.96</c:v>
                </c:pt>
                <c:pt idx="34">
                  <c:v>2341.54</c:v>
                </c:pt>
                <c:pt idx="35">
                  <c:v>2569.91</c:v>
                </c:pt>
                <c:pt idx="36">
                  <c:v>2637.56</c:v>
                </c:pt>
                <c:pt idx="37">
                  <c:v>2656.06</c:v>
                </c:pt>
                <c:pt idx="38">
                  <c:v>2779.74</c:v>
                </c:pt>
                <c:pt idx="39">
                  <c:v>3113.06</c:v>
                </c:pt>
                <c:pt idx="40">
                  <c:v>3492.77</c:v>
                </c:pt>
                <c:pt idx="41">
                  <c:v>3599.63</c:v>
                </c:pt>
                <c:pt idx="42">
                  <c:v>3936.18</c:v>
                </c:pt>
                <c:pt idx="43">
                  <c:v>4012.09</c:v>
                </c:pt>
                <c:pt idx="44">
                  <c:v>4214.75</c:v>
                </c:pt>
                <c:pt idx="45">
                  <c:v>4236.1000000000004</c:v>
                </c:pt>
                <c:pt idx="46">
                  <c:v>4818.3599999999997</c:v>
                </c:pt>
                <c:pt idx="47">
                  <c:v>5380.0754286575102</c:v>
                </c:pt>
                <c:pt idx="48">
                  <c:v>5753.1937416758474</c:v>
                </c:pt>
                <c:pt idx="49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MT'!$B$4:$B$54</c:f>
              <c:strCache>
                <c:ptCount val="50"/>
                <c:pt idx="0">
                  <c:v>i7 2600 (Sandy Bridge) v0.6.0 [62]</c:v>
                </c:pt>
                <c:pt idx="1">
                  <c:v>i5 4690k (Haswell) [91]</c:v>
                </c:pt>
                <c:pt idx="2">
                  <c:v>TR 1900X (Whitehaven) [87]</c:v>
                </c:pt>
                <c:pt idx="3">
                  <c:v>R3 1200 (Summit Ridge) v0.3.1 [17]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R5 2600X (Pinnacle Ridge) v0.5.1 [59]</c:v>
                </c:pt>
                <c:pt idx="7">
                  <c:v>i7 3770K (Ivy Bridge) v0.6.0 [57]</c:v>
                </c:pt>
                <c:pt idx="8">
                  <c:v>i5 3320M (Ivy Bridge) v0.6.0 [60]</c:v>
                </c:pt>
                <c:pt idx="9">
                  <c:v>i5 7500 (Kaby Lake) 4C/4T v0.5.1 [40]</c:v>
                </c:pt>
                <c:pt idx="10">
                  <c:v>i7 5775C (Broadwell) v0.5.1 [28]</c:v>
                </c:pt>
                <c:pt idx="11">
                  <c:v>i5 4300U (Haswell) v0.6.0 [58]</c:v>
                </c:pt>
                <c:pt idx="12">
                  <c:v>i7 4800MQ (Haswell) v0.6.0 [52]</c:v>
                </c:pt>
                <c:pt idx="13">
                  <c:v>i7 11700K (Rocket Lake) [84]</c:v>
                </c:pt>
                <c:pt idx="14">
                  <c:v>R7 2700X (Pinnacle Ridge) [72]</c:v>
                </c:pt>
                <c:pt idx="15">
                  <c:v>R5 3600 (Matisse) v0.3.1 [2]</c:v>
                </c:pt>
                <c:pt idx="16">
                  <c:v>i9 12900K (AlderLake) @241w [100]</c:v>
                </c:pt>
                <c:pt idx="17">
                  <c:v>R7 5800X (Vermeer) [66]</c:v>
                </c:pt>
                <c:pt idx="18">
                  <c:v>i5 11500 (Rocket Lake) [83]</c:v>
                </c:pt>
                <c:pt idx="19">
                  <c:v>i5 12600K (AlderLake) [98]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R5 5600G (Cezanne) [96]</c:v>
                </c:pt>
                <c:pt idx="24">
                  <c:v>i7 9750H (Coffee Lake) [71]</c:v>
                </c:pt>
                <c:pt idx="25">
                  <c:v>R9 5900X (Vermeer) [90]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i5 8250U (WhiskeyLake) v0.6.0 [51]</c:v>
                </c:pt>
                <c:pt idx="31">
                  <c:v>i3 6157U (Skylake) v0.6.0 [63]</c:v>
                </c:pt>
                <c:pt idx="32">
                  <c:v>i7 11800H (TigerLake-8C) [95]</c:v>
                </c:pt>
                <c:pt idx="33">
                  <c:v>i5 8365U (WhiskeyLake) v0.3.1 [11]</c:v>
                </c:pt>
                <c:pt idx="34">
                  <c:v>Celeron N5100 (JasperLake) [80]</c:v>
                </c:pt>
                <c:pt idx="35">
                  <c:v>R9 5950X (Vermeer) v0.5.1 [43]</c:v>
                </c:pt>
                <c:pt idx="36">
                  <c:v>R3 4300G (Renoir) [81]</c:v>
                </c:pt>
                <c:pt idx="37">
                  <c:v>i7 1065G (IceLake) v0.3.1 [3]</c:v>
                </c:pt>
                <c:pt idx="38">
                  <c:v>R5 4600H (Renoir) Win11 v0.6.0 [44]</c:v>
                </c:pt>
                <c:pt idx="39">
                  <c:v>R7 5800H (Cezanne) [77]</c:v>
                </c:pt>
                <c:pt idx="40">
                  <c:v>P Silver N6000 (JasperLake) [79]</c:v>
                </c:pt>
                <c:pt idx="41">
                  <c:v>i7 12700H (AlderLake) [105]</c:v>
                </c:pt>
                <c:pt idx="42">
                  <c:v>R9 5900HS (Cezanne) v0.5.0 [30]</c:v>
                </c:pt>
                <c:pt idx="43">
                  <c:v>R5 4500U (Renoir) [74]</c:v>
                </c:pt>
                <c:pt idx="44">
                  <c:v>R7 PRO 5750GE (Cezanne) [103]</c:v>
                </c:pt>
                <c:pt idx="45">
                  <c:v>R5 2500U (Raven Ridge) [75]</c:v>
                </c:pt>
                <c:pt idx="46">
                  <c:v>Apple M1 Max Estimate [97]</c:v>
                </c:pt>
                <c:pt idx="47">
                  <c:v>R7 4700U (Renoir) [1]</c:v>
                </c:pt>
                <c:pt idx="48">
                  <c:v>R7 4750U (Renoir) v0.3.1 [7]</c:v>
                </c:pt>
                <c:pt idx="49">
                  <c:v>Apple M1 Estimate [94]</c:v>
                </c:pt>
              </c:strCache>
            </c:strRef>
          </c:cat>
          <c:val>
            <c:numRef>
              <c:f>'Consumption MT'!$C$4:$C$54</c:f>
              <c:numCache>
                <c:formatCode>General</c:formatCode>
                <c:ptCount val="50"/>
                <c:pt idx="0">
                  <c:v>17714</c:v>
                </c:pt>
                <c:pt idx="1">
                  <c:v>16486</c:v>
                </c:pt>
                <c:pt idx="2">
                  <c:v>14692.8</c:v>
                </c:pt>
                <c:pt idx="3">
                  <c:v>13138</c:v>
                </c:pt>
                <c:pt idx="4">
                  <c:v>12266</c:v>
                </c:pt>
                <c:pt idx="5">
                  <c:v>12017</c:v>
                </c:pt>
                <c:pt idx="6">
                  <c:v>11691</c:v>
                </c:pt>
                <c:pt idx="7">
                  <c:v>11189.89</c:v>
                </c:pt>
                <c:pt idx="8">
                  <c:v>10172</c:v>
                </c:pt>
                <c:pt idx="9">
                  <c:v>10055</c:v>
                </c:pt>
                <c:pt idx="10">
                  <c:v>9308</c:v>
                </c:pt>
                <c:pt idx="11">
                  <c:v>9015.32</c:v>
                </c:pt>
                <c:pt idx="12">
                  <c:v>8980.59</c:v>
                </c:pt>
                <c:pt idx="13">
                  <c:v>8241.4330000000009</c:v>
                </c:pt>
                <c:pt idx="14">
                  <c:v>7620</c:v>
                </c:pt>
                <c:pt idx="15">
                  <c:v>7223</c:v>
                </c:pt>
                <c:pt idx="16">
                  <c:v>7095</c:v>
                </c:pt>
                <c:pt idx="17">
                  <c:v>6777</c:v>
                </c:pt>
                <c:pt idx="18">
                  <c:v>6750</c:v>
                </c:pt>
                <c:pt idx="19">
                  <c:v>6234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5441</c:v>
                </c:pt>
                <c:pt idx="24">
                  <c:v>5428.6440000000002</c:v>
                </c:pt>
                <c:pt idx="25">
                  <c:v>5274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5030</c:v>
                </c:pt>
                <c:pt idx="31">
                  <c:v>4965</c:v>
                </c:pt>
                <c:pt idx="32">
                  <c:v>4800.7988888888895</c:v>
                </c:pt>
                <c:pt idx="33">
                  <c:v>4575</c:v>
                </c:pt>
                <c:pt idx="34">
                  <c:v>4550</c:v>
                </c:pt>
                <c:pt idx="35">
                  <c:v>4149</c:v>
                </c:pt>
                <c:pt idx="36">
                  <c:v>4075.1950000000002</c:v>
                </c:pt>
                <c:pt idx="37">
                  <c:v>3912</c:v>
                </c:pt>
                <c:pt idx="38">
                  <c:v>3886</c:v>
                </c:pt>
                <c:pt idx="39">
                  <c:v>3775</c:v>
                </c:pt>
                <c:pt idx="40">
                  <c:v>3703.3049999999998</c:v>
                </c:pt>
                <c:pt idx="41">
                  <c:v>3495</c:v>
                </c:pt>
                <c:pt idx="42">
                  <c:v>3010</c:v>
                </c:pt>
                <c:pt idx="43">
                  <c:v>2723.7275</c:v>
                </c:pt>
                <c:pt idx="44">
                  <c:v>2681.15</c:v>
                </c:pt>
                <c:pt idx="45">
                  <c:v>2588</c:v>
                </c:pt>
                <c:pt idx="46">
                  <c:v>2431</c:v>
                </c:pt>
                <c:pt idx="47">
                  <c:v>2410</c:v>
                </c:pt>
                <c:pt idx="48">
                  <c:v>2029</c:v>
                </c:pt>
                <c:pt idx="49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E6850D40-2D6E-49C7-BFFE-79FF5FD036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25DE19-D2D1-430F-8D27-BD531EA656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0C4A1D72-7FC2-4780-9204-5560A803BE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00ABF844-423B-4C23-978D-7B5535D8E0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01886AA7-C4A7-497C-B51D-A26199D2EA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C5DF4A-D6D5-41B2-8A68-1A2C7C24C4A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3837D3BE-416A-4DD6-B87D-DEC30A8155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fld id="{139E32BE-E874-4C51-8A77-1528234E3B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fld id="{DCAE3E33-EC15-435E-BB40-DC72433A15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E4E90C35-C54D-4E53-A924-5C457F1C88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3377AECE-9BDF-4A4D-B956-851C676EC9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4.3710999395116253E-2"/>
                  <c:y val="1.4115353020440646E-2"/>
                </c:manualLayout>
              </c:layout>
              <c:tx>
                <c:rich>
                  <a:bodyPr/>
                  <a:lstStyle/>
                  <a:p>
                    <a:fld id="{A9FB7275-31E4-45A3-883B-B2CF00FF49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fld id="{6AFBC569-BE56-4537-AB6F-04C38E6031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7.332952291504552E-2"/>
                  <c:y val="-4.2434025946677997E-3"/>
                </c:manualLayout>
              </c:layout>
              <c:tx>
                <c:rich>
                  <a:bodyPr/>
                  <a:lstStyle/>
                  <a:p>
                    <a:fld id="{01264DAE-E467-4A32-BF57-33AECA62A0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5.499464312648597E-2"/>
                  <c:y val="5.6625350368104841E-3"/>
                </c:manualLayout>
              </c:layout>
              <c:tx>
                <c:rich>
                  <a:bodyPr/>
                  <a:lstStyle/>
                  <a:p>
                    <a:fld id="{45ABC01B-933D-4E5D-B9E9-3BE1766117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C8BBDA7-6728-4908-BBD1-829F3C6C19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3.1004111111111111E-2"/>
                  <c:y val="2.3982555555555556E-2"/>
                </c:manualLayout>
              </c:layout>
              <c:tx>
                <c:rich>
                  <a:bodyPr/>
                  <a:lstStyle/>
                  <a:p>
                    <a:fld id="{E956AA51-2CB2-4955-AEE9-E953C1E9EE2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16B568B2-D9FC-48A4-90AD-C7889FA6BF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fld id="{22416B2F-0F0E-4E75-981A-0F3A5629DF2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fld id="{4153D47E-E3FB-4AB0-8A7E-1479F1BCCA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D28DD490-A66F-4236-93B3-0B36871308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FF249EAE-1B9C-4111-966C-9E83DE4BE8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9393D97-AE7F-40C0-B907-0AAE7CD89E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fld id="{2A6CC0FF-CCAC-4C23-85D8-324885F47A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8.4634825164665306E-3"/>
                  <c:y val="-5.9244364454803064E-2"/>
                </c:manualLayout>
              </c:layout>
              <c:tx>
                <c:rich>
                  <a:bodyPr/>
                  <a:lstStyle/>
                  <a:p>
                    <a:fld id="{DB5A5405-604B-41DD-8618-E6A71DEFED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9.5879705701832726E-2"/>
                  <c:y val="-1.8351313972029198E-2"/>
                </c:manualLayout>
              </c:layout>
              <c:tx>
                <c:rich>
                  <a:bodyPr/>
                  <a:lstStyle/>
                  <a:p>
                    <a:fld id="{35AA5707-7EF6-4EAA-B237-37B4CB8C3C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83DEF7D-B2E5-4666-B091-F178E0365E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fld id="{BD8BAEC5-1CCD-43F4-A5D8-C6CD01A7B4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669023A-2948-4ED4-8673-961D148A31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684310D9-7B6F-4F46-B0F7-42A78CFBAFF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AD59D6F-96D8-4E29-9F66-6AF247555A7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8.3238111111111221E-2"/>
                  <c:y val="4.2333333333333334E-2"/>
                </c:manualLayout>
              </c:layout>
              <c:tx>
                <c:rich>
                  <a:bodyPr/>
                  <a:lstStyle/>
                  <a:p>
                    <a:fld id="{E5A910A9-57E7-4ECB-86C5-D9D45D0FA0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6962FA5D-0DF2-4C3C-93BA-3E6550E331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93D23B45-5DA1-40E0-8EDB-8580091961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8E9BD83-453C-4BEE-B8CD-DC2494EB0F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60941313-365C-4EA5-8181-5E1F2A59CC2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5369699999999994"/>
                  <c:y val="8.8899999999999896E-2"/>
                </c:manualLayout>
              </c:layout>
              <c:tx>
                <c:rich>
                  <a:bodyPr/>
                  <a:lstStyle/>
                  <a:p>
                    <a:fld id="{62469308-63AC-45DC-AB30-DB5129F3E60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1.4111111111111008E-2"/>
                  <c:y val="-4.233333333333437E-3"/>
                </c:manualLayout>
              </c:layout>
              <c:tx>
                <c:rich>
                  <a:bodyPr/>
                  <a:lstStyle/>
                  <a:p>
                    <a:fld id="{D4FCBBAA-707E-4779-869B-6D7851B230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4.23041953327336E-2"/>
                  <c:y val="3.5296934887177819E-2"/>
                </c:manualLayout>
              </c:layout>
              <c:tx>
                <c:rich>
                  <a:bodyPr/>
                  <a:lstStyle/>
                  <a:p>
                    <a:fld id="{AF83DC30-CFE8-4569-A75F-3B257752A5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fld id="{B3C5FB6B-E9EE-4D2D-8435-83E4EE6FD9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6.2044324213135028E-2"/>
                  <c:y val="1.423908422029367E-3"/>
                </c:manualLayout>
              </c:layout>
              <c:tx>
                <c:rich>
                  <a:bodyPr/>
                  <a:lstStyle/>
                  <a:p>
                    <a:fld id="{FD0148F6-5EFB-4FE0-9B98-BCF38D79D34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fld id="{D79B7468-E6C7-44C3-8CC9-18A4F11235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E36AAB-E46A-48AE-95A5-A9CEDF3D0E6C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13968244444444444"/>
                  <c:y val="0.11428199999999999"/>
                </c:manualLayout>
              </c:layout>
              <c:tx>
                <c:rich>
                  <a:bodyPr/>
                  <a:lstStyle/>
                  <a:p>
                    <a:fld id="{B148B8B7-5497-49BC-9405-5141DD9061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06DAE085-74A1-49C2-967A-9CBC80C7FEB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9470200000000001"/>
                  <c:y val="-2.1149666666666771E-2"/>
                </c:manualLayout>
              </c:layout>
              <c:tx>
                <c:rich>
                  <a:bodyPr/>
                  <a:lstStyle/>
                  <a:p>
                    <a:fld id="{34EEBA6A-B944-43A8-9E5C-7AD5F6914E1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8.4666666666665634E-3"/>
                  <c:y val="-4.7977777777777883E-2"/>
                </c:manualLayout>
              </c:layout>
              <c:tx>
                <c:rich>
                  <a:bodyPr/>
                  <a:lstStyle/>
                  <a:p>
                    <a:fld id="{8AB20A35-95E7-441F-AFBE-EF7105E61B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4.2333333333333337E-3"/>
                  <c:y val="-2.5400000000000103E-2"/>
                </c:manualLayout>
              </c:layout>
              <c:tx>
                <c:rich>
                  <a:bodyPr/>
                  <a:lstStyle/>
                  <a:p>
                    <a:fld id="{11C362A7-482D-4193-9391-8101B8B138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3.5277777777777672E-2"/>
                  <c:y val="-1.411111111111111E-3"/>
                </c:manualLayout>
              </c:layout>
              <c:tx>
                <c:rich>
                  <a:bodyPr/>
                  <a:lstStyle/>
                  <a:p>
                    <a:fld id="{5A4C161B-9AB6-413F-B4BB-73544EE642AA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5258888888888892"/>
                  <c:y val="4.3744444444444343E-2"/>
                </c:manualLayout>
              </c:layout>
              <c:tx>
                <c:rich>
                  <a:bodyPr/>
                  <a:lstStyle/>
                  <a:p>
                    <a:fld id="{E8E51300-0287-452A-980A-9D6A497610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35D8953-4BC9-4DF8-A152-6CFF20F0D3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6D4BF1A-4056-4BD5-9AA5-0BF5F48B522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#N/A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404.49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R9 7950X (Raphael) 0.7.5 [106]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622.82012954658694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621.04086448888336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996.11515091144531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968.52300242130752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828.89528980251566</c:v>
                </c:pt>
                <c:pt idx="52">
                  <c:v>#N/A</c:v>
                </c:pt>
                <c:pt idx="53">
                  <c:v>#N/A</c:v>
                </c:pt>
                <c:pt idx="54">
                  <c:v>738.74367035188948</c:v>
                </c:pt>
                <c:pt idx="55">
                  <c:v>1494.8286403188172</c:v>
                </c:pt>
                <c:pt idx="56">
                  <c:v>654.98608154576721</c:v>
                </c:pt>
                <c:pt idx="57">
                  <c:v>1054.5186122535063</c:v>
                </c:pt>
                <c:pt idx="58">
                  <c:v>#N/A</c:v>
                </c:pt>
                <c:pt idx="59">
                  <c:v>660.24032747920239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770.65351418002467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411.54803794472912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689.9168650177653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#N/A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770.9803014532979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311.41006477329347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310.52043224444168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498.05757545572266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484.26150121065376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414.44764490125783</c:v>
                </c:pt>
                <c:pt idx="52">
                  <c:v>#N/A</c:v>
                </c:pt>
                <c:pt idx="53">
                  <c:v>#N/A</c:v>
                </c:pt>
                <c:pt idx="54">
                  <c:v>369.37183517594474</c:v>
                </c:pt>
                <c:pt idx="55">
                  <c:v>747.41432015940859</c:v>
                </c:pt>
                <c:pt idx="56">
                  <c:v>327.4930407728836</c:v>
                </c:pt>
                <c:pt idx="57">
                  <c:v>527.25930612675313</c:v>
                </c:pt>
                <c:pt idx="58">
                  <c:v>#N/A</c:v>
                </c:pt>
                <c:pt idx="59">
                  <c:v>330.1201637396012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385.32675709001234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205.77401897236456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344.95843250888265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#N/A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385.49015072664895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155.70503238664674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155.26021612222084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249.02878772786133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242.13075060532688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207.22382245062892</c:v>
                </c:pt>
                <c:pt idx="52">
                  <c:v>#N/A</c:v>
                </c:pt>
                <c:pt idx="53">
                  <c:v>#N/A</c:v>
                </c:pt>
                <c:pt idx="54">
                  <c:v>184.68591758797237</c:v>
                </c:pt>
                <c:pt idx="55">
                  <c:v>373.70716007970429</c:v>
                </c:pt>
                <c:pt idx="56">
                  <c:v>163.7465203864418</c:v>
                </c:pt>
                <c:pt idx="57">
                  <c:v>263.62965306337657</c:v>
                </c:pt>
                <c:pt idx="58">
                  <c:v>#N/A</c:v>
                </c:pt>
                <c:pt idx="59">
                  <c:v>165.0600818698006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192.66337854500617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102.88700948618228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172.47921625444133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#N/A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192.74507536332447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103.80335492443116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103.50681074814723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166.01919181857423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161.42050040355124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138.14921496708595</c:v>
                </c:pt>
                <c:pt idx="52">
                  <c:v>#N/A</c:v>
                </c:pt>
                <c:pt idx="53">
                  <c:v>#N/A</c:v>
                </c:pt>
                <c:pt idx="54">
                  <c:v>123.12394505864825</c:v>
                </c:pt>
                <c:pt idx="55">
                  <c:v>249.13810671980286</c:v>
                </c:pt>
                <c:pt idx="56">
                  <c:v>109.16434692429453</c:v>
                </c:pt>
                <c:pt idx="57">
                  <c:v>175.75310204225104</c:v>
                </c:pt>
                <c:pt idx="58">
                  <c:v>#N/A</c:v>
                </c:pt>
                <c:pt idx="59">
                  <c:v>110.04005457986707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128.44225236333745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68.591339657454853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114.98614416962756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#N/A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128.49671690888297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77.852516193323368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77.63010806111042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124.51439386393066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121.06537530266344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103.61191122531446</c:v>
                </c:pt>
                <c:pt idx="52">
                  <c:v>#N/A</c:v>
                </c:pt>
                <c:pt idx="53">
                  <c:v>#N/A</c:v>
                </c:pt>
                <c:pt idx="54">
                  <c:v>92.342958793986185</c:v>
                </c:pt>
                <c:pt idx="55">
                  <c:v>186.85358003985215</c:v>
                </c:pt>
                <c:pt idx="56">
                  <c:v>81.873260193220901</c:v>
                </c:pt>
                <c:pt idx="57">
                  <c:v>131.81482653168828</c:v>
                </c:pt>
                <c:pt idx="58">
                  <c:v>#N/A</c:v>
                </c:pt>
                <c:pt idx="59">
                  <c:v>82.530040934900299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96.331689272503084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51.44350474309114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86.239608127220663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#N/A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96.372537681662237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62.282012954658697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62.104086448888339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99.61151509114454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96.852300242130752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82.889528980251569</c:v>
                </c:pt>
                <c:pt idx="52">
                  <c:v>#N/A</c:v>
                </c:pt>
                <c:pt idx="53">
                  <c:v>#N/A</c:v>
                </c:pt>
                <c:pt idx="54">
                  <c:v>73.874367035188939</c:v>
                </c:pt>
                <c:pt idx="55">
                  <c:v>149.48286403188172</c:v>
                </c:pt>
                <c:pt idx="56">
                  <c:v>65.498608154576715</c:v>
                </c:pt>
                <c:pt idx="57">
                  <c:v>105.45186122535063</c:v>
                </c:pt>
                <c:pt idx="58">
                  <c:v>#N/A</c:v>
                </c:pt>
                <c:pt idx="59">
                  <c:v>66.024032747920245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77.065351418002464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41.154803794472912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68.991686501776542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#N/A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77.098030145329787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51.901677462215581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51.753405374073616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83.009595909287114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80.710250201775622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69.074607483542977</c:v>
                </c:pt>
                <c:pt idx="52">
                  <c:v>#N/A</c:v>
                </c:pt>
                <c:pt idx="53">
                  <c:v>#N/A</c:v>
                </c:pt>
                <c:pt idx="54">
                  <c:v>61.561972529324123</c:v>
                </c:pt>
                <c:pt idx="55">
                  <c:v>124.56905335990143</c:v>
                </c:pt>
                <c:pt idx="56">
                  <c:v>54.582173462147267</c:v>
                </c:pt>
                <c:pt idx="57">
                  <c:v>87.876551021125522</c:v>
                </c:pt>
                <c:pt idx="58">
                  <c:v>#N/A</c:v>
                </c:pt>
                <c:pt idx="59">
                  <c:v>55.020027289933537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64.221126181668723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34.295669828727426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57.493072084813782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#N/A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64.248358454441487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44.487152110470497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44.360061749205954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71.151082207960386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69.180214458664821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59.206806414465412</c:v>
                </c:pt>
                <c:pt idx="52">
                  <c:v>#N/A</c:v>
                </c:pt>
                <c:pt idx="53">
                  <c:v>#N/A</c:v>
                </c:pt>
                <c:pt idx="54">
                  <c:v>52.767405025134963</c:v>
                </c:pt>
                <c:pt idx="55">
                  <c:v>106.77347430848694</c:v>
                </c:pt>
                <c:pt idx="56">
                  <c:v>46.784720110411939</c:v>
                </c:pt>
                <c:pt idx="57">
                  <c:v>75.322758018107592</c:v>
                </c:pt>
                <c:pt idx="58">
                  <c:v>#N/A</c:v>
                </c:pt>
                <c:pt idx="59">
                  <c:v>47.160023391371602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55.046679584287482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29.39628842462351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49.27977607269753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#N/A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55.070021532378419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38.926258096661684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38.81505403055521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62.257196931965332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60.53268765133172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51.805955612657229</c:v>
                </c:pt>
                <c:pt idx="52">
                  <c:v>#N/A</c:v>
                </c:pt>
                <c:pt idx="53">
                  <c:v>#N/A</c:v>
                </c:pt>
                <c:pt idx="54">
                  <c:v>46.171479396993092</c:v>
                </c:pt>
                <c:pt idx="55">
                  <c:v>93.426790019926074</c:v>
                </c:pt>
                <c:pt idx="56">
                  <c:v>40.93663009661045</c:v>
                </c:pt>
                <c:pt idx="57">
                  <c:v>65.907413265844141</c:v>
                </c:pt>
                <c:pt idx="58">
                  <c:v>#N/A</c:v>
                </c:pt>
                <c:pt idx="59">
                  <c:v>41.26502046745015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48.165844636251542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25.72175237154557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43.119804063610331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#N/A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48.186268840831119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34.601118308143718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34.502270249382406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55.339730606191402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53.80683346785041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46.049738322361982</c:v>
                </c:pt>
                <c:pt idx="52">
                  <c:v>#N/A</c:v>
                </c:pt>
                <c:pt idx="53">
                  <c:v>#N/A</c:v>
                </c:pt>
                <c:pt idx="54">
                  <c:v>41.041315019549408</c:v>
                </c:pt>
                <c:pt idx="55">
                  <c:v>83.046035573267616</c:v>
                </c:pt>
                <c:pt idx="56">
                  <c:v>36.388115641431504</c:v>
                </c:pt>
                <c:pt idx="57">
                  <c:v>58.584367347417007</c:v>
                </c:pt>
                <c:pt idx="58">
                  <c:v>#N/A</c:v>
                </c:pt>
                <c:pt idx="59">
                  <c:v>36.680018193289023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42.814084121112479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22.863779885818282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38.328714723209181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#N/A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42.832238969627653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31.141006477329348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31.052043224444169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49.80575754557227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48.426150121065376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41.444764490125785</c:v>
                </c:pt>
                <c:pt idx="52">
                  <c:v>#N/A</c:v>
                </c:pt>
                <c:pt idx="53">
                  <c:v>#N/A</c:v>
                </c:pt>
                <c:pt idx="54">
                  <c:v>36.93718351759447</c:v>
                </c:pt>
                <c:pt idx="55">
                  <c:v>74.741432015940859</c:v>
                </c:pt>
                <c:pt idx="56">
                  <c:v>32.749304077288357</c:v>
                </c:pt>
                <c:pt idx="57">
                  <c:v>52.725930612675313</c:v>
                </c:pt>
                <c:pt idx="58">
                  <c:v>#N/A</c:v>
                </c:pt>
                <c:pt idx="59">
                  <c:v>33.012016373960122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38.532675709001232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20.577401897236456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34.495843250888271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#N/A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38.549015072664893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5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70E20EE-B7A9-45CF-B663-985721ACBE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8D0621-1FFC-48C2-AF8B-CBF167FFAE2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C29942-D863-4545-945B-ABF8FF1FB89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12982222222222228"/>
                  <c:y val="5.2211105309877083E-2"/>
                </c:manualLayout>
              </c:layout>
              <c:tx>
                <c:rich>
                  <a:bodyPr/>
                  <a:lstStyle/>
                  <a:p>
                    <a:fld id="{A62C3867-8827-4B42-B07E-3C88D2EB35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85CE426A-E767-4579-8464-58020EC5570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D299453F-C3F2-4F34-B88E-7F97F83FF5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47B4773-D42F-4115-931D-48D47DCACE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fld id="{D66CF97E-7849-402D-8008-7A209CA5E7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4.2333333333332297E-3"/>
                  <c:y val="3.1044440995062112E-2"/>
                </c:manualLayout>
              </c:layout>
              <c:tx>
                <c:rich>
                  <a:bodyPr/>
                  <a:lstStyle/>
                  <a:p>
                    <a:fld id="{FF0FA1FA-9B9C-4743-89AD-62EAA01A336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16DC2CD9-A189-4851-84DB-61B01A4EBF4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05D42C1-0BD7-4A03-926C-F75819DDDC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6B2519F6-6D67-41A9-AE64-2C445F872C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3.104444444444434E-2"/>
                  <c:y val="-3.6688884812346133E-2"/>
                </c:manualLayout>
              </c:layout>
              <c:tx>
                <c:rich>
                  <a:bodyPr/>
                  <a:lstStyle/>
                  <a:p>
                    <a:fld id="{4416C6BB-8F72-46F4-B574-F4DB5389F4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81E733B1-88AD-4D4F-B019-717BC624F0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ED45D94-EBD4-4E41-80C2-6F3C20C2EE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CAF90FF-25FB-4A5A-AE17-A05C994122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3.8100000000000002E-2"/>
                  <c:y val="7.0555547716050257E-2"/>
                </c:manualLayout>
              </c:layout>
              <c:tx>
                <c:rich>
                  <a:bodyPr/>
                  <a:lstStyle/>
                  <a:p>
                    <a:fld id="{F6AFA91B-6B87-48BF-A5E3-16CD66E6C69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181E00A-41E0-4D12-8BBB-BF4049D6AB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CE2D559-190A-42B1-9145-9E37212FDB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15C751E-C4F4-4DE7-986B-B7E626CA22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CA6F9D8-60B2-49B8-8889-64CCF15A04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F5BC99BD-322A-4739-B7A1-85285DA0C7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CD8E076-B5ED-499C-BF15-66A85499EB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fld id="{7C8A8682-4426-4F00-BAF0-823A53989F9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1.8344444444444444E-2"/>
                  <c:y val="-1.4111109543210064E-2"/>
                </c:manualLayout>
              </c:layout>
              <c:tx>
                <c:rich>
                  <a:bodyPr/>
                  <a:lstStyle/>
                  <a:p>
                    <a:fld id="{AA29F6ED-EBB4-44DB-BF08-386E584943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6E45ED2C-11B4-44F0-9BC9-7F5A9A4B6E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433966B-8116-48C4-9060-14D849D6C4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C30FD1A-6F34-45D6-9973-6CC50D71996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D4833F6-C321-4D88-BC5C-7C7924C258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A7DE690-4A31-42D6-BB98-D702398307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7708D6B-5543-4040-89E8-9DD228F440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8.4666666666666675E-3"/>
                  <c:y val="1.8344442406173066E-2"/>
                </c:manualLayout>
              </c:layout>
              <c:tx>
                <c:rich>
                  <a:bodyPr/>
                  <a:lstStyle/>
                  <a:p>
                    <a:fld id="{4726A8D7-3A53-4700-96C8-C5BD397A74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1D1FEA89-7760-4252-9CE0-5A31A1FA38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1.2699999999999947E-2"/>
                  <c:y val="-4.2333328629630164E-2"/>
                </c:manualLayout>
              </c:layout>
              <c:tx>
                <c:rich>
                  <a:bodyPr/>
                  <a:lstStyle/>
                  <a:p>
                    <a:fld id="{2008F6B6-8A62-49EC-8E7E-EA9B0E28B3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D1A07C7-2344-44BE-9BDB-923DD9767E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BB6701E-960F-47A4-B943-5ECE5BA024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9D5D046-3621-46AA-A1F2-CCA2117011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7A69E2FA-D704-4FAC-8624-2255E8FF2D9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7.6199999999999893E-2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F73D9AF2-B69E-420D-B9E6-77590659A5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2169B3AA-2DE3-467D-9C92-C00176A20B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EC64512-CD9D-4179-81B3-0305E9188D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fld id="{68B943F1-280B-4259-84DB-AA8B7714EB0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E63482C-71AE-4C03-BAEB-BA7A7065A1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1792111111111111"/>
                  <c:y val="3.8099995766667137E-2"/>
                </c:manualLayout>
              </c:layout>
              <c:tx>
                <c:rich>
                  <a:bodyPr/>
                  <a:lstStyle/>
                  <a:p>
                    <a:fld id="{63437CF8-3613-4C8A-993E-2C4883AE67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3.8100000000000002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17E73F18-F30D-4B00-BD82-02CD8906C37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735D21F-C7C4-4E8F-9A74-3D2ED9D2C7E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5D53CA9-249C-4408-9EFE-9177DB5B2D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0287CACD-9021-45EB-A1A2-D337DA7C1D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0.16086666666666666"/>
                  <c:y val="-2.2577775269136083E-2"/>
                </c:manualLayout>
              </c:layout>
              <c:tx>
                <c:rich>
                  <a:bodyPr/>
                  <a:lstStyle/>
                  <a:p>
                    <a:fld id="{D0193BC5-C7D7-4F71-A0AF-A9A28ACF2D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A19D6CF5-7F74-4669-89A3-A805930CC4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8AD0C06-D1F8-4EB6-8D50-9D38BCEB3C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#N/A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27.44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R9 7950X (Raphael) 0.7.5 [106]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276.89325764917623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152.23017202009439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214.86892995272885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198.90601690701143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222.70251731790449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178.73276681004015</c:v>
                </c:pt>
                <c:pt idx="55">
                  <c:v>221.84459342541365</c:v>
                </c:pt>
                <c:pt idx="56">
                  <c:v>171.0717646052519</c:v>
                </c:pt>
                <c:pt idx="57">
                  <c:v>196.61816751867872</c:v>
                </c:pt>
                <c:pt idx="58">
                  <c:v>#N/A</c:v>
                </c:pt>
                <c:pt idx="59">
                  <c:v>112.90504685559445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262.46719160104988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136.1210933246216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121.31505519835011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#N/A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458.61041045631737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138.44662882458812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76.115086010047193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107.43446497636442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99.453008453505717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111.35125865895225</c:v>
                </c:pt>
                <c:pt idx="52">
                  <c:v>#N/A</c:v>
                </c:pt>
                <c:pt idx="53">
                  <c:v>#N/A</c:v>
                </c:pt>
                <c:pt idx="54">
                  <c:v>89.366383405020073</c:v>
                </c:pt>
                <c:pt idx="55">
                  <c:v>110.92229671270682</c:v>
                </c:pt>
                <c:pt idx="56">
                  <c:v>85.53588230262595</c:v>
                </c:pt>
                <c:pt idx="57">
                  <c:v>98.309083759339359</c:v>
                </c:pt>
                <c:pt idx="58">
                  <c:v>#N/A</c:v>
                </c:pt>
                <c:pt idx="59">
                  <c:v>56.452523427797225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131.23359580052494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68.060546662310799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60.657527599175054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#N/A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229.30520522815868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69.223314412294059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38.057543005023597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53.717232488182212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49.726504226752859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55.675629329476124</c:v>
                </c:pt>
                <c:pt idx="52">
                  <c:v>#N/A</c:v>
                </c:pt>
                <c:pt idx="53">
                  <c:v>#N/A</c:v>
                </c:pt>
                <c:pt idx="54">
                  <c:v>44.683191702510037</c:v>
                </c:pt>
                <c:pt idx="55">
                  <c:v>55.461148356353412</c:v>
                </c:pt>
                <c:pt idx="56">
                  <c:v>42.767941151312975</c:v>
                </c:pt>
                <c:pt idx="57">
                  <c:v>49.154541879669679</c:v>
                </c:pt>
                <c:pt idx="58">
                  <c:v>#N/A</c:v>
                </c:pt>
                <c:pt idx="59">
                  <c:v>28.226261713898612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65.616797900262469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34.030273331155399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30.328763799587527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#N/A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114.65260261407934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46.148876274862701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25.371695336682397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35.811488325454803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33.151002817835234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37.117086219650744</c:v>
                </c:pt>
                <c:pt idx="52">
                  <c:v>#N/A</c:v>
                </c:pt>
                <c:pt idx="53">
                  <c:v>#N/A</c:v>
                </c:pt>
                <c:pt idx="54">
                  <c:v>29.788794468340022</c:v>
                </c:pt>
                <c:pt idx="55">
                  <c:v>36.974098904235603</c:v>
                </c:pt>
                <c:pt idx="56">
                  <c:v>28.511960767541982</c:v>
                </c:pt>
                <c:pt idx="57">
                  <c:v>32.769694586446455</c:v>
                </c:pt>
                <c:pt idx="58">
                  <c:v>#N/A</c:v>
                </c:pt>
                <c:pt idx="59">
                  <c:v>18.817507809265742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43.744531933508306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22.686848887436931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20.219175866391684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#N/A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76.435068409386218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34.611657206147029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19.028771502511798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26.858616244091106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24.863252113376429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27.837814664738062</c:v>
                </c:pt>
                <c:pt idx="52">
                  <c:v>#N/A</c:v>
                </c:pt>
                <c:pt idx="53">
                  <c:v>#N/A</c:v>
                </c:pt>
                <c:pt idx="54">
                  <c:v>22.341595851255018</c:v>
                </c:pt>
                <c:pt idx="55">
                  <c:v>27.730574178176706</c:v>
                </c:pt>
                <c:pt idx="56">
                  <c:v>21.383970575656488</c:v>
                </c:pt>
                <c:pt idx="57">
                  <c:v>24.57727093983484</c:v>
                </c:pt>
                <c:pt idx="58">
                  <c:v>#N/A</c:v>
                </c:pt>
                <c:pt idx="59">
                  <c:v>14.113130856949306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32.808398950131235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17.0151366655777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15.164381899793764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#N/A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57.326301307039671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27.689325764917623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15.223017202009439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21.486892995272882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19.890601690701143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22.270251731790449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17.873276681004015</c:v>
                </c:pt>
                <c:pt idx="55">
                  <c:v>22.184459342541363</c:v>
                </c:pt>
                <c:pt idx="56">
                  <c:v>17.107176460525189</c:v>
                </c:pt>
                <c:pt idx="57">
                  <c:v>19.661816751867871</c:v>
                </c:pt>
                <c:pt idx="58">
                  <c:v>#N/A</c:v>
                </c:pt>
                <c:pt idx="59">
                  <c:v>11.290504685559444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26.246719160104988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13.612109332462159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12.131505519835011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#N/A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45.861041045631737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23.074438137431351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12.685847668341198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17.905744162727402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16.575501408917617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18.558543109825372</c:v>
                </c:pt>
                <c:pt idx="52">
                  <c:v>#N/A</c:v>
                </c:pt>
                <c:pt idx="53">
                  <c:v>#N/A</c:v>
                </c:pt>
                <c:pt idx="54">
                  <c:v>14.894397234170011</c:v>
                </c:pt>
                <c:pt idx="55">
                  <c:v>18.487049452117802</c:v>
                </c:pt>
                <c:pt idx="56">
                  <c:v>14.255980383770991</c:v>
                </c:pt>
                <c:pt idx="57">
                  <c:v>16.384847293223228</c:v>
                </c:pt>
                <c:pt idx="58">
                  <c:v>#N/A</c:v>
                </c:pt>
                <c:pt idx="59">
                  <c:v>9.4087539046328708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21.872265966754153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11.343424443718465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10.109587933195842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#N/A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38.217534204693109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19.778089832084021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10.873583715721029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15.347780710909204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14.207572636215104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15.907322665564608</c:v>
                </c:pt>
                <c:pt idx="52">
                  <c:v>#N/A</c:v>
                </c:pt>
                <c:pt idx="53">
                  <c:v>#N/A</c:v>
                </c:pt>
                <c:pt idx="54">
                  <c:v>12.766626200717154</c:v>
                </c:pt>
                <c:pt idx="55">
                  <c:v>15.846042387529547</c:v>
                </c:pt>
                <c:pt idx="56">
                  <c:v>12.219411757517994</c:v>
                </c:pt>
                <c:pt idx="57">
                  <c:v>14.044154822762767</c:v>
                </c:pt>
                <c:pt idx="58">
                  <c:v>#N/A</c:v>
                </c:pt>
                <c:pt idx="59">
                  <c:v>8.0646462039710318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18.747656542932134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9.7229352374729707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8.6653610855964374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#N/A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32.757886461165526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17.305828603073515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9.5143857512558991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13.429308122045553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12.431626056688215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13.918907332369031</c:v>
                </c:pt>
                <c:pt idx="52">
                  <c:v>#N/A</c:v>
                </c:pt>
                <c:pt idx="53">
                  <c:v>#N/A</c:v>
                </c:pt>
                <c:pt idx="54">
                  <c:v>11.170797925627509</c:v>
                </c:pt>
                <c:pt idx="55">
                  <c:v>13.865287089088353</c:v>
                </c:pt>
                <c:pt idx="56">
                  <c:v>10.691985287828244</c:v>
                </c:pt>
                <c:pt idx="57">
                  <c:v>12.28863546991742</c:v>
                </c:pt>
                <c:pt idx="58">
                  <c:v>#N/A</c:v>
                </c:pt>
                <c:pt idx="59">
                  <c:v>7.0565654284746531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16.404199475065617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8.5075683327888498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7.5821909498968818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#N/A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28.663150653519835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15.382958758287568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8.4572317788941316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11.937162775151602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11.050334272611746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12.372362073216916</c:v>
                </c:pt>
                <c:pt idx="52">
                  <c:v>#N/A</c:v>
                </c:pt>
                <c:pt idx="53">
                  <c:v>#N/A</c:v>
                </c:pt>
                <c:pt idx="54">
                  <c:v>9.9295981561133413</c:v>
                </c:pt>
                <c:pt idx="55">
                  <c:v>12.324699634745201</c:v>
                </c:pt>
                <c:pt idx="56">
                  <c:v>9.5039869225139952</c:v>
                </c:pt>
                <c:pt idx="57">
                  <c:v>10.923231528815485</c:v>
                </c:pt>
                <c:pt idx="58">
                  <c:v>#N/A</c:v>
                </c:pt>
                <c:pt idx="59">
                  <c:v>6.2725026030885802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14.581510644502771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7.5622829624789771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6.7397252887972288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#N/A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25.478356136462075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13.844662882458811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7.6115086010047195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10.743446497636441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9.9453008453505714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11.135125865895224</c:v>
                </c:pt>
                <c:pt idx="52">
                  <c:v>#N/A</c:v>
                </c:pt>
                <c:pt idx="53">
                  <c:v>#N/A</c:v>
                </c:pt>
                <c:pt idx="54">
                  <c:v>8.9366383405020073</c:v>
                </c:pt>
                <c:pt idx="55">
                  <c:v>11.092229671270681</c:v>
                </c:pt>
                <c:pt idx="56">
                  <c:v>8.5535882302625943</c:v>
                </c:pt>
                <c:pt idx="57">
                  <c:v>9.8309083759339355</c:v>
                </c:pt>
                <c:pt idx="58">
                  <c:v>#N/A</c:v>
                </c:pt>
                <c:pt idx="59">
                  <c:v>5.6452523427797221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13.123359580052494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6.8060546662310797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6.0657527599175056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#N/A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22.930520522815868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8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650"/>
          <c:min val="3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23.77639421296" createdVersion="7" refreshedVersion="8" minRefreshableVersion="3" recordCount="103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05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403.5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9477.01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66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@241w [100]"/>
        <s v="i9 12900K (AlderLake) @125w [101]"/>
        <s v="i9 12900K (AlderLake) @65w [102]"/>
        <s v="R7 PRO 5750GE (Cezanne) [103]"/>
        <s v="R7 PRO 5750GE (Cezanne) @15w [104]"/>
        <s v="i7 12700H (AlderLake) [105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s v="@241w"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1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9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31"/>
    </i>
    <i>
      <x v="155"/>
    </i>
    <i>
      <x v="22"/>
    </i>
    <i>
      <x v="26"/>
    </i>
    <i>
      <x v="20"/>
    </i>
    <i>
      <x v="31"/>
    </i>
    <i>
      <x v="158"/>
    </i>
    <i>
      <x v="160"/>
    </i>
    <i>
      <x v="24"/>
    </i>
    <i>
      <x v="138"/>
    </i>
    <i>
      <x v="103"/>
    </i>
    <i>
      <x v="165"/>
    </i>
    <i>
      <x v="156"/>
    </i>
    <i>
      <x v="137"/>
    </i>
    <i>
      <x v="130"/>
    </i>
    <i>
      <x v="163"/>
    </i>
    <i>
      <x v="133"/>
    </i>
    <i>
      <x v="5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6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45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39"/>
    </i>
    <i>
      <x v="84"/>
    </i>
    <i>
      <x v="73"/>
    </i>
    <i>
      <x v="132"/>
    </i>
    <i>
      <x v="116"/>
    </i>
    <i>
      <x v="160"/>
    </i>
    <i>
      <x v="158"/>
    </i>
    <i>
      <x v="106"/>
    </i>
    <i>
      <x v="155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8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16"/>
    </i>
    <i>
      <x v="115"/>
    </i>
    <i>
      <x v="118"/>
    </i>
    <i>
      <x v="149"/>
    </i>
    <i>
      <x v="36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33"/>
    </i>
    <i>
      <x v="26"/>
    </i>
    <i>
      <x v="57"/>
    </i>
    <i>
      <x v="160"/>
    </i>
    <i>
      <x v="165"/>
    </i>
    <i>
      <x v="148"/>
    </i>
    <i>
      <x v="163"/>
    </i>
    <i>
      <x v="154"/>
    </i>
    <i>
      <x v="157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2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18"/>
    </i>
    <i>
      <x v="149"/>
    </i>
    <i>
      <x v="145"/>
    </i>
    <i>
      <x v="36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21"/>
    </i>
    <i>
      <x v="160"/>
    </i>
    <i>
      <x v="122"/>
    </i>
    <i>
      <x v="139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155"/>
    </i>
    <i>
      <x v="30"/>
    </i>
    <i>
      <x v="136"/>
    </i>
    <i>
      <x v="87"/>
    </i>
    <i>
      <x v="137"/>
    </i>
    <i>
      <x v="22"/>
    </i>
    <i>
      <x v="103"/>
    </i>
    <i>
      <x v="133"/>
    </i>
    <i>
      <x v="135"/>
    </i>
    <i>
      <x v="165"/>
    </i>
    <i>
      <x v="57"/>
    </i>
    <i>
      <x v="130"/>
    </i>
    <i>
      <x v="163"/>
    </i>
    <i>
      <x v="131"/>
    </i>
    <i>
      <x v="157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09" totalsRowShown="0">
  <autoFilter ref="B5:W109" xr:uid="{D71527BF-35EF-41E4-9E51-2CB3A9570C24}"/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52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51" dataCellStyle="Eingabe"/>
    <tableColumn id="19" xr3:uid="{94C794A9-6812-467E-9A80-159F40002F47}" name="Chart-Remark" dataDxfId="50" dataCellStyle="Eingabe"/>
    <tableColumn id="17" xr3:uid="{4676CE90-8D18-4367-92DF-8446949D7324}" name="Exclude From Chart" dataDxfId="49" dataCellStyle="Eingabe"/>
    <tableColumn id="4" xr3:uid="{DC9686E4-85C0-47F0-8897-2265DDE0051D}" name="PES ST" dataDxfId="48" dataCellStyle="Eingabe"/>
    <tableColumn id="6" xr3:uid="{374DB514-59D1-4DD5-9B7D-7CBBDA45F154}" name="Cons. ST" dataDxfId="47" dataCellStyle="Komma"/>
    <tableColumn id="13" xr3:uid="{10E1BD7B-CAF9-42F5-8914-D1310D8226D9}" name="Dur. ST" dataDxfId="46" dataCellStyle="Eingabe"/>
    <tableColumn id="14" xr3:uid="{24DAABC1-44C6-41F4-932F-8FE2CC1373D1}" name="Avg. Pwr. ST" dataDxfId="45" dataCellStyle="Eingabe"/>
    <tableColumn id="5" xr3:uid="{12E62267-0D7D-4CE4-BBC7-A7856D373EEC}" name="PES MT" dataDxfId="44" dataCellStyle="Komma"/>
    <tableColumn id="7" xr3:uid="{601EDF6E-3CF8-4495-BCA8-F12B64C740B5}" name="Cons. MT" dataDxfId="43" dataCellStyle="Komma"/>
    <tableColumn id="15" xr3:uid="{CE683E5F-B131-497D-9152-9159DF956534}" name="Dur. MT" dataDxfId="42" dataCellStyle="Eingabe"/>
    <tableColumn id="16" xr3:uid="{27A65197-EB92-4DD2-BC96-E7065F4BE0F9}" name="Avg. Pwr. MT" dataDxfId="41" dataCellStyle="Eingabe"/>
    <tableColumn id="10" xr3:uid="{17D81176-3AE4-44FC-9069-C773914DD128}" name="GraphLabel" dataDxfId="40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3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38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3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6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5" tableBorderDxfId="34">
  <autoFilter ref="B5:Q200" xr:uid="{97DB2D71-6F27-4FB7-95C8-FAF945A7A0CC}"/>
  <tableColumns count="16">
    <tableColumn id="5" xr3:uid="{F3E1F3BF-002B-482A-88AD-54C90AC58C6F}" name="Ref." dataDxfId="33">
      <calculatedColumnFormula>IFERROR(GeneralTable[[#This Row],[Ref.]],NA())</calculatedColumnFormula>
    </tableColumn>
    <tableColumn id="1" xr3:uid="{D5C2F3F4-C19A-4236-9BFB-721869560BCA}" name="GraphLabel" dataDxfId="32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1"/>
    <tableColumn id="2" xr3:uid="{01B3B0A8-ADBE-4612-B79B-C28EA6D97BAD}" name="Cons. ST" dataDxfId="30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29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28">
      <calculatedColumnFormula>1000000000/50/PerfPowerST[[#This Row],[Cons. ST]]</calculatedColumnFormula>
    </tableColumn>
    <tableColumn id="7" xr3:uid="{5F1A4B22-3A00-483F-AC68-AAF38332DA90}" name="ISO-100" dataDxfId="27">
      <calculatedColumnFormula>1000000000/100/PerfPowerST[[#This Row],[Cons. ST]]</calculatedColumnFormula>
    </tableColumn>
    <tableColumn id="8" xr3:uid="{EB6A5F8D-51DE-47EB-B640-0F932330B7A1}" name="ISO-200" dataDxfId="26">
      <calculatedColumnFormula>1000000000/200/PerfPowerST[[#This Row],[Cons. ST]]</calculatedColumnFormula>
    </tableColumn>
    <tableColumn id="9" xr3:uid="{2601CA6A-3BE9-4C85-989B-DFD336535239}" name="ISO-300" dataDxfId="25">
      <calculatedColumnFormula>1000000000/300/PerfPowerST[[#This Row],[Cons. ST]]</calculatedColumnFormula>
    </tableColumn>
    <tableColumn id="10" xr3:uid="{14603E08-D2B4-4EEE-B0DF-A10BADCD5409}" name="ISO-400" dataDxfId="24">
      <calculatedColumnFormula>1000000000/400/PerfPowerST[[#This Row],[Cons. ST]]</calculatedColumnFormula>
    </tableColumn>
    <tableColumn id="11" xr3:uid="{5A7E064C-D855-4C8B-B990-CA1328F1068F}" name="ISO-500" dataDxfId="23">
      <calculatedColumnFormula>1000000000/500/PerfPowerST[[#This Row],[Cons. ST]]</calculatedColumnFormula>
    </tableColumn>
    <tableColumn id="12" xr3:uid="{4045D943-BF8B-4345-B457-E8C31B0B18D9}" name="ISO-600" dataDxfId="22">
      <calculatedColumnFormula>1000000000/600/PerfPowerST[[#This Row],[Cons. ST]]</calculatedColumnFormula>
    </tableColumn>
    <tableColumn id="13" xr3:uid="{9D27D483-103B-4075-A7E3-6FD81088BDA8}" name="ISO-700" dataDxfId="21">
      <calculatedColumnFormula>1000000000/700/PerfPowerST[[#This Row],[Cons. ST]]</calculatedColumnFormula>
    </tableColumn>
    <tableColumn id="14" xr3:uid="{301C055B-DCA3-41A9-A191-0AE5101D42A2}" name="ISO-800" dataDxfId="20">
      <calculatedColumnFormula>1000000000/800/PerfPowerST[[#This Row],[Cons. ST]]</calculatedColumnFormula>
    </tableColumn>
    <tableColumn id="15" xr3:uid="{4F2B4CF7-0037-4985-81FF-14F3D2DCF569}" name="ISO-900" dataDxfId="19">
      <calculatedColumnFormula>1000000000/900/PerfPowerST[[#This Row],[Cons. ST]]</calculatedColumnFormula>
    </tableColumn>
    <tableColumn id="16" xr3:uid="{4D631E43-E3DE-4E5E-A44E-9693B996DF42}" name="ISO-1000" dataDxfId="18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17" tableBorderDxfId="16">
  <autoFilter ref="B5:Q200" xr:uid="{97DB2D71-6F27-4FB7-95C8-FAF945A7A0CC}"/>
  <tableColumns count="16">
    <tableColumn id="5" xr3:uid="{93151D86-B2C5-4644-A01F-5738C5969B82}" name="Ref." dataDxfId="15">
      <calculatedColumnFormula>IFERROR(GeneralTable[[#This Row],[Ref.]],NA())</calculatedColumnFormula>
    </tableColumn>
    <tableColumn id="1" xr3:uid="{FC1D4FE0-575B-4079-A322-20E22576692A}" name="GraphLabel" dataDxfId="14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3"/>
    <tableColumn id="2" xr3:uid="{65B743FB-D4EA-48F0-9851-F1B02492AB9E}" name="Cons. MT" dataDxfId="12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1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0">
      <calculatedColumnFormula>1000000000/500/PerfPowerST4[[#This Row],[Cons. MT]]</calculatedColumnFormula>
    </tableColumn>
    <tableColumn id="7" xr3:uid="{58855751-3081-4458-9977-EF952160C630}" name="ISO-1K" dataDxfId="9">
      <calculatedColumnFormula>1000000000/1000/PerfPowerST4[[#This Row],[Cons. MT]]</calculatedColumnFormula>
    </tableColumn>
    <tableColumn id="8" xr3:uid="{D0CE3C84-E54A-48B6-9BD3-8C120901E020}" name="ISO-2K" dataDxfId="8">
      <calculatedColumnFormula>1000000000/2000/PerfPowerST4[[#This Row],[Cons. MT]]</calculatedColumnFormula>
    </tableColumn>
    <tableColumn id="9" xr3:uid="{362F5746-E327-4B9F-9056-770768791ED3}" name="ISO-3K" dataDxfId="7">
      <calculatedColumnFormula>1000000000/3000/PerfPowerST4[[#This Row],[Cons. MT]]</calculatedColumnFormula>
    </tableColumn>
    <tableColumn id="10" xr3:uid="{9F70DB70-ED24-4730-B450-0D424EC73C08}" name="ISO-4K" dataDxfId="6">
      <calculatedColumnFormula>1000000000/4000/PerfPowerST4[[#This Row],[Cons. MT]]</calculatedColumnFormula>
    </tableColumn>
    <tableColumn id="11" xr3:uid="{A704551B-A9F6-4E58-9CBE-822E503A3EC6}" name="ISO-5K" dataDxfId="5">
      <calculatedColumnFormula>1000000000/5000/PerfPowerST4[[#This Row],[Cons. MT]]</calculatedColumnFormula>
    </tableColumn>
    <tableColumn id="12" xr3:uid="{719462D2-AC39-4DF1-918C-E8E93B64C7B0}" name="ISO-6K" dataDxfId="4">
      <calculatedColumnFormula>1000000000/6000/PerfPowerST4[[#This Row],[Cons. MT]]</calculatedColumnFormula>
    </tableColumn>
    <tableColumn id="13" xr3:uid="{79CCC41F-9792-4CF1-97D1-20F0C2E9DBF1}" name="ISO-7K" dataDxfId="3">
      <calculatedColumnFormula>1000000000/7000/PerfPowerST4[[#This Row],[Cons. MT]]</calculatedColumnFormula>
    </tableColumn>
    <tableColumn id="14" xr3:uid="{2DB49BBE-DC83-47A7-8902-E74073C34FE0}" name="ISO-8K" dataDxfId="2">
      <calculatedColumnFormula>1000000000/8000/PerfPowerST4[[#This Row],[Cons. MT]]</calculatedColumnFormula>
    </tableColumn>
    <tableColumn id="15" xr3:uid="{8D9F1CEE-9E94-4EA8-B30F-874755088D7E}" name="ISO-9K" dataDxfId="1">
      <calculatedColumnFormula>1000000000/9000/PerfPowerST4[[#This Row],[Cons. MT]]</calculatedColumnFormula>
    </tableColumn>
    <tableColumn id="16" xr3:uid="{B6B604A9-0277-4E05-834B-0CFAE7A64166}" name="ISO-10K" dataDxfId="0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9"/>
  <sheetViews>
    <sheetView tabSelected="1" zoomScale="86" zoomScaleNormal="100" workbookViewId="0">
      <pane xSplit="6" ySplit="5" topLeftCell="G81" activePane="bottomRight" state="frozen"/>
      <selection pane="topRight" activeCell="G1" sqref="G1"/>
      <selection pane="bottomLeft" activeCell="A5" sqref="A5"/>
      <selection pane="bottomRight" activeCell="A109" sqref="A109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2" t="s">
        <v>208</v>
      </c>
      <c r="C1" s="42"/>
      <c r="D1" t="s">
        <v>182</v>
      </c>
      <c r="F1" s="9" t="s">
        <v>74</v>
      </c>
      <c r="G1">
        <v>289</v>
      </c>
    </row>
    <row r="2" spans="2:23" x14ac:dyDescent="0.3">
      <c r="B2" s="14"/>
      <c r="C2" s="14"/>
      <c r="D2" s="14"/>
      <c r="F2" s="14" t="s">
        <v>101</v>
      </c>
      <c r="G2">
        <v>230</v>
      </c>
    </row>
    <row r="3" spans="2:23" x14ac:dyDescent="0.3">
      <c r="B3" s="29"/>
      <c r="C3" s="29"/>
      <c r="D3" s="29"/>
      <c r="F3" s="29" t="s">
        <v>218</v>
      </c>
      <c r="G3">
        <v>67</v>
      </c>
    </row>
    <row r="4" spans="2:23" x14ac:dyDescent="0.3">
      <c r="F4" s="29" t="s">
        <v>219</v>
      </c>
      <c r="G4" s="30">
        <v>44507</v>
      </c>
    </row>
    <row r="5" spans="2:23" x14ac:dyDescent="0.3">
      <c r="B5" t="s">
        <v>159</v>
      </c>
      <c r="C5" t="s">
        <v>158</v>
      </c>
      <c r="D5" t="s">
        <v>160</v>
      </c>
      <c r="E5" t="s">
        <v>161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214</v>
      </c>
      <c r="U5" t="s">
        <v>215</v>
      </c>
      <c r="V5" t="s">
        <v>216</v>
      </c>
      <c r="W5" t="s">
        <v>217</v>
      </c>
    </row>
    <row r="6" spans="2:23" x14ac:dyDescent="0.3">
      <c r="B6" s="12">
        <v>1</v>
      </c>
      <c r="C6" s="4" t="s">
        <v>138</v>
      </c>
      <c r="D6" s="4" t="s">
        <v>104</v>
      </c>
      <c r="E6" s="4">
        <v>3</v>
      </c>
      <c r="F6" s="4" t="s">
        <v>42</v>
      </c>
      <c r="G6" s="4" t="s">
        <v>4</v>
      </c>
      <c r="H6" s="5" t="s">
        <v>73</v>
      </c>
      <c r="I6" s="5"/>
      <c r="J6" s="5"/>
      <c r="K6" s="10">
        <v>143.16999999999999</v>
      </c>
      <c r="L6" s="12">
        <v>10432</v>
      </c>
      <c r="M6" s="10">
        <v>669.57</v>
      </c>
      <c r="N6" s="10">
        <v>15.58</v>
      </c>
      <c r="O6" s="11">
        <v>2656.06</v>
      </c>
      <c r="P6" s="12">
        <v>2410</v>
      </c>
      <c r="Q6" s="10">
        <v>156.22</v>
      </c>
      <c r="R6" s="10">
        <v>15.43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12">
        <v>2</v>
      </c>
      <c r="C7" s="4" t="s">
        <v>20</v>
      </c>
      <c r="D7" s="4" t="s">
        <v>104</v>
      </c>
      <c r="E7" s="4">
        <v>6</v>
      </c>
      <c r="F7" s="4" t="s">
        <v>43</v>
      </c>
      <c r="G7" s="4" t="s">
        <v>5</v>
      </c>
      <c r="H7" s="5"/>
      <c r="I7" s="5"/>
      <c r="J7" s="5"/>
      <c r="K7" s="10">
        <v>45.76</v>
      </c>
      <c r="L7" s="12">
        <v>32112</v>
      </c>
      <c r="M7" s="10">
        <v>680.5</v>
      </c>
      <c r="N7" s="10">
        <v>47.188831741366641</v>
      </c>
      <c r="O7" s="11">
        <v>1386.39</v>
      </c>
      <c r="P7" s="12">
        <v>7223</v>
      </c>
      <c r="Q7" s="10">
        <v>99.861243102293088</v>
      </c>
      <c r="R7" s="10">
        <v>72.330363368310003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12">
        <v>3</v>
      </c>
      <c r="C8" s="4" t="s">
        <v>20</v>
      </c>
      <c r="D8" s="4" t="s">
        <v>104</v>
      </c>
      <c r="E8" s="4">
        <v>7</v>
      </c>
      <c r="F8" s="4" t="s">
        <v>52</v>
      </c>
      <c r="G8" s="4" t="s">
        <v>6</v>
      </c>
      <c r="H8" s="5"/>
      <c r="I8" s="5"/>
      <c r="J8" s="5"/>
      <c r="K8" s="10">
        <v>127.76</v>
      </c>
      <c r="L8" s="12">
        <v>9839</v>
      </c>
      <c r="M8" s="10">
        <v>795.5</v>
      </c>
      <c r="N8" s="10">
        <v>12.368321810182275</v>
      </c>
      <c r="O8" s="11">
        <v>885.22</v>
      </c>
      <c r="P8" s="12">
        <v>3912</v>
      </c>
      <c r="Q8" s="10">
        <v>288.76857942815411</v>
      </c>
      <c r="R8" s="10">
        <v>13.547180263680001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12">
        <v>4</v>
      </c>
      <c r="C9" s="4" t="s">
        <v>20</v>
      </c>
      <c r="D9" s="4" t="s">
        <v>104</v>
      </c>
      <c r="E9" s="4">
        <v>14</v>
      </c>
      <c r="F9" s="4" t="s">
        <v>44</v>
      </c>
      <c r="G9" s="4" t="s">
        <v>14</v>
      </c>
      <c r="H9" s="5"/>
      <c r="I9" s="5"/>
      <c r="J9" s="5" t="s">
        <v>40</v>
      </c>
      <c r="K9" s="10">
        <v>55.41</v>
      </c>
      <c r="L9" s="12">
        <v>35920</v>
      </c>
      <c r="M9" s="10">
        <v>502.43</v>
      </c>
      <c r="N9" s="10">
        <v>71.489999999999995</v>
      </c>
      <c r="O9" s="11">
        <v>4779.3</v>
      </c>
      <c r="P9" s="12">
        <v>6242</v>
      </c>
      <c r="Q9" s="10">
        <v>33.520000000000003</v>
      </c>
      <c r="R9" s="10">
        <v>186.22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12">
        <v>5</v>
      </c>
      <c r="C10" s="4" t="s">
        <v>20</v>
      </c>
      <c r="D10" s="4" t="s">
        <v>104</v>
      </c>
      <c r="E10" s="4">
        <v>18</v>
      </c>
      <c r="F10" s="4" t="s">
        <v>45</v>
      </c>
      <c r="G10" s="4" t="s">
        <v>11</v>
      </c>
      <c r="H10" s="5"/>
      <c r="I10" s="5"/>
      <c r="J10" s="5"/>
      <c r="K10" s="10">
        <v>153.88</v>
      </c>
      <c r="L10" s="12">
        <v>10352</v>
      </c>
      <c r="M10" s="10">
        <v>627.79999999999995</v>
      </c>
      <c r="N10" s="10">
        <v>16.489327811404909</v>
      </c>
      <c r="O10" s="11">
        <v>2637.56</v>
      </c>
      <c r="P10" s="12">
        <v>5262</v>
      </c>
      <c r="Q10" s="10">
        <v>72.052127420048677</v>
      </c>
      <c r="R10" s="10">
        <v>73.030459868639994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12">
        <v>6</v>
      </c>
      <c r="C11" s="4" t="s">
        <v>20</v>
      </c>
      <c r="D11" s="4" t="s">
        <v>104</v>
      </c>
      <c r="E11" s="4">
        <v>27</v>
      </c>
      <c r="F11" s="4" t="s">
        <v>46</v>
      </c>
      <c r="G11" s="4" t="s">
        <v>13</v>
      </c>
      <c r="H11" s="5" t="s">
        <v>25</v>
      </c>
      <c r="I11" s="5"/>
      <c r="J11" s="5" t="s">
        <v>40</v>
      </c>
      <c r="K11" s="10">
        <v>51.8</v>
      </c>
      <c r="L11" s="12">
        <v>30057</v>
      </c>
      <c r="M11" s="10">
        <v>642.29999999999995</v>
      </c>
      <c r="N11" s="10">
        <v>46.795889771134988</v>
      </c>
      <c r="O11" s="11">
        <v>2058.48</v>
      </c>
      <c r="P11" s="12">
        <v>6377</v>
      </c>
      <c r="Q11" s="10">
        <v>76.179291851563704</v>
      </c>
      <c r="R11" s="10">
        <v>83.710413223920014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12">
        <v>7</v>
      </c>
      <c r="C12" s="4" t="s">
        <v>20</v>
      </c>
      <c r="D12" s="4" t="s">
        <v>104</v>
      </c>
      <c r="E12" s="4">
        <v>29</v>
      </c>
      <c r="F12" s="4" t="s">
        <v>47</v>
      </c>
      <c r="G12" s="4" t="s">
        <v>14</v>
      </c>
      <c r="H12" s="5"/>
      <c r="I12" s="5"/>
      <c r="J12" s="5"/>
      <c r="K12" s="10">
        <v>137.88</v>
      </c>
      <c r="L12" s="12">
        <v>10396</v>
      </c>
      <c r="M12" s="10">
        <v>697.6</v>
      </c>
      <c r="N12" s="10">
        <v>14.902522935779816</v>
      </c>
      <c r="O12" s="11">
        <v>3599.63</v>
      </c>
      <c r="P12" s="12">
        <v>2029</v>
      </c>
      <c r="Q12" s="10">
        <v>136.91785613358184</v>
      </c>
      <c r="R12" s="10">
        <v>14.819104368830001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12">
        <v>8</v>
      </c>
      <c r="C13" s="4" t="s">
        <v>20</v>
      </c>
      <c r="D13" s="4" t="s">
        <v>104</v>
      </c>
      <c r="E13" s="4">
        <v>32</v>
      </c>
      <c r="F13" s="4" t="s">
        <v>44</v>
      </c>
      <c r="G13" s="4" t="s">
        <v>15</v>
      </c>
      <c r="H13" s="5"/>
      <c r="I13" s="5"/>
      <c r="J13" s="5" t="s">
        <v>40</v>
      </c>
      <c r="K13" s="10">
        <v>52.94</v>
      </c>
      <c r="L13" s="12">
        <v>37274</v>
      </c>
      <c r="M13" s="10">
        <v>506.76902536093161</v>
      </c>
      <c r="N13" s="10">
        <v>73.552245963439987</v>
      </c>
      <c r="O13" s="11">
        <v>5760.71</v>
      </c>
      <c r="P13" s="12">
        <v>4507</v>
      </c>
      <c r="Q13" s="10">
        <v>38.515578825808959</v>
      </c>
      <c r="R13" s="10">
        <v>117.01758450478999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12">
        <v>9</v>
      </c>
      <c r="C14" s="4" t="s">
        <v>20</v>
      </c>
      <c r="D14" s="4" t="s">
        <v>104</v>
      </c>
      <c r="E14" s="4">
        <v>42</v>
      </c>
      <c r="F14" s="4" t="s">
        <v>48</v>
      </c>
      <c r="G14" s="4" t="s">
        <v>16</v>
      </c>
      <c r="H14" s="5" t="s">
        <v>22</v>
      </c>
      <c r="I14" s="5" t="s">
        <v>60</v>
      </c>
      <c r="J14" s="5" t="s">
        <v>40</v>
      </c>
      <c r="K14" s="10">
        <v>111.79</v>
      </c>
      <c r="L14" s="12">
        <v>6239</v>
      </c>
      <c r="M14" s="10">
        <v>1433.91</v>
      </c>
      <c r="N14" s="10">
        <v>4.3499999999999996</v>
      </c>
      <c r="O14" s="11">
        <v>3815.05</v>
      </c>
      <c r="P14" s="12">
        <v>1738</v>
      </c>
      <c r="Q14" s="10">
        <v>150.85</v>
      </c>
      <c r="R14" s="10">
        <v>11.52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12">
        <v>10</v>
      </c>
      <c r="C15" s="4" t="s">
        <v>20</v>
      </c>
      <c r="D15" s="4" t="s">
        <v>104</v>
      </c>
      <c r="E15" s="4">
        <v>44</v>
      </c>
      <c r="F15" s="4" t="s">
        <v>48</v>
      </c>
      <c r="G15" s="4" t="s">
        <v>16</v>
      </c>
      <c r="H15" s="5"/>
      <c r="I15" s="5"/>
      <c r="J15" s="5" t="s">
        <v>40</v>
      </c>
      <c r="K15" s="10">
        <v>165.09</v>
      </c>
      <c r="L15" s="12">
        <v>10936</v>
      </c>
      <c r="M15" s="10">
        <v>553.86</v>
      </c>
      <c r="N15" s="10">
        <v>19.75</v>
      </c>
      <c r="O15" s="11">
        <v>3481.64</v>
      </c>
      <c r="P15" s="12">
        <v>4085</v>
      </c>
      <c r="Q15" s="10">
        <v>70.3</v>
      </c>
      <c r="R15" s="10">
        <v>58.11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12">
        <v>11</v>
      </c>
      <c r="C16" s="4" t="s">
        <v>20</v>
      </c>
      <c r="D16" s="4" t="s">
        <v>104</v>
      </c>
      <c r="E16" s="4">
        <v>54</v>
      </c>
      <c r="F16" s="4" t="s">
        <v>53</v>
      </c>
      <c r="G16" s="4" t="s">
        <v>17</v>
      </c>
      <c r="H16" s="5"/>
      <c r="I16" s="5"/>
      <c r="J16" s="5"/>
      <c r="K16" s="10">
        <v>88.24</v>
      </c>
      <c r="L16" s="12">
        <v>11657</v>
      </c>
      <c r="M16" s="10">
        <v>972.15</v>
      </c>
      <c r="N16" s="10">
        <v>11.99</v>
      </c>
      <c r="O16" s="11">
        <v>656.66</v>
      </c>
      <c r="P16" s="12">
        <v>4575</v>
      </c>
      <c r="Q16" s="10">
        <v>332.85</v>
      </c>
      <c r="R16" s="10">
        <v>13.75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12">
        <v>12</v>
      </c>
      <c r="C17" s="4" t="s">
        <v>20</v>
      </c>
      <c r="D17" s="4" t="s">
        <v>104</v>
      </c>
      <c r="E17" s="4">
        <v>69</v>
      </c>
      <c r="F17" s="4" t="s">
        <v>49</v>
      </c>
      <c r="G17" s="4" t="s">
        <v>13</v>
      </c>
      <c r="H17" s="5"/>
      <c r="I17" s="5"/>
      <c r="J17" s="5"/>
      <c r="K17" s="10">
        <v>146.74</v>
      </c>
      <c r="L17" s="12">
        <v>10450</v>
      </c>
      <c r="M17" s="10">
        <f>10450/16</f>
        <v>653.125</v>
      </c>
      <c r="N17" s="10">
        <v>16.03</v>
      </c>
      <c r="O17" s="11">
        <v>1818.77</v>
      </c>
      <c r="P17" s="12">
        <v>5785</v>
      </c>
      <c r="Q17" s="10">
        <v>95.05</v>
      </c>
      <c r="R17" s="10">
        <v>60.86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12">
        <v>13</v>
      </c>
      <c r="C18" s="4" t="s">
        <v>20</v>
      </c>
      <c r="D18" s="4" t="s">
        <v>104</v>
      </c>
      <c r="E18" s="4">
        <v>47</v>
      </c>
      <c r="F18" s="4" t="s">
        <v>45</v>
      </c>
      <c r="G18" s="4" t="s">
        <v>11</v>
      </c>
      <c r="H18" s="5" t="s">
        <v>18</v>
      </c>
      <c r="I18" s="5" t="s">
        <v>59</v>
      </c>
      <c r="J18" s="5" t="s">
        <v>40</v>
      </c>
      <c r="K18" s="10">
        <v>173.7</v>
      </c>
      <c r="L18" s="12">
        <v>9122</v>
      </c>
      <c r="M18" s="10">
        <v>631.12</v>
      </c>
      <c r="N18" s="10">
        <v>14.45</v>
      </c>
      <c r="O18" s="11">
        <v>4670.05</v>
      </c>
      <c r="P18" s="12">
        <v>2227</v>
      </c>
      <c r="Q18" s="10">
        <v>96.17</v>
      </c>
      <c r="R18" s="10">
        <v>23.15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 s="12">
        <v>14</v>
      </c>
      <c r="C19" s="4" t="s">
        <v>20</v>
      </c>
      <c r="D19" s="4" t="s">
        <v>104</v>
      </c>
      <c r="E19" s="4">
        <v>3</v>
      </c>
      <c r="F19" s="4" t="s">
        <v>42</v>
      </c>
      <c r="G19" s="4" t="s">
        <v>4</v>
      </c>
      <c r="H19" s="5" t="s">
        <v>23</v>
      </c>
      <c r="I19" s="5"/>
      <c r="J19" s="5" t="s">
        <v>40</v>
      </c>
      <c r="K19" s="10">
        <v>133.62</v>
      </c>
      <c r="L19" s="12">
        <v>10168</v>
      </c>
      <c r="M19" s="10">
        <v>736</v>
      </c>
      <c r="N19" s="10">
        <v>13.8</v>
      </c>
      <c r="O19" s="11">
        <v>2586.7600000000002</v>
      </c>
      <c r="P19" s="12">
        <v>2649</v>
      </c>
      <c r="Q19" s="10">
        <v>145.93582077670885</v>
      </c>
      <c r="R19" s="10">
        <f>GeneralTable[[#This Row],[Cons. MT]]/GeneralTable[[#This Row],[Dur. MT]]</f>
        <v>18.151814858759998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12">
        <v>15</v>
      </c>
      <c r="C20" s="4" t="s">
        <v>20</v>
      </c>
      <c r="D20" s="4" t="s">
        <v>104</v>
      </c>
      <c r="E20" s="4">
        <v>38</v>
      </c>
      <c r="F20" s="4" t="s">
        <v>44</v>
      </c>
      <c r="G20" s="4" t="s">
        <v>15</v>
      </c>
      <c r="H20" s="5"/>
      <c r="I20" s="5"/>
      <c r="J20" s="5" t="s">
        <v>40</v>
      </c>
      <c r="K20" s="10">
        <v>59</v>
      </c>
      <c r="L20" s="12">
        <v>33870</v>
      </c>
      <c r="M20" s="10">
        <v>500.42</v>
      </c>
      <c r="N20" s="10">
        <v>67.680000000000007</v>
      </c>
      <c r="O20" s="11">
        <v>5578.81</v>
      </c>
      <c r="P20" s="12">
        <v>4561</v>
      </c>
      <c r="Q20" s="10">
        <v>39.299999999999997</v>
      </c>
      <c r="R20" s="10">
        <v>116.04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12">
        <v>16</v>
      </c>
      <c r="C21" s="4" t="s">
        <v>20</v>
      </c>
      <c r="D21" s="4" t="s">
        <v>104</v>
      </c>
      <c r="E21" s="4">
        <v>65</v>
      </c>
      <c r="F21" s="4" t="s">
        <v>48</v>
      </c>
      <c r="G21" s="4" t="s">
        <v>16</v>
      </c>
      <c r="H21" s="5" t="s">
        <v>21</v>
      </c>
      <c r="I21" s="5"/>
      <c r="J21" s="5" t="s">
        <v>40</v>
      </c>
      <c r="K21" s="10">
        <v>169.55</v>
      </c>
      <c r="L21" s="12">
        <v>10364</v>
      </c>
      <c r="M21" s="10">
        <v>569.12</v>
      </c>
      <c r="N21" s="10">
        <v>18.21</v>
      </c>
      <c r="O21" s="11">
        <v>3498.15</v>
      </c>
      <c r="P21" s="12">
        <v>3831</v>
      </c>
      <c r="Q21" s="10">
        <v>74.63</v>
      </c>
      <c r="R21" s="10">
        <v>51.33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12">
        <v>17</v>
      </c>
      <c r="C22" s="4" t="s">
        <v>20</v>
      </c>
      <c r="D22" s="4" t="s">
        <v>104</v>
      </c>
      <c r="E22" s="4">
        <v>64</v>
      </c>
      <c r="F22" s="4" t="s">
        <v>50</v>
      </c>
      <c r="G22" s="4" t="s">
        <v>24</v>
      </c>
      <c r="H22" s="5"/>
      <c r="I22" s="5"/>
      <c r="J22" s="5"/>
      <c r="K22" s="10">
        <v>31.1</v>
      </c>
      <c r="L22" s="12">
        <v>32204</v>
      </c>
      <c r="M22" s="10">
        <v>998.38</v>
      </c>
      <c r="N22" s="10">
        <v>32.26</v>
      </c>
      <c r="O22" s="11">
        <v>262.60000000000002</v>
      </c>
      <c r="P22" s="12">
        <v>13138</v>
      </c>
      <c r="Q22" s="10">
        <v>289.86</v>
      </c>
      <c r="R22" s="10">
        <v>45.32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12">
        <v>18</v>
      </c>
      <c r="C23" s="4" t="s">
        <v>20</v>
      </c>
      <c r="D23" s="4" t="s">
        <v>104</v>
      </c>
      <c r="E23" s="4">
        <v>67</v>
      </c>
      <c r="F23" s="4" t="s">
        <v>46</v>
      </c>
      <c r="G23" s="4" t="s">
        <v>13</v>
      </c>
      <c r="H23" s="5" t="s">
        <v>26</v>
      </c>
      <c r="I23" s="5"/>
      <c r="J23" s="5" t="s">
        <v>40</v>
      </c>
      <c r="K23" s="10">
        <v>55.08</v>
      </c>
      <c r="L23" s="12">
        <v>23918</v>
      </c>
      <c r="M23" s="10">
        <v>759.07</v>
      </c>
      <c r="N23" s="10">
        <v>31.51</v>
      </c>
      <c r="O23" s="11">
        <v>2787.1</v>
      </c>
      <c r="P23" s="12">
        <v>4404</v>
      </c>
      <c r="Q23" s="10">
        <v>81.48</v>
      </c>
      <c r="R23" s="10">
        <v>54.05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12">
        <v>19</v>
      </c>
      <c r="C24" s="4" t="s">
        <v>20</v>
      </c>
      <c r="D24" s="4" t="s">
        <v>104</v>
      </c>
      <c r="E24" s="4">
        <v>68</v>
      </c>
      <c r="F24" s="4" t="s">
        <v>51</v>
      </c>
      <c r="G24" s="4" t="s">
        <v>27</v>
      </c>
      <c r="H24" s="5"/>
      <c r="I24" s="5"/>
      <c r="J24" s="5" t="s">
        <v>40</v>
      </c>
      <c r="K24" s="10">
        <v>41.55</v>
      </c>
      <c r="L24" s="12">
        <v>45942</v>
      </c>
      <c r="M24" s="10">
        <v>523.91</v>
      </c>
      <c r="N24" s="10">
        <v>87.69</v>
      </c>
      <c r="O24" s="11">
        <v>3983</v>
      </c>
      <c r="P24" s="12">
        <v>5607</v>
      </c>
      <c r="Q24" s="10">
        <v>44.78</v>
      </c>
      <c r="R24" s="10">
        <v>125.22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12">
        <v>20</v>
      </c>
      <c r="C25" s="4" t="s">
        <v>20</v>
      </c>
      <c r="D25" s="4" t="s">
        <v>104</v>
      </c>
      <c r="E25" s="4">
        <v>70</v>
      </c>
      <c r="F25" s="4" t="s">
        <v>44</v>
      </c>
      <c r="G25" s="4" t="s">
        <v>28</v>
      </c>
      <c r="H25" s="5" t="s">
        <v>29</v>
      </c>
      <c r="I25" s="5"/>
      <c r="J25" s="5" t="s">
        <v>40</v>
      </c>
      <c r="K25" s="10">
        <v>60.29</v>
      </c>
      <c r="L25" s="12">
        <v>33002</v>
      </c>
      <c r="M25" s="10">
        <v>502.56</v>
      </c>
      <c r="N25" s="10">
        <v>65.67</v>
      </c>
      <c r="O25" s="11">
        <v>5295.16</v>
      </c>
      <c r="P25" s="12">
        <v>5633</v>
      </c>
      <c r="Q25" s="10">
        <v>33.520000000000003</v>
      </c>
      <c r="R25" s="10">
        <v>168.04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12">
        <v>21</v>
      </c>
      <c r="C26" s="4" t="s">
        <v>19</v>
      </c>
      <c r="D26" s="4" t="s">
        <v>104</v>
      </c>
      <c r="E26" s="4">
        <v>88</v>
      </c>
      <c r="F26" s="4" t="s">
        <v>44</v>
      </c>
      <c r="G26" s="4" t="s">
        <v>54</v>
      </c>
      <c r="H26" s="5"/>
      <c r="I26" s="5"/>
      <c r="J26" s="5" t="s">
        <v>40</v>
      </c>
      <c r="K26" s="10">
        <v>62.61</v>
      </c>
      <c r="L26" s="12">
        <v>32182</v>
      </c>
      <c r="M26" s="10">
        <v>496.32</v>
      </c>
      <c r="N26" s="10">
        <v>64.84</v>
      </c>
      <c r="O26" s="11">
        <v>5945.36</v>
      </c>
      <c r="P26" s="12">
        <v>4356</v>
      </c>
      <c r="Q26" s="10">
        <v>38.61</v>
      </c>
      <c r="R26" s="10">
        <v>112.84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12">
        <v>22</v>
      </c>
      <c r="C27" s="4" t="s">
        <v>19</v>
      </c>
      <c r="D27" s="4" t="s">
        <v>104</v>
      </c>
      <c r="E27" s="4">
        <v>90</v>
      </c>
      <c r="F27" s="4" t="s">
        <v>44</v>
      </c>
      <c r="G27" s="4" t="s">
        <v>55</v>
      </c>
      <c r="H27" s="5"/>
      <c r="I27" s="5"/>
      <c r="J27" s="5" t="s">
        <v>40</v>
      </c>
      <c r="K27" s="10">
        <v>63.92</v>
      </c>
      <c r="L27" s="12">
        <v>30783</v>
      </c>
      <c r="M27" s="10">
        <v>508.2</v>
      </c>
      <c r="N27" s="10">
        <v>60.57</v>
      </c>
      <c r="O27" s="11">
        <v>4834.1899999999996</v>
      </c>
      <c r="P27" s="12">
        <v>5902</v>
      </c>
      <c r="Q27" s="10">
        <v>35.049999999999997</v>
      </c>
      <c r="R27" s="10">
        <v>168.38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12">
        <v>23</v>
      </c>
      <c r="C28" s="4" t="s">
        <v>20</v>
      </c>
      <c r="D28" s="4" t="s">
        <v>104</v>
      </c>
      <c r="E28" s="4">
        <v>108</v>
      </c>
      <c r="F28" s="4" t="s">
        <v>71</v>
      </c>
      <c r="G28" s="4" t="s">
        <v>56</v>
      </c>
      <c r="H28" s="5" t="s">
        <v>72</v>
      </c>
      <c r="I28" s="5" t="s">
        <v>72</v>
      </c>
      <c r="J28" s="5" t="s">
        <v>40</v>
      </c>
      <c r="K28" s="10">
        <v>17.45</v>
      </c>
      <c r="L28" s="12">
        <v>55373</v>
      </c>
      <c r="M28" s="10">
        <v>1034.6400000000001</v>
      </c>
      <c r="N28" s="10">
        <v>53.52</v>
      </c>
      <c r="O28" s="11">
        <v>237.59</v>
      </c>
      <c r="P28" s="12">
        <v>20531</v>
      </c>
      <c r="Q28" s="10">
        <v>205</v>
      </c>
      <c r="R28" s="10">
        <v>100.15</v>
      </c>
      <c r="S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12">
        <v>24</v>
      </c>
      <c r="C29" s="4" t="s">
        <v>19</v>
      </c>
      <c r="D29" s="4" t="s">
        <v>104</v>
      </c>
      <c r="E29" s="4">
        <v>102</v>
      </c>
      <c r="F29" s="4" t="s">
        <v>57</v>
      </c>
      <c r="G29" s="4" t="s">
        <v>55</v>
      </c>
      <c r="H29" s="5" t="s">
        <v>21</v>
      </c>
      <c r="I29" s="5"/>
      <c r="J29" s="5" t="s">
        <v>40</v>
      </c>
      <c r="K29" s="10">
        <v>172.46</v>
      </c>
      <c r="L29" s="12">
        <v>10777</v>
      </c>
      <c r="M29" s="10">
        <v>538.05999999999995</v>
      </c>
      <c r="N29" s="10">
        <v>20.03</v>
      </c>
      <c r="O29" s="11">
        <v>1438.78</v>
      </c>
      <c r="P29" s="12">
        <v>3774</v>
      </c>
      <c r="Q29" s="10">
        <v>184.18</v>
      </c>
      <c r="R29" s="10">
        <v>20.49</v>
      </c>
      <c r="S29" s="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12">
        <v>25</v>
      </c>
      <c r="C30" s="4" t="s">
        <v>19</v>
      </c>
      <c r="D30" s="4" t="s">
        <v>104</v>
      </c>
      <c r="E30" s="4">
        <v>94</v>
      </c>
      <c r="F30" s="4" t="s">
        <v>44</v>
      </c>
      <c r="G30" s="4" t="s">
        <v>55</v>
      </c>
      <c r="H30" s="5" t="s">
        <v>62</v>
      </c>
      <c r="I30" s="5" t="s">
        <v>61</v>
      </c>
      <c r="J30" s="5" t="s">
        <v>40</v>
      </c>
      <c r="K30" s="10">
        <v>63.04</v>
      </c>
      <c r="L30" s="12">
        <v>28707</v>
      </c>
      <c r="M30" s="10">
        <v>552.55999999999995</v>
      </c>
      <c r="N30" s="10">
        <v>51.95</v>
      </c>
      <c r="O30" s="11">
        <v>5167.0600000000004</v>
      </c>
      <c r="P30" s="12">
        <v>5332</v>
      </c>
      <c r="Q30" s="10">
        <v>36.299999999999997</v>
      </c>
      <c r="R30" s="10">
        <v>146.87</v>
      </c>
      <c r="S30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12">
        <v>26</v>
      </c>
      <c r="C31" s="4" t="s">
        <v>20</v>
      </c>
      <c r="D31" s="4" t="s">
        <v>104</v>
      </c>
      <c r="E31" s="4">
        <v>96</v>
      </c>
      <c r="F31" s="4" t="s">
        <v>44</v>
      </c>
      <c r="G31" s="4" t="s">
        <v>15</v>
      </c>
      <c r="H31" s="5"/>
      <c r="I31" s="5"/>
      <c r="J31" s="5" t="s">
        <v>40</v>
      </c>
      <c r="K31" s="10">
        <v>59.97</v>
      </c>
      <c r="L31" s="12">
        <v>33184.629999999997</v>
      </c>
      <c r="M31" s="10">
        <v>502.51</v>
      </c>
      <c r="N31" s="10">
        <v>66.040000000000006</v>
      </c>
      <c r="O31" s="11">
        <v>6103.75</v>
      </c>
      <c r="P31" s="12">
        <v>4353.5600000000004</v>
      </c>
      <c r="Q31" s="10">
        <v>37.630000000000003</v>
      </c>
      <c r="R31" s="10">
        <v>115.69</v>
      </c>
      <c r="S31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12">
        <v>27</v>
      </c>
      <c r="C32" s="4" t="s">
        <v>70</v>
      </c>
      <c r="D32" s="4" t="s">
        <v>104</v>
      </c>
      <c r="E32" s="4">
        <v>118</v>
      </c>
      <c r="F32" s="4" t="s">
        <v>45</v>
      </c>
      <c r="G32" s="4" t="s">
        <v>11</v>
      </c>
      <c r="H32" s="5" t="s">
        <v>76</v>
      </c>
      <c r="I32" s="5" t="s">
        <v>75</v>
      </c>
      <c r="J32" s="5" t="s">
        <v>40</v>
      </c>
      <c r="K32" s="10">
        <v>164.2</v>
      </c>
      <c r="L32" s="12">
        <v>9800.31</v>
      </c>
      <c r="M32" s="10">
        <v>621.42999999999995</v>
      </c>
      <c r="N32" s="10">
        <v>15.77</v>
      </c>
      <c r="O32" s="11">
        <v>4760.57</v>
      </c>
      <c r="P32" s="12">
        <v>2004.54</v>
      </c>
      <c r="Q32" s="10">
        <v>104.79</v>
      </c>
      <c r="R32" s="10">
        <v>19.13</v>
      </c>
      <c r="S32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12">
        <v>28</v>
      </c>
      <c r="C33" s="4" t="s">
        <v>70</v>
      </c>
      <c r="D33" s="4" t="s">
        <v>104</v>
      </c>
      <c r="E33" s="4">
        <v>129</v>
      </c>
      <c r="F33" s="4" t="s">
        <v>77</v>
      </c>
      <c r="G33" s="4" t="s">
        <v>17</v>
      </c>
      <c r="H33" s="5"/>
      <c r="I33" s="5"/>
      <c r="J33" s="5"/>
      <c r="K33" s="10">
        <v>55.06</v>
      </c>
      <c r="L33" s="12">
        <v>20078</v>
      </c>
      <c r="M33" s="10">
        <v>904.59</v>
      </c>
      <c r="N33" s="10">
        <v>22.2</v>
      </c>
      <c r="O33" s="11">
        <v>560.07000000000005</v>
      </c>
      <c r="P33" s="12">
        <v>9308</v>
      </c>
      <c r="Q33" s="10">
        <v>191.83</v>
      </c>
      <c r="R33" s="10">
        <v>48.52</v>
      </c>
      <c r="S33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12">
        <v>29</v>
      </c>
      <c r="C34" s="4" t="s">
        <v>70</v>
      </c>
      <c r="D34" s="4" t="s">
        <v>104</v>
      </c>
      <c r="E34" s="4">
        <v>133</v>
      </c>
      <c r="F34" s="4" t="s">
        <v>78</v>
      </c>
      <c r="G34" s="4" t="s">
        <v>11</v>
      </c>
      <c r="H34" s="5"/>
      <c r="I34" s="5"/>
      <c r="J34" s="5" t="s">
        <v>40</v>
      </c>
      <c r="K34" s="10">
        <v>186.38</v>
      </c>
      <c r="L34" s="12">
        <v>7581.59</v>
      </c>
      <c r="M34" s="10">
        <v>707.68</v>
      </c>
      <c r="N34" s="10">
        <v>10.71</v>
      </c>
      <c r="O34" s="11">
        <v>1839.93</v>
      </c>
      <c r="P34" s="12">
        <v>3342.48</v>
      </c>
      <c r="Q34" s="10">
        <v>162.6</v>
      </c>
      <c r="R34" s="10">
        <v>20.56</v>
      </c>
      <c r="S34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12">
        <v>30</v>
      </c>
      <c r="C35" s="4" t="s">
        <v>19</v>
      </c>
      <c r="D35" s="4" t="s">
        <v>104</v>
      </c>
      <c r="E35" s="4">
        <v>134</v>
      </c>
      <c r="F35" s="4" t="s">
        <v>48</v>
      </c>
      <c r="G35" s="4" t="s">
        <v>16</v>
      </c>
      <c r="H35" s="5" t="s">
        <v>79</v>
      </c>
      <c r="I35" s="5"/>
      <c r="J35" s="5"/>
      <c r="K35" s="10">
        <v>216.08</v>
      </c>
      <c r="L35" s="12">
        <v>7445</v>
      </c>
      <c r="M35" s="10">
        <v>621.65</v>
      </c>
      <c r="N35" s="10">
        <v>11.98</v>
      </c>
      <c r="O35" s="11">
        <v>3936.18</v>
      </c>
      <c r="P35" s="12">
        <v>3010</v>
      </c>
      <c r="Q35" s="10">
        <v>84.41</v>
      </c>
      <c r="R35" s="10">
        <v>35.659999999999997</v>
      </c>
      <c r="S35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12">
        <v>31</v>
      </c>
      <c r="C36" s="4" t="s">
        <v>70</v>
      </c>
      <c r="D36" s="4" t="s">
        <v>104</v>
      </c>
      <c r="E36" s="4">
        <v>135</v>
      </c>
      <c r="F36" s="4" t="s">
        <v>51</v>
      </c>
      <c r="G36" s="4" t="s">
        <v>80</v>
      </c>
      <c r="H36" s="5" t="s">
        <v>81</v>
      </c>
      <c r="I36" s="5"/>
      <c r="J36" s="5" t="s">
        <v>40</v>
      </c>
      <c r="K36" s="10">
        <v>60.14</v>
      </c>
      <c r="L36" s="12">
        <v>24336</v>
      </c>
      <c r="M36" s="10">
        <v>683.23</v>
      </c>
      <c r="N36" s="10">
        <v>35.619999999999997</v>
      </c>
      <c r="O36" s="11">
        <v>4414.66</v>
      </c>
      <c r="P36" s="12">
        <v>4151</v>
      </c>
      <c r="Q36" s="10">
        <v>54.57</v>
      </c>
      <c r="R36" s="10">
        <v>76.08</v>
      </c>
      <c r="S36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12">
        <v>32</v>
      </c>
      <c r="C37" s="4" t="s">
        <v>70</v>
      </c>
      <c r="D37" s="4" t="s">
        <v>104</v>
      </c>
      <c r="E37" s="4">
        <v>136</v>
      </c>
      <c r="F37" s="4" t="s">
        <v>51</v>
      </c>
      <c r="G37" s="4" t="s">
        <v>82</v>
      </c>
      <c r="H37" s="5"/>
      <c r="I37" s="5"/>
      <c r="J37" s="5" t="s">
        <v>40</v>
      </c>
      <c r="K37" s="10">
        <v>75.569999999999993</v>
      </c>
      <c r="L37" s="12">
        <v>25543</v>
      </c>
      <c r="M37" s="10">
        <v>518.05999999999995</v>
      </c>
      <c r="N37" s="10">
        <v>49.31</v>
      </c>
      <c r="O37" s="11">
        <v>4461.2299999999996</v>
      </c>
      <c r="P37" s="12">
        <v>5187.88</v>
      </c>
      <c r="Q37" s="10">
        <v>43.21</v>
      </c>
      <c r="R37" s="10">
        <v>120.07</v>
      </c>
      <c r="S37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12">
        <v>33</v>
      </c>
      <c r="C38" s="4" t="s">
        <v>70</v>
      </c>
      <c r="D38" s="4" t="s">
        <v>104</v>
      </c>
      <c r="E38" s="4">
        <v>140</v>
      </c>
      <c r="F38" s="4" t="s">
        <v>51</v>
      </c>
      <c r="G38" s="4" t="s">
        <v>27</v>
      </c>
      <c r="H38" s="5" t="s">
        <v>83</v>
      </c>
      <c r="I38" s="5"/>
      <c r="J38" s="5" t="s">
        <v>40</v>
      </c>
      <c r="K38" s="10">
        <v>52.3</v>
      </c>
      <c r="L38" s="12">
        <v>38103</v>
      </c>
      <c r="M38" s="10">
        <v>501.84</v>
      </c>
      <c r="N38" s="10">
        <v>75.930000000000007</v>
      </c>
      <c r="O38" s="11">
        <v>3945.77</v>
      </c>
      <c r="P38" s="12">
        <v>5760</v>
      </c>
      <c r="Q38" s="10">
        <v>44</v>
      </c>
      <c r="R38" s="10">
        <v>130.91999999999999</v>
      </c>
      <c r="S3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12">
        <v>34</v>
      </c>
      <c r="C39" s="4" t="s">
        <v>70</v>
      </c>
      <c r="D39" s="4" t="s">
        <v>104</v>
      </c>
      <c r="E39" s="4">
        <v>141</v>
      </c>
      <c r="F39" s="4" t="s">
        <v>85</v>
      </c>
      <c r="G39" s="4" t="s">
        <v>84</v>
      </c>
      <c r="H39" s="5" t="s">
        <v>86</v>
      </c>
      <c r="I39" s="5" t="s">
        <v>86</v>
      </c>
      <c r="J39" s="5" t="s">
        <v>40</v>
      </c>
      <c r="K39" s="10">
        <v>26.38</v>
      </c>
      <c r="L39" s="12">
        <v>38525</v>
      </c>
      <c r="M39" s="10">
        <v>983.86</v>
      </c>
      <c r="N39" s="10">
        <v>39.159999999999997</v>
      </c>
      <c r="O39" s="11">
        <v>269.61</v>
      </c>
      <c r="P39" s="12">
        <v>18669</v>
      </c>
      <c r="Q39" s="10">
        <v>198.68</v>
      </c>
      <c r="R39" s="10">
        <v>93.96</v>
      </c>
      <c r="S3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12">
        <v>35</v>
      </c>
      <c r="C40" s="4" t="s">
        <v>70</v>
      </c>
      <c r="D40" s="4" t="s">
        <v>104</v>
      </c>
      <c r="E40" s="4">
        <v>145</v>
      </c>
      <c r="F40" s="4" t="s">
        <v>88</v>
      </c>
      <c r="G40" s="4" t="s">
        <v>89</v>
      </c>
      <c r="H40" s="5"/>
      <c r="I40" s="5"/>
      <c r="J40" s="5" t="s">
        <v>40</v>
      </c>
      <c r="K40" s="10">
        <v>57.13</v>
      </c>
      <c r="L40" s="12">
        <v>34236</v>
      </c>
      <c r="M40" s="10">
        <v>511.24</v>
      </c>
      <c r="N40" s="10">
        <v>66.97</v>
      </c>
      <c r="O40" s="11">
        <v>2347.02</v>
      </c>
      <c r="P40" s="12">
        <v>7508</v>
      </c>
      <c r="Q40" s="10">
        <v>56.75</v>
      </c>
      <c r="R40" s="10">
        <v>132.29</v>
      </c>
      <c r="S4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12">
        <v>36</v>
      </c>
      <c r="C41" s="4" t="s">
        <v>70</v>
      </c>
      <c r="D41" s="4" t="s">
        <v>104</v>
      </c>
      <c r="E41" s="4">
        <v>146</v>
      </c>
      <c r="F41" s="4" t="s">
        <v>90</v>
      </c>
      <c r="G41" s="4" t="s">
        <v>84</v>
      </c>
      <c r="H41" s="5"/>
      <c r="I41" s="5" t="s">
        <v>95</v>
      </c>
      <c r="J41" s="5"/>
      <c r="K41" s="10">
        <v>83.49</v>
      </c>
      <c r="L41" s="12">
        <v>11096</v>
      </c>
      <c r="M41" s="10">
        <v>1079.3699999999999</v>
      </c>
      <c r="N41" s="10">
        <v>10.28</v>
      </c>
      <c r="O41" s="11">
        <v>384.59</v>
      </c>
      <c r="P41" s="12">
        <v>5226</v>
      </c>
      <c r="Q41" s="10">
        <v>497.55</v>
      </c>
      <c r="R41" s="10">
        <v>10.5</v>
      </c>
      <c r="S4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12">
        <v>37</v>
      </c>
      <c r="C42" s="4" t="s">
        <v>70</v>
      </c>
      <c r="D42" s="4" t="s">
        <v>104</v>
      </c>
      <c r="E42" s="4">
        <v>146</v>
      </c>
      <c r="F42" s="4" t="s">
        <v>91</v>
      </c>
      <c r="G42" s="4" t="s">
        <v>84</v>
      </c>
      <c r="H42" s="5"/>
      <c r="I42" s="5"/>
      <c r="J42" s="5" t="s">
        <v>40</v>
      </c>
      <c r="K42" s="10">
        <v>16.690000000000001</v>
      </c>
      <c r="L42" s="12">
        <v>18192</v>
      </c>
      <c r="M42" s="10">
        <v>3293.49</v>
      </c>
      <c r="N42" s="10">
        <v>5.52</v>
      </c>
      <c r="O42" s="11">
        <v>35.61</v>
      </c>
      <c r="P42" s="12">
        <v>12920</v>
      </c>
      <c r="Q42" s="10">
        <v>2173.7800000000002</v>
      </c>
      <c r="R42" s="10">
        <v>5.94</v>
      </c>
      <c r="S4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12">
        <v>38</v>
      </c>
      <c r="C43" s="4" t="s">
        <v>70</v>
      </c>
      <c r="D43" s="4" t="s">
        <v>104</v>
      </c>
      <c r="E43" s="4">
        <v>148</v>
      </c>
      <c r="F43" s="4" t="s">
        <v>88</v>
      </c>
      <c r="G43" s="4" t="s">
        <v>92</v>
      </c>
      <c r="H43" s="5"/>
      <c r="I43" s="5"/>
      <c r="J43" s="5" t="s">
        <v>40</v>
      </c>
      <c r="K43" s="10">
        <v>68.06</v>
      </c>
      <c r="L43" s="12">
        <v>28138</v>
      </c>
      <c r="M43" s="10">
        <v>522.16999999999996</v>
      </c>
      <c r="N43" s="10">
        <v>53.89</v>
      </c>
      <c r="O43" s="11">
        <v>1876.01</v>
      </c>
      <c r="P43" s="12">
        <v>7902</v>
      </c>
      <c r="Q43" s="10">
        <v>67.459999999999994</v>
      </c>
      <c r="R43" s="10">
        <v>117.13</v>
      </c>
      <c r="S4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12">
        <v>39</v>
      </c>
      <c r="C44" s="4" t="s">
        <v>70</v>
      </c>
      <c r="D44" s="4" t="s">
        <v>104</v>
      </c>
      <c r="E44" s="4">
        <v>154</v>
      </c>
      <c r="F44" s="4" t="s">
        <v>93</v>
      </c>
      <c r="G44" s="4" t="s">
        <v>89</v>
      </c>
      <c r="H44" s="5"/>
      <c r="I44" s="5"/>
      <c r="J44" s="5"/>
      <c r="K44" s="10">
        <v>58.25</v>
      </c>
      <c r="L44" s="12">
        <v>27864</v>
      </c>
      <c r="M44" s="10">
        <v>616.08000000000004</v>
      </c>
      <c r="N44" s="10">
        <v>45.23</v>
      </c>
      <c r="O44" s="11">
        <v>739.31</v>
      </c>
      <c r="P44" s="12">
        <v>12266</v>
      </c>
      <c r="Q44" s="10">
        <v>110.27</v>
      </c>
      <c r="R44" s="10">
        <v>111.24</v>
      </c>
      <c r="S4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12">
        <v>40</v>
      </c>
      <c r="C45" s="4" t="s">
        <v>70</v>
      </c>
      <c r="D45" s="4" t="s">
        <v>104</v>
      </c>
      <c r="E45" s="4">
        <v>154</v>
      </c>
      <c r="F45" s="4" t="s">
        <v>94</v>
      </c>
      <c r="G45" s="4" t="s">
        <v>89</v>
      </c>
      <c r="H45" s="5"/>
      <c r="I45" s="5" t="s">
        <v>96</v>
      </c>
      <c r="J45" s="5"/>
      <c r="K45" s="10">
        <v>54.74</v>
      </c>
      <c r="L45" s="12">
        <v>20650</v>
      </c>
      <c r="M45" s="10">
        <v>884.67</v>
      </c>
      <c r="N45" s="10">
        <v>23.34</v>
      </c>
      <c r="O45" s="11">
        <v>336.42</v>
      </c>
      <c r="P45" s="12">
        <v>10055</v>
      </c>
      <c r="Q45" s="10">
        <v>295.61</v>
      </c>
      <c r="R45" s="10">
        <v>34.020000000000003</v>
      </c>
      <c r="S4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12">
        <v>41</v>
      </c>
      <c r="C46" s="4" t="s">
        <v>70</v>
      </c>
      <c r="D46" s="4" t="s">
        <v>104</v>
      </c>
      <c r="E46" s="4">
        <v>155</v>
      </c>
      <c r="F46" s="4" t="s">
        <v>99</v>
      </c>
      <c r="G46" s="4" t="s">
        <v>97</v>
      </c>
      <c r="H46" s="5" t="s">
        <v>98</v>
      </c>
      <c r="I46" s="5" t="s">
        <v>98</v>
      </c>
      <c r="J46" s="5"/>
      <c r="K46" s="10">
        <v>61.55</v>
      </c>
      <c r="L46" s="12">
        <v>25887</v>
      </c>
      <c r="M46" s="10">
        <v>627.62</v>
      </c>
      <c r="N46" s="10">
        <v>41.25</v>
      </c>
      <c r="O46" s="11">
        <v>925.56</v>
      </c>
      <c r="P46" s="12">
        <v>12017</v>
      </c>
      <c r="Q46" s="10">
        <v>89.91</v>
      </c>
      <c r="R46" s="10">
        <v>133.65</v>
      </c>
      <c r="S4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12">
        <v>42</v>
      </c>
      <c r="C47" s="4" t="s">
        <v>70</v>
      </c>
      <c r="D47" s="4" t="s">
        <v>104</v>
      </c>
      <c r="E47" s="4">
        <v>156</v>
      </c>
      <c r="F47" s="4" t="s">
        <v>100</v>
      </c>
      <c r="G47" s="4" t="s">
        <v>82</v>
      </c>
      <c r="H47" s="5"/>
      <c r="I47" s="5"/>
      <c r="J47" s="5" t="s">
        <v>40</v>
      </c>
      <c r="K47" s="10">
        <v>168.79</v>
      </c>
      <c r="L47" s="12">
        <v>10124</v>
      </c>
      <c r="M47" s="10">
        <v>585.17999999999995</v>
      </c>
      <c r="N47" s="10">
        <v>17.3</v>
      </c>
      <c r="O47" s="11">
        <v>3171.28</v>
      </c>
      <c r="P47" s="12">
        <v>4516</v>
      </c>
      <c r="Q47" s="10">
        <v>69.83</v>
      </c>
      <c r="R47" s="10">
        <v>64.67</v>
      </c>
      <c r="S4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12">
        <v>43</v>
      </c>
      <c r="C48" s="4" t="s">
        <v>70</v>
      </c>
      <c r="D48" s="4" t="s">
        <v>104</v>
      </c>
      <c r="E48" s="4">
        <v>160</v>
      </c>
      <c r="F48" s="4" t="s">
        <v>44</v>
      </c>
      <c r="G48" s="4" t="s">
        <v>103</v>
      </c>
      <c r="H48" s="5"/>
      <c r="I48" s="5"/>
      <c r="J48" s="5"/>
      <c r="K48" s="10">
        <v>74.44</v>
      </c>
      <c r="L48" s="12">
        <v>26935</v>
      </c>
      <c r="M48" s="10">
        <v>498.76</v>
      </c>
      <c r="N48" s="10">
        <v>54</v>
      </c>
      <c r="O48" s="11">
        <v>6668.05</v>
      </c>
      <c r="P48" s="12">
        <v>4149</v>
      </c>
      <c r="Q48" s="10">
        <v>36.14</v>
      </c>
      <c r="R48" s="10">
        <v>114.8</v>
      </c>
      <c r="S4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12">
        <v>44</v>
      </c>
      <c r="C49" s="4" t="s">
        <v>102</v>
      </c>
      <c r="D49" s="4" t="s">
        <v>104</v>
      </c>
      <c r="E49" s="4">
        <v>165</v>
      </c>
      <c r="F49" s="4" t="s">
        <v>106</v>
      </c>
      <c r="G49" s="4" t="s">
        <v>105</v>
      </c>
      <c r="H49" s="5" t="s">
        <v>107</v>
      </c>
      <c r="I49" s="5" t="s">
        <v>108</v>
      </c>
      <c r="J49" s="5"/>
      <c r="K49" s="10">
        <v>158.59</v>
      </c>
      <c r="L49" s="12">
        <v>8278</v>
      </c>
      <c r="M49" s="10">
        <v>761.74</v>
      </c>
      <c r="N49" s="10">
        <v>10.87</v>
      </c>
      <c r="O49" s="11">
        <v>1878.68</v>
      </c>
      <c r="P49" s="12">
        <v>3886</v>
      </c>
      <c r="Q49" s="10">
        <v>136.99</v>
      </c>
      <c r="R49" s="10">
        <v>28.36</v>
      </c>
      <c r="S4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12">
        <v>45</v>
      </c>
      <c r="C50" s="4" t="s">
        <v>102</v>
      </c>
      <c r="D50" s="4" t="s">
        <v>109</v>
      </c>
      <c r="E50" s="4">
        <v>4</v>
      </c>
      <c r="F50" s="4" t="s">
        <v>51</v>
      </c>
      <c r="G50" s="4" t="s">
        <v>110</v>
      </c>
      <c r="H50" s="5" t="s">
        <v>111</v>
      </c>
      <c r="I50" s="5" t="s">
        <v>111</v>
      </c>
      <c r="J50" s="5" t="s">
        <v>40</v>
      </c>
      <c r="K50" s="10">
        <v>58.15</v>
      </c>
      <c r="L50" s="12">
        <v>33913</v>
      </c>
      <c r="M50" s="10">
        <v>507.07</v>
      </c>
      <c r="N50" s="10">
        <v>66.88</v>
      </c>
      <c r="O50" s="11">
        <v>4388.1099999999997</v>
      </c>
      <c r="P50" s="12">
        <v>4868</v>
      </c>
      <c r="Q50" s="10">
        <v>46.82</v>
      </c>
      <c r="R50" s="10">
        <v>103.97</v>
      </c>
      <c r="S5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12">
        <v>46</v>
      </c>
      <c r="C51" s="4" t="s">
        <v>102</v>
      </c>
      <c r="D51" s="4" t="s">
        <v>109</v>
      </c>
      <c r="E51" s="4">
        <v>5</v>
      </c>
      <c r="F51" s="4" t="s">
        <v>114</v>
      </c>
      <c r="G51" s="4" t="s">
        <v>112</v>
      </c>
      <c r="H51" s="5"/>
      <c r="I51" s="5"/>
      <c r="J51" s="5" t="s">
        <v>40</v>
      </c>
      <c r="K51" s="10">
        <v>90.06</v>
      </c>
      <c r="L51" s="12">
        <v>21193</v>
      </c>
      <c r="M51" s="10">
        <v>523.91999999999996</v>
      </c>
      <c r="N51" s="10">
        <v>40.450000000000003</v>
      </c>
      <c r="O51" s="11">
        <v>1843</v>
      </c>
      <c r="P51" s="12">
        <v>7230</v>
      </c>
      <c r="Q51" s="10">
        <v>75.05</v>
      </c>
      <c r="R51" s="10">
        <v>96.34</v>
      </c>
      <c r="S5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12">
        <v>47</v>
      </c>
      <c r="C52" s="4" t="s">
        <v>102</v>
      </c>
      <c r="D52" s="4" t="s">
        <v>109</v>
      </c>
      <c r="E52" s="4">
        <v>9</v>
      </c>
      <c r="F52" s="4" t="s">
        <v>46</v>
      </c>
      <c r="G52" s="4" t="s">
        <v>113</v>
      </c>
      <c r="H52" s="5" t="s">
        <v>145</v>
      </c>
      <c r="I52" s="5"/>
      <c r="J52" s="5"/>
      <c r="K52" s="10">
        <v>101.29</v>
      </c>
      <c r="L52" s="12">
        <v>15775</v>
      </c>
      <c r="M52" s="10">
        <v>625.84</v>
      </c>
      <c r="N52" s="10">
        <v>25.21</v>
      </c>
      <c r="O52" s="11">
        <v>2569.91</v>
      </c>
      <c r="P52" s="12">
        <v>5444</v>
      </c>
      <c r="Q52" s="10">
        <v>71.48</v>
      </c>
      <c r="R52" s="10">
        <v>76.150000000000006</v>
      </c>
      <c r="S5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12">
        <v>48</v>
      </c>
      <c r="C53" s="4" t="s">
        <v>102</v>
      </c>
      <c r="D53" s="4" t="s">
        <v>109</v>
      </c>
      <c r="E53" s="4">
        <v>10</v>
      </c>
      <c r="F53" s="4" t="s">
        <v>123</v>
      </c>
      <c r="G53" s="4" t="s">
        <v>115</v>
      </c>
      <c r="H53" s="5" t="s">
        <v>145</v>
      </c>
      <c r="I53" s="5"/>
      <c r="J53" s="5" t="s">
        <v>40</v>
      </c>
      <c r="K53" s="10">
        <v>147.36000000000001</v>
      </c>
      <c r="L53" s="12">
        <v>6619</v>
      </c>
      <c r="M53" s="10">
        <v>1025.22</v>
      </c>
      <c r="N53" s="10">
        <v>6.46</v>
      </c>
      <c r="O53" s="11">
        <v>1538.34</v>
      </c>
      <c r="P53" s="12">
        <v>2529</v>
      </c>
      <c r="Q53" s="10">
        <v>257.01</v>
      </c>
      <c r="R53" s="10">
        <v>9.84</v>
      </c>
      <c r="S5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12">
        <v>49</v>
      </c>
      <c r="C54" s="4" t="s">
        <v>102</v>
      </c>
      <c r="D54" s="4" t="s">
        <v>109</v>
      </c>
      <c r="E54" s="4">
        <v>13</v>
      </c>
      <c r="F54" s="4" t="s">
        <v>46</v>
      </c>
      <c r="G54" s="4" t="s">
        <v>116</v>
      </c>
      <c r="H54" s="5" t="s">
        <v>111</v>
      </c>
      <c r="I54" s="5" t="s">
        <v>111</v>
      </c>
      <c r="J54" s="5" t="s">
        <v>40</v>
      </c>
      <c r="K54" s="10">
        <v>69.31</v>
      </c>
      <c r="L54" s="12">
        <v>22812</v>
      </c>
      <c r="M54" s="10">
        <v>632.5</v>
      </c>
      <c r="N54" s="10">
        <v>36.07</v>
      </c>
      <c r="O54" s="11">
        <v>2268.8000000000002</v>
      </c>
      <c r="P54" s="12">
        <v>6201</v>
      </c>
      <c r="Q54" s="10">
        <v>71.08</v>
      </c>
      <c r="R54" s="10">
        <v>87.23</v>
      </c>
      <c r="S5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12">
        <v>50</v>
      </c>
      <c r="C55" s="4" t="s">
        <v>102</v>
      </c>
      <c r="D55" s="4" t="s">
        <v>109</v>
      </c>
      <c r="E55" s="4">
        <v>14</v>
      </c>
      <c r="F55" s="4" t="s">
        <v>46</v>
      </c>
      <c r="G55" s="4" t="s">
        <v>117</v>
      </c>
      <c r="H55" s="5" t="s">
        <v>118</v>
      </c>
      <c r="I55" s="5" t="s">
        <v>118</v>
      </c>
      <c r="J55" s="5" t="s">
        <v>40</v>
      </c>
      <c r="K55" s="10">
        <v>82.88</v>
      </c>
      <c r="L55" s="12">
        <v>19421.07</v>
      </c>
      <c r="M55" s="10">
        <v>621.27</v>
      </c>
      <c r="N55" s="10">
        <v>31.26</v>
      </c>
      <c r="O55" s="11">
        <v>2738.85</v>
      </c>
      <c r="P55" s="12">
        <v>5276.69</v>
      </c>
      <c r="Q55" s="10">
        <v>69.19</v>
      </c>
      <c r="R55" s="10">
        <v>76.260000000000005</v>
      </c>
      <c r="S5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12">
        <v>51</v>
      </c>
      <c r="C56" s="4" t="s">
        <v>102</v>
      </c>
      <c r="D56" s="4" t="s">
        <v>109</v>
      </c>
      <c r="E56" s="4">
        <v>20</v>
      </c>
      <c r="F56" s="4" t="s">
        <v>119</v>
      </c>
      <c r="G56" s="4" t="s">
        <v>120</v>
      </c>
      <c r="H56" s="5"/>
      <c r="I56" s="5"/>
      <c r="J56" s="5"/>
      <c r="K56" s="10">
        <v>107.39</v>
      </c>
      <c r="L56" s="12">
        <v>10395</v>
      </c>
      <c r="M56" s="10">
        <v>895.74</v>
      </c>
      <c r="N56" s="10">
        <v>11.63</v>
      </c>
      <c r="O56" s="11">
        <v>838.17</v>
      </c>
      <c r="P56" s="12">
        <v>5030</v>
      </c>
      <c r="Q56" s="10">
        <v>237.2</v>
      </c>
      <c r="R56" s="10">
        <v>21.21</v>
      </c>
      <c r="S5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12">
        <v>52</v>
      </c>
      <c r="C57" s="4" t="s">
        <v>102</v>
      </c>
      <c r="D57" s="4" t="s">
        <v>109</v>
      </c>
      <c r="E57" s="4">
        <v>36</v>
      </c>
      <c r="F57" s="4" t="s">
        <v>121</v>
      </c>
      <c r="G57" s="4" t="s">
        <v>122</v>
      </c>
      <c r="H57" s="5"/>
      <c r="I57" s="5"/>
      <c r="J57" s="5"/>
      <c r="K57" s="10">
        <v>40.92</v>
      </c>
      <c r="L57" s="12">
        <v>24128.5</v>
      </c>
      <c r="M57" s="10">
        <v>1012.91</v>
      </c>
      <c r="N57" s="10">
        <v>23.82</v>
      </c>
      <c r="O57" s="11">
        <v>451.85</v>
      </c>
      <c r="P57" s="12">
        <v>8980.59</v>
      </c>
      <c r="Q57" s="10">
        <v>246.44</v>
      </c>
      <c r="R57" s="10">
        <v>36.44</v>
      </c>
      <c r="S5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12">
        <v>53</v>
      </c>
      <c r="C58" s="4" t="s">
        <v>102</v>
      </c>
      <c r="D58" s="4" t="s">
        <v>109</v>
      </c>
      <c r="E58" s="4">
        <v>49</v>
      </c>
      <c r="F58" s="4" t="s">
        <v>123</v>
      </c>
      <c r="G58" s="4" t="s">
        <v>110</v>
      </c>
      <c r="H58" s="5" t="s">
        <v>168</v>
      </c>
      <c r="I58" s="5"/>
      <c r="J58" s="5" t="s">
        <v>40</v>
      </c>
      <c r="K58" s="10">
        <v>91.97</v>
      </c>
      <c r="L58" s="12">
        <v>9072</v>
      </c>
      <c r="M58" s="10">
        <v>1198.55</v>
      </c>
      <c r="N58" s="10">
        <v>7.57</v>
      </c>
      <c r="O58" s="11">
        <v>935.44</v>
      </c>
      <c r="P58" s="12">
        <v>3335</v>
      </c>
      <c r="Q58" s="10">
        <v>320.52999999999997</v>
      </c>
      <c r="R58" s="10">
        <v>10.41</v>
      </c>
      <c r="S5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12">
        <v>56</v>
      </c>
      <c r="C59" s="4" t="s">
        <v>102</v>
      </c>
      <c r="D59" s="4" t="s">
        <v>109</v>
      </c>
      <c r="E59" s="4">
        <v>57</v>
      </c>
      <c r="F59" s="4" t="s">
        <v>127</v>
      </c>
      <c r="G59" s="4" t="s">
        <v>124</v>
      </c>
      <c r="H59" s="5"/>
      <c r="I59" s="5" t="s">
        <v>125</v>
      </c>
      <c r="J59" s="5" t="s">
        <v>40</v>
      </c>
      <c r="K59" s="10">
        <v>104.65</v>
      </c>
      <c r="L59" s="12">
        <v>13860.34</v>
      </c>
      <c r="M59" s="10">
        <v>689.41</v>
      </c>
      <c r="N59" s="10">
        <v>20.100000000000001</v>
      </c>
      <c r="O59" s="11">
        <v>1370.41</v>
      </c>
      <c r="P59" s="12">
        <v>6344.53</v>
      </c>
      <c r="Q59" s="10">
        <v>115.01</v>
      </c>
      <c r="R59" s="10">
        <v>55.16</v>
      </c>
      <c r="S5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12">
        <v>57</v>
      </c>
      <c r="C60" s="4" t="s">
        <v>102</v>
      </c>
      <c r="D60" s="4" t="s">
        <v>109</v>
      </c>
      <c r="E60" s="4">
        <v>60</v>
      </c>
      <c r="F60" s="4" t="s">
        <v>126</v>
      </c>
      <c r="G60" s="4" t="s">
        <v>124</v>
      </c>
      <c r="H60" s="5"/>
      <c r="I60" s="5"/>
      <c r="J60" s="5"/>
      <c r="K60" s="10">
        <v>35.72</v>
      </c>
      <c r="L60" s="12">
        <v>27072.99</v>
      </c>
      <c r="M60" s="10">
        <v>1034.0899999999999</v>
      </c>
      <c r="N60" s="10">
        <v>26.28</v>
      </c>
      <c r="O60" s="11">
        <v>447.21</v>
      </c>
      <c r="P60" s="12">
        <v>11189.89</v>
      </c>
      <c r="Q60" s="10">
        <v>199.83</v>
      </c>
      <c r="R60" s="10">
        <v>56</v>
      </c>
      <c r="S6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12">
        <v>58</v>
      </c>
      <c r="C61" s="4" t="s">
        <v>102</v>
      </c>
      <c r="D61" s="4" t="s">
        <v>109</v>
      </c>
      <c r="E61" s="4">
        <v>60</v>
      </c>
      <c r="F61" s="4" t="s">
        <v>134</v>
      </c>
      <c r="G61" s="4" t="s">
        <v>124</v>
      </c>
      <c r="H61" s="5"/>
      <c r="I61" s="5"/>
      <c r="J61" s="5"/>
      <c r="K61" s="10">
        <v>58.95</v>
      </c>
      <c r="L61" s="12">
        <v>13379.46</v>
      </c>
      <c r="M61" s="10">
        <v>1267.9000000000001</v>
      </c>
      <c r="N61" s="10">
        <v>10.55</v>
      </c>
      <c r="O61" s="11">
        <v>184.8</v>
      </c>
      <c r="P61" s="12">
        <v>9015.32</v>
      </c>
      <c r="Q61" s="10">
        <v>600.22</v>
      </c>
      <c r="R61" s="10">
        <v>15.02</v>
      </c>
      <c r="S6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12">
        <v>59</v>
      </c>
      <c r="C62" s="4" t="s">
        <v>70</v>
      </c>
      <c r="D62" s="4" t="s">
        <v>109</v>
      </c>
      <c r="E62" s="4">
        <v>39</v>
      </c>
      <c r="F62" s="4" t="s">
        <v>135</v>
      </c>
      <c r="G62" s="4" t="s">
        <v>136</v>
      </c>
      <c r="H62" s="5"/>
      <c r="I62" s="5"/>
      <c r="J62" s="5"/>
      <c r="K62" s="10">
        <v>41.74</v>
      </c>
      <c r="L62" s="12">
        <v>30535</v>
      </c>
      <c r="M62" s="10">
        <v>784.57</v>
      </c>
      <c r="N62" s="10">
        <v>38.92</v>
      </c>
      <c r="O62" s="11">
        <v>768.82</v>
      </c>
      <c r="P62" s="12">
        <v>11691</v>
      </c>
      <c r="Q62" s="10">
        <v>111.26</v>
      </c>
      <c r="R62" s="10">
        <v>105.08</v>
      </c>
      <c r="S6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12">
        <v>60</v>
      </c>
      <c r="C63" s="4" t="s">
        <v>102</v>
      </c>
      <c r="D63" s="4" t="s">
        <v>109</v>
      </c>
      <c r="E63" s="4">
        <v>63</v>
      </c>
      <c r="F63" s="4" t="s">
        <v>139</v>
      </c>
      <c r="G63" s="4" t="s">
        <v>140</v>
      </c>
      <c r="H63" s="5"/>
      <c r="I63" s="5"/>
      <c r="J63" s="5"/>
      <c r="K63" s="10">
        <v>37.380000000000003</v>
      </c>
      <c r="L63" s="12">
        <v>18966</v>
      </c>
      <c r="M63" s="10">
        <v>1410.7</v>
      </c>
      <c r="N63" s="10">
        <v>13.44</v>
      </c>
      <c r="O63" s="11">
        <v>177.27</v>
      </c>
      <c r="P63" s="12">
        <v>10172</v>
      </c>
      <c r="Q63" s="10">
        <v>554.55999999999995</v>
      </c>
      <c r="R63" s="10">
        <v>18.34</v>
      </c>
      <c r="S6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12">
        <v>61</v>
      </c>
      <c r="C64" s="4" t="s">
        <v>102</v>
      </c>
      <c r="D64" s="4" t="s">
        <v>109</v>
      </c>
      <c r="E64" s="4">
        <v>83</v>
      </c>
      <c r="F64" s="4" t="s">
        <v>123</v>
      </c>
      <c r="G64" s="4" t="s">
        <v>141</v>
      </c>
      <c r="H64" s="5" t="s">
        <v>145</v>
      </c>
      <c r="I64" s="5"/>
      <c r="J64" s="5" t="s">
        <v>40</v>
      </c>
      <c r="K64" s="10">
        <v>43.45</v>
      </c>
      <c r="L64" s="12">
        <v>19568</v>
      </c>
      <c r="M64" s="10">
        <v>1239.32</v>
      </c>
      <c r="N64" s="10">
        <v>14.98</v>
      </c>
      <c r="O64" s="11">
        <v>458.58</v>
      </c>
      <c r="P64" s="12">
        <v>5880</v>
      </c>
      <c r="Q64" s="10">
        <v>370.88</v>
      </c>
      <c r="R64" s="10">
        <v>15.85</v>
      </c>
      <c r="S6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12">
        <v>62</v>
      </c>
      <c r="C65" s="4" t="s">
        <v>102</v>
      </c>
      <c r="D65" s="4" t="s">
        <v>109</v>
      </c>
      <c r="E65" s="4">
        <v>102</v>
      </c>
      <c r="F65" s="4" t="s">
        <v>143</v>
      </c>
      <c r="G65" s="4" t="s">
        <v>142</v>
      </c>
      <c r="H65" s="5"/>
      <c r="I65" s="5"/>
      <c r="J65" s="5"/>
      <c r="K65" s="10">
        <v>28.37</v>
      </c>
      <c r="L65" s="12">
        <v>30292</v>
      </c>
      <c r="M65" s="10">
        <v>1163.82</v>
      </c>
      <c r="N65" s="10">
        <v>26.03</v>
      </c>
      <c r="O65" s="11">
        <v>226.44</v>
      </c>
      <c r="P65" s="12">
        <v>17714</v>
      </c>
      <c r="Q65" s="10">
        <v>249.31</v>
      </c>
      <c r="R65" s="10">
        <v>71.05</v>
      </c>
      <c r="S6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12">
        <v>63</v>
      </c>
      <c r="C66" s="4" t="s">
        <v>102</v>
      </c>
      <c r="D66" s="4" t="s">
        <v>109</v>
      </c>
      <c r="E66" s="4">
        <v>102</v>
      </c>
      <c r="F66" s="4" t="s">
        <v>144</v>
      </c>
      <c r="G66" s="4" t="s">
        <v>142</v>
      </c>
      <c r="H66" s="5"/>
      <c r="I66" s="5"/>
      <c r="J66" s="5"/>
      <c r="K66" s="10">
        <v>112.03</v>
      </c>
      <c r="L66" s="12">
        <v>6987</v>
      </c>
      <c r="M66" s="10">
        <v>1277.45</v>
      </c>
      <c r="N66" s="10">
        <v>5.47</v>
      </c>
      <c r="O66" s="11">
        <v>388.05</v>
      </c>
      <c r="P66" s="12">
        <v>4965</v>
      </c>
      <c r="Q66" s="10">
        <v>519.01</v>
      </c>
      <c r="R66" s="10">
        <v>9.57</v>
      </c>
      <c r="S6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12">
        <v>64</v>
      </c>
      <c r="C67" s="4" t="s">
        <v>102</v>
      </c>
      <c r="D67" s="4" t="s">
        <v>109</v>
      </c>
      <c r="E67" s="4">
        <v>112</v>
      </c>
      <c r="F67" s="4" t="s">
        <v>46</v>
      </c>
      <c r="G67" s="4" t="s">
        <v>146</v>
      </c>
      <c r="H67" s="5" t="s">
        <v>147</v>
      </c>
      <c r="I67" s="5"/>
      <c r="J67" s="5" t="s">
        <v>40</v>
      </c>
      <c r="K67" s="10">
        <v>54.07</v>
      </c>
      <c r="L67" s="12">
        <v>29484.61</v>
      </c>
      <c r="M67" s="10">
        <v>627.24</v>
      </c>
      <c r="N67" s="10">
        <v>47.01</v>
      </c>
      <c r="O67" s="11">
        <v>1920.89</v>
      </c>
      <c r="P67" s="12">
        <v>7361.79</v>
      </c>
      <c r="Q67" s="10">
        <v>70.72</v>
      </c>
      <c r="R67" s="10">
        <v>104.1</v>
      </c>
      <c r="S6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12">
        <v>65</v>
      </c>
      <c r="C68" s="4" t="s">
        <v>102</v>
      </c>
      <c r="D68" s="4" t="s">
        <v>104</v>
      </c>
      <c r="E68" s="4">
        <v>190</v>
      </c>
      <c r="F68" s="4" t="s">
        <v>48</v>
      </c>
      <c r="G68" s="4" t="s">
        <v>16</v>
      </c>
      <c r="H68" s="5" t="s">
        <v>22</v>
      </c>
      <c r="I68" s="5" t="s">
        <v>60</v>
      </c>
      <c r="J68" s="5" t="s">
        <v>40</v>
      </c>
      <c r="K68" s="10">
        <v>256</v>
      </c>
      <c r="L68" s="12">
        <v>5293</v>
      </c>
      <c r="M68" s="10">
        <v>737.97</v>
      </c>
      <c r="N68" s="10">
        <v>7.17</v>
      </c>
      <c r="O68" s="11">
        <v>4673.21</v>
      </c>
      <c r="P68" s="12">
        <v>2530</v>
      </c>
      <c r="Q68" s="10">
        <v>84.58</v>
      </c>
      <c r="R68" s="10">
        <v>29.91</v>
      </c>
      <c r="S6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12">
        <v>66</v>
      </c>
      <c r="C69" s="4" t="s">
        <v>138</v>
      </c>
      <c r="D69" s="4" t="s">
        <v>104</v>
      </c>
      <c r="E69" s="4">
        <v>204</v>
      </c>
      <c r="F69" s="4" t="s">
        <v>88</v>
      </c>
      <c r="G69" s="4" t="s">
        <v>92</v>
      </c>
      <c r="H69" s="5"/>
      <c r="I69" s="5"/>
      <c r="J69" s="5"/>
      <c r="K69" s="10">
        <v>77.22</v>
      </c>
      <c r="L69" s="12">
        <v>24558</v>
      </c>
      <c r="M69" s="10">
        <v>527.33000000000004</v>
      </c>
      <c r="N69" s="10">
        <v>46.57</v>
      </c>
      <c r="O69" s="11">
        <v>2341.54</v>
      </c>
      <c r="P69" s="12">
        <v>6777</v>
      </c>
      <c r="Q69" s="10">
        <v>63.01</v>
      </c>
      <c r="R69" s="10">
        <v>107.56</v>
      </c>
      <c r="S6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12">
        <v>67</v>
      </c>
      <c r="C70" s="4" t="s">
        <v>138</v>
      </c>
      <c r="D70" s="4" t="s">
        <v>109</v>
      </c>
      <c r="E70" s="4">
        <v>132</v>
      </c>
      <c r="F70" s="4" t="s">
        <v>123</v>
      </c>
      <c r="G70" s="4" t="s">
        <v>115</v>
      </c>
      <c r="H70" s="5" t="s">
        <v>162</v>
      </c>
      <c r="I70" s="5" t="s">
        <v>169</v>
      </c>
      <c r="J70" s="5" t="s">
        <v>40</v>
      </c>
      <c r="K70" s="10">
        <v>180.54</v>
      </c>
      <c r="L70" s="12">
        <v>5863</v>
      </c>
      <c r="M70" s="10">
        <v>944.68</v>
      </c>
      <c r="N70" s="10">
        <v>6.21</v>
      </c>
      <c r="O70" s="11">
        <v>1709.41</v>
      </c>
      <c r="P70" s="12">
        <v>2399</v>
      </c>
      <c r="Q70" s="10">
        <v>243.84</v>
      </c>
      <c r="R70" s="10">
        <v>9.84</v>
      </c>
      <c r="S7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12">
        <v>68</v>
      </c>
      <c r="C71" s="4" t="s">
        <v>102</v>
      </c>
      <c r="D71" s="4" t="s">
        <v>109</v>
      </c>
      <c r="E71" s="4">
        <v>118</v>
      </c>
      <c r="F71" s="4" t="s">
        <v>166</v>
      </c>
      <c r="G71" s="4" t="s">
        <v>163</v>
      </c>
      <c r="H71" s="5" t="s">
        <v>165</v>
      </c>
      <c r="I71" s="5" t="s">
        <v>164</v>
      </c>
      <c r="J71" s="5" t="s">
        <v>40</v>
      </c>
      <c r="K71" s="10">
        <v>147.47999999999999</v>
      </c>
      <c r="L71" s="12">
        <v>12519</v>
      </c>
      <c r="M71" s="10">
        <v>541.62</v>
      </c>
      <c r="N71" s="10">
        <v>23.11</v>
      </c>
      <c r="O71" s="11">
        <v>2564.7600000000002</v>
      </c>
      <c r="P71" s="12">
        <v>3825</v>
      </c>
      <c r="Q71" s="10">
        <v>101.94</v>
      </c>
      <c r="R71" s="10">
        <v>37.520000000000003</v>
      </c>
      <c r="S7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12">
        <v>69</v>
      </c>
      <c r="C72" s="4" t="s">
        <v>138</v>
      </c>
      <c r="D72" s="4" t="s">
        <v>109</v>
      </c>
      <c r="E72" s="4">
        <v>137</v>
      </c>
      <c r="F72" s="4" t="s">
        <v>123</v>
      </c>
      <c r="G72" s="4" t="s">
        <v>141</v>
      </c>
      <c r="H72" s="5"/>
      <c r="I72" s="5"/>
      <c r="J72" s="5" t="s">
        <v>40</v>
      </c>
      <c r="K72" s="10">
        <v>35.340000000000003</v>
      </c>
      <c r="L72" s="12">
        <v>20603</v>
      </c>
      <c r="M72" s="10">
        <v>1373.38</v>
      </c>
      <c r="N72" s="10">
        <v>15</v>
      </c>
      <c r="O72" s="11">
        <v>443.88</v>
      </c>
      <c r="P72" s="12">
        <v>6048</v>
      </c>
      <c r="Q72" s="10">
        <v>372.52</v>
      </c>
      <c r="R72" s="10">
        <v>16.23</v>
      </c>
      <c r="S7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12">
        <v>70</v>
      </c>
      <c r="C73" s="4" t="s">
        <v>138</v>
      </c>
      <c r="D73" s="4" t="s">
        <v>109</v>
      </c>
      <c r="E73" s="4">
        <v>140</v>
      </c>
      <c r="F73" s="4" t="s">
        <v>123</v>
      </c>
      <c r="G73" s="4" t="s">
        <v>110</v>
      </c>
      <c r="H73" s="5" t="s">
        <v>167</v>
      </c>
      <c r="I73" s="5"/>
      <c r="J73" s="5" t="s">
        <v>40</v>
      </c>
      <c r="K73" s="10">
        <v>144.37</v>
      </c>
      <c r="L73" s="12">
        <v>6717</v>
      </c>
      <c r="M73" s="10">
        <v>1031.19</v>
      </c>
      <c r="N73" s="10">
        <v>6.51</v>
      </c>
      <c r="O73" s="11">
        <v>1517.62</v>
      </c>
      <c r="P73" s="12">
        <v>2129</v>
      </c>
      <c r="Q73" s="10">
        <v>309.45999999999998</v>
      </c>
      <c r="R73" s="10">
        <v>6.88</v>
      </c>
      <c r="S7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12">
        <v>71</v>
      </c>
      <c r="C74" s="4" t="s">
        <v>138</v>
      </c>
      <c r="D74" s="4" t="s">
        <v>109</v>
      </c>
      <c r="E74" s="4">
        <v>143</v>
      </c>
      <c r="F74" s="4" t="s">
        <v>127</v>
      </c>
      <c r="G74" s="4" t="s">
        <v>124</v>
      </c>
      <c r="H74" s="5"/>
      <c r="I74" s="5"/>
      <c r="J74" s="5"/>
      <c r="K74" s="10">
        <v>111.07</v>
      </c>
      <c r="L74" s="12">
        <v>13062.5</v>
      </c>
      <c r="M74" s="10">
        <v>689.24</v>
      </c>
      <c r="N74" s="10">
        <v>18.95</v>
      </c>
      <c r="O74" s="11">
        <v>1535</v>
      </c>
      <c r="P74" s="12">
        <f>27143.22/5</f>
        <v>5428.6440000000002</v>
      </c>
      <c r="Q74" s="10">
        <v>120</v>
      </c>
      <c r="R74" s="10">
        <v>45.24</v>
      </c>
      <c r="S7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12">
        <v>72</v>
      </c>
      <c r="C75" s="4" t="s">
        <v>138</v>
      </c>
      <c r="D75" s="4" t="s">
        <v>109</v>
      </c>
      <c r="E75" s="4">
        <v>149</v>
      </c>
      <c r="F75" s="4" t="s">
        <v>170</v>
      </c>
      <c r="G75" s="4" t="s">
        <v>171</v>
      </c>
      <c r="H75" s="5"/>
      <c r="I75" s="5"/>
      <c r="J75" s="5"/>
      <c r="K75" s="10">
        <v>50.22</v>
      </c>
      <c r="L75" s="12">
        <v>25952</v>
      </c>
      <c r="M75" s="10">
        <v>767.28</v>
      </c>
      <c r="N75" s="10">
        <v>33.82</v>
      </c>
      <c r="O75" s="11">
        <v>1502.87</v>
      </c>
      <c r="P75" s="12">
        <v>7620</v>
      </c>
      <c r="Q75" s="10">
        <v>87.32</v>
      </c>
      <c r="R75" s="10">
        <v>87.26</v>
      </c>
      <c r="S7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12">
        <v>73</v>
      </c>
      <c r="C76" s="4" t="s">
        <v>138</v>
      </c>
      <c r="D76" s="4" t="s">
        <v>109</v>
      </c>
      <c r="E76" s="4">
        <v>152</v>
      </c>
      <c r="F76" s="4" t="s">
        <v>123</v>
      </c>
      <c r="G76" s="4" t="s">
        <v>171</v>
      </c>
      <c r="H76" s="5" t="s">
        <v>172</v>
      </c>
      <c r="I76" s="5"/>
      <c r="J76" s="5"/>
      <c r="K76" s="10">
        <v>78.09</v>
      </c>
      <c r="L76" s="12">
        <v>13745</v>
      </c>
      <c r="M76" s="10">
        <v>931.73</v>
      </c>
      <c r="N76" s="10">
        <v>14.75</v>
      </c>
      <c r="O76" s="11">
        <v>590.89</v>
      </c>
      <c r="P76" s="12">
        <v>5238</v>
      </c>
      <c r="Q76" s="10">
        <v>323.11</v>
      </c>
      <c r="R76" s="10">
        <v>16.21</v>
      </c>
      <c r="S7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12">
        <v>74</v>
      </c>
      <c r="C77" s="4" t="s">
        <v>138</v>
      </c>
      <c r="D77" s="4" t="s">
        <v>104</v>
      </c>
      <c r="E77" s="4">
        <v>205</v>
      </c>
      <c r="F77" s="4" t="s">
        <v>78</v>
      </c>
      <c r="G77" s="4" t="s">
        <v>11</v>
      </c>
      <c r="H77" s="5"/>
      <c r="I77" s="5"/>
      <c r="J77" s="5"/>
      <c r="K77" s="10">
        <v>190</v>
      </c>
      <c r="L77" s="12">
        <v>7302.14</v>
      </c>
      <c r="M77" s="10">
        <v>720.78</v>
      </c>
      <c r="N77" s="10">
        <v>10.130000000000001</v>
      </c>
      <c r="O77" s="11">
        <v>2061.89</v>
      </c>
      <c r="P77" s="12">
        <f>10894.91/4</f>
        <v>2723.7275</v>
      </c>
      <c r="Q77" s="10">
        <f>712.25/4</f>
        <v>178.0625</v>
      </c>
      <c r="R77" s="10">
        <v>15.3</v>
      </c>
      <c r="S7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12">
        <v>75</v>
      </c>
      <c r="C78" s="4" t="s">
        <v>138</v>
      </c>
      <c r="D78" s="4" t="s">
        <v>104</v>
      </c>
      <c r="E78" s="4">
        <v>212</v>
      </c>
      <c r="F78" s="4" t="s">
        <v>176</v>
      </c>
      <c r="G78" s="4" t="s">
        <v>177</v>
      </c>
      <c r="H78" s="5"/>
      <c r="I78" s="5"/>
      <c r="J78" s="5"/>
      <c r="K78" s="10">
        <v>126.49</v>
      </c>
      <c r="L78" s="12">
        <v>7799</v>
      </c>
      <c r="M78" s="10">
        <v>1013.61</v>
      </c>
      <c r="N78" s="10">
        <v>7.69</v>
      </c>
      <c r="O78" s="11">
        <v>1216.69</v>
      </c>
      <c r="P78" s="12">
        <v>2588</v>
      </c>
      <c r="Q78" s="10">
        <v>317.62</v>
      </c>
      <c r="R78" s="10">
        <v>8.15</v>
      </c>
      <c r="S7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12">
        <v>76</v>
      </c>
      <c r="C79" s="4" t="s">
        <v>138</v>
      </c>
      <c r="D79" s="4" t="s">
        <v>109</v>
      </c>
      <c r="E79" s="4">
        <v>173</v>
      </c>
      <c r="F79" s="4" t="s">
        <v>114</v>
      </c>
      <c r="G79" s="4" t="s">
        <v>178</v>
      </c>
      <c r="H79" s="5"/>
      <c r="I79" s="5"/>
      <c r="J79" s="5"/>
      <c r="K79" s="10">
        <v>94.92</v>
      </c>
      <c r="L79" s="12">
        <v>20057.62</v>
      </c>
      <c r="M79" s="10">
        <v>525.22</v>
      </c>
      <c r="N79" s="10">
        <v>38.19</v>
      </c>
      <c r="O79" s="11">
        <v>2098.9899999999998</v>
      </c>
      <c r="P79" s="12">
        <f>46962.81/8</f>
        <v>5870.3512499999997</v>
      </c>
      <c r="Q79" s="10">
        <f>649.26/8</f>
        <v>81.157499999999999</v>
      </c>
      <c r="R79" s="10">
        <v>72.33</v>
      </c>
      <c r="S7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12">
        <v>77</v>
      </c>
      <c r="C80" s="4" t="s">
        <v>138</v>
      </c>
      <c r="D80" s="4" t="s">
        <v>104</v>
      </c>
      <c r="E80" s="4">
        <v>234</v>
      </c>
      <c r="F80" s="4" t="s">
        <v>100</v>
      </c>
      <c r="G80" s="4" t="s">
        <v>183</v>
      </c>
      <c r="H80" s="5"/>
      <c r="I80" s="5"/>
      <c r="J80" s="5"/>
      <c r="K80" s="10">
        <v>210.66</v>
      </c>
      <c r="L80" s="12">
        <v>8085</v>
      </c>
      <c r="M80" s="10">
        <v>587.17999999999995</v>
      </c>
      <c r="N80" s="10">
        <v>13.77</v>
      </c>
      <c r="O80" s="11">
        <v>3492.77</v>
      </c>
      <c r="P80" s="12">
        <v>3775</v>
      </c>
      <c r="Q80" s="10">
        <v>75.84</v>
      </c>
      <c r="R80" s="10">
        <v>49.77</v>
      </c>
      <c r="S8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12">
        <v>78</v>
      </c>
      <c r="C81" s="4" t="s">
        <v>138</v>
      </c>
      <c r="D81" s="4" t="s">
        <v>104</v>
      </c>
      <c r="E81" s="4">
        <v>241</v>
      </c>
      <c r="F81" s="4" t="s">
        <v>114</v>
      </c>
      <c r="G81" s="4" t="s">
        <v>184</v>
      </c>
      <c r="H81" s="5"/>
      <c r="I81" s="5"/>
      <c r="J81" s="5" t="s">
        <v>40</v>
      </c>
      <c r="K81" s="10">
        <v>78.38</v>
      </c>
      <c r="L81" s="12">
        <v>23969.25</v>
      </c>
      <c r="M81" s="10">
        <v>532.30999999999995</v>
      </c>
      <c r="N81" s="10">
        <v>45.03</v>
      </c>
      <c r="O81" s="11">
        <v>2001.77</v>
      </c>
      <c r="P81" s="12">
        <v>6042</v>
      </c>
      <c r="Q81" s="10">
        <v>82.7</v>
      </c>
      <c r="R81" s="10">
        <v>73.08</v>
      </c>
      <c r="S8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12">
        <v>79</v>
      </c>
      <c r="C82" s="4" t="s">
        <v>185</v>
      </c>
      <c r="D82" s="4" t="s">
        <v>104</v>
      </c>
      <c r="E82" s="4">
        <v>242</v>
      </c>
      <c r="F82" s="4" t="s">
        <v>186</v>
      </c>
      <c r="G82" s="4" t="s">
        <v>187</v>
      </c>
      <c r="H82" s="5"/>
      <c r="I82" s="5"/>
      <c r="J82" s="5"/>
      <c r="K82" s="10">
        <v>95.02</v>
      </c>
      <c r="L82" s="12">
        <v>8577.2000000000007</v>
      </c>
      <c r="M82" s="10">
        <v>1227</v>
      </c>
      <c r="N82" s="10">
        <v>6.99</v>
      </c>
      <c r="O82" s="11">
        <v>512.39</v>
      </c>
      <c r="P82" s="12">
        <f>7406.61/2</f>
        <v>3703.3049999999998</v>
      </c>
      <c r="Q82" s="10">
        <f>1054/2</f>
        <v>527</v>
      </c>
      <c r="R82" s="10">
        <v>7.03</v>
      </c>
      <c r="S8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12">
        <v>80</v>
      </c>
      <c r="C83" s="4" t="s">
        <v>185</v>
      </c>
      <c r="D83" s="4" t="s">
        <v>104</v>
      </c>
      <c r="E83" s="4">
        <v>244</v>
      </c>
      <c r="F83" s="4" t="s">
        <v>189</v>
      </c>
      <c r="G83" s="4" t="s">
        <v>188</v>
      </c>
      <c r="H83" s="5"/>
      <c r="I83" s="5"/>
      <c r="J83" s="5"/>
      <c r="K83" s="10">
        <v>65.849999999999994</v>
      </c>
      <c r="L83" s="12">
        <v>9505</v>
      </c>
      <c r="M83" s="10">
        <v>1597.64</v>
      </c>
      <c r="N83" s="10">
        <v>5.95</v>
      </c>
      <c r="O83" s="11">
        <v>287.18</v>
      </c>
      <c r="P83" s="12">
        <v>4550</v>
      </c>
      <c r="Q83" s="10">
        <v>765.23</v>
      </c>
      <c r="R83" s="10">
        <v>5.95</v>
      </c>
      <c r="S8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12">
        <v>81</v>
      </c>
      <c r="C84" s="4" t="s">
        <v>138</v>
      </c>
      <c r="D84" s="4" t="s">
        <v>109</v>
      </c>
      <c r="E84" s="4">
        <v>178</v>
      </c>
      <c r="F84" s="4" t="s">
        <v>190</v>
      </c>
      <c r="G84" s="4" t="s">
        <v>191</v>
      </c>
      <c r="H84" s="5"/>
      <c r="I84" s="5"/>
      <c r="J84" s="5"/>
      <c r="K84" s="10">
        <v>188.44</v>
      </c>
      <c r="L84" s="12">
        <v>6349.88</v>
      </c>
      <c r="M84" s="10">
        <v>835.72</v>
      </c>
      <c r="N84" s="10">
        <v>7.6</v>
      </c>
      <c r="O84" s="11">
        <v>1513.55</v>
      </c>
      <c r="P84" s="12">
        <f>16300.78/4</f>
        <v>4075.1950000000002</v>
      </c>
      <c r="Q84" s="10">
        <f>648.51/4</f>
        <v>162.1275</v>
      </c>
      <c r="R84" s="10">
        <v>25.14</v>
      </c>
      <c r="S8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12">
        <v>82</v>
      </c>
      <c r="C85" s="4" t="s">
        <v>138</v>
      </c>
      <c r="D85" s="4" t="s">
        <v>109</v>
      </c>
      <c r="E85" s="4">
        <v>181</v>
      </c>
      <c r="F85" s="4" t="s">
        <v>57</v>
      </c>
      <c r="G85" s="4" t="s">
        <v>192</v>
      </c>
      <c r="H85" s="5"/>
      <c r="I85" s="5"/>
      <c r="J85" s="5"/>
      <c r="K85" s="10">
        <v>155.84</v>
      </c>
      <c r="L85" s="12">
        <v>11590</v>
      </c>
      <c r="M85" s="10">
        <v>553.66999999999996</v>
      </c>
      <c r="N85" s="10">
        <v>20.93</v>
      </c>
      <c r="O85" s="11">
        <v>1136.33</v>
      </c>
      <c r="P85" s="12">
        <v>5208</v>
      </c>
      <c r="Q85" s="10">
        <v>168.99</v>
      </c>
      <c r="R85" s="10">
        <v>30.82</v>
      </c>
      <c r="S8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12">
        <v>83</v>
      </c>
      <c r="C86" s="4" t="s">
        <v>185</v>
      </c>
      <c r="D86" s="4" t="s">
        <v>109</v>
      </c>
      <c r="E86" s="4">
        <v>184</v>
      </c>
      <c r="F86" s="4" t="s">
        <v>198</v>
      </c>
      <c r="G86" s="4" t="s">
        <v>178</v>
      </c>
      <c r="H86" s="5"/>
      <c r="I86" s="5"/>
      <c r="J86" s="5"/>
      <c r="K86" s="10">
        <v>83.47</v>
      </c>
      <c r="L86" s="12">
        <v>20987</v>
      </c>
      <c r="M86" s="10">
        <v>570.83000000000004</v>
      </c>
      <c r="N86" s="10">
        <v>36.770000000000003</v>
      </c>
      <c r="O86" s="11">
        <v>1480.21</v>
      </c>
      <c r="P86" s="12">
        <v>6750</v>
      </c>
      <c r="Q86" s="10">
        <v>100.09</v>
      </c>
      <c r="R86" s="10">
        <v>67.44</v>
      </c>
      <c r="S8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12">
        <v>84</v>
      </c>
      <c r="C87" s="4" t="s">
        <v>185</v>
      </c>
      <c r="D87" s="4" t="s">
        <v>104</v>
      </c>
      <c r="E87" s="4">
        <v>257</v>
      </c>
      <c r="F87" s="4" t="s">
        <v>201</v>
      </c>
      <c r="G87" s="4" t="s">
        <v>202</v>
      </c>
      <c r="H87" s="5"/>
      <c r="I87" s="5"/>
      <c r="J87" s="5"/>
      <c r="K87" s="10">
        <v>83.97</v>
      </c>
      <c r="L87" s="12">
        <v>23458.63</v>
      </c>
      <c r="M87" s="10">
        <v>507.64</v>
      </c>
      <c r="N87" s="10">
        <v>46.21</v>
      </c>
      <c r="O87" s="11">
        <v>1887.59</v>
      </c>
      <c r="P87" s="12">
        <f>82414.33/10</f>
        <v>8241.4330000000009</v>
      </c>
      <c r="Q87" s="10">
        <f>642.82/10</f>
        <v>64.282000000000011</v>
      </c>
      <c r="R87" s="10">
        <v>128.21</v>
      </c>
      <c r="S8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12">
        <v>85</v>
      </c>
      <c r="C88" s="4" t="s">
        <v>185</v>
      </c>
      <c r="D88" s="4" t="s">
        <v>109</v>
      </c>
      <c r="E88" s="4">
        <v>186</v>
      </c>
      <c r="F88" s="4" t="s">
        <v>203</v>
      </c>
      <c r="G88" s="4" t="s">
        <v>204</v>
      </c>
      <c r="H88" s="5" t="s">
        <v>206</v>
      </c>
      <c r="I88" s="5" t="s">
        <v>205</v>
      </c>
      <c r="J88" s="5" t="s">
        <v>40</v>
      </c>
      <c r="K88" s="10">
        <v>106.64</v>
      </c>
      <c r="L88" s="12">
        <v>16480.22</v>
      </c>
      <c r="M88" s="10">
        <v>568.99</v>
      </c>
      <c r="N88" s="10">
        <v>28.96</v>
      </c>
      <c r="O88" s="11">
        <v>1485.51</v>
      </c>
      <c r="P88" s="12">
        <f>63850/8</f>
        <v>7981.25</v>
      </c>
      <c r="Q88" s="10">
        <f>674.74/8</f>
        <v>84.342500000000001</v>
      </c>
      <c r="R88" s="10">
        <v>94.63</v>
      </c>
      <c r="S8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12">
        <v>86</v>
      </c>
      <c r="C89" s="4" t="s">
        <v>185</v>
      </c>
      <c r="D89" s="4" t="s">
        <v>104</v>
      </c>
      <c r="E89" s="4">
        <v>261</v>
      </c>
      <c r="F89" s="4" t="s">
        <v>114</v>
      </c>
      <c r="G89" s="4" t="s">
        <v>209</v>
      </c>
      <c r="H89" s="5"/>
      <c r="I89" s="5"/>
      <c r="J89" s="5" t="s">
        <v>40</v>
      </c>
      <c r="K89" s="10">
        <v>75.87</v>
      </c>
      <c r="L89" s="12">
        <v>24717.13</v>
      </c>
      <c r="M89" s="10">
        <v>533.22</v>
      </c>
      <c r="N89" s="10">
        <v>46.35</v>
      </c>
      <c r="O89" s="11">
        <v>1924.72</v>
      </c>
      <c r="P89" s="12">
        <v>6166.54</v>
      </c>
      <c r="Q89" s="10">
        <v>84.25</v>
      </c>
      <c r="R89" s="10">
        <v>73.19</v>
      </c>
      <c r="S8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12">
        <v>87</v>
      </c>
      <c r="C90" s="4" t="s">
        <v>185</v>
      </c>
      <c r="D90" s="4" t="s">
        <v>104</v>
      </c>
      <c r="E90" s="4">
        <v>279</v>
      </c>
      <c r="F90" s="4" t="s">
        <v>210</v>
      </c>
      <c r="G90" s="4" t="s">
        <v>24</v>
      </c>
      <c r="H90" s="5"/>
      <c r="I90" s="5"/>
      <c r="J90" s="5"/>
      <c r="K90" s="10">
        <v>26.63</v>
      </c>
      <c r="L90" s="12">
        <v>48597</v>
      </c>
      <c r="M90" s="10">
        <v>772.61</v>
      </c>
      <c r="N90" s="10">
        <v>62.9</v>
      </c>
      <c r="O90" s="11">
        <v>771.77</v>
      </c>
      <c r="P90" s="12">
        <v>14692.8</v>
      </c>
      <c r="Q90" s="10">
        <v>88.2</v>
      </c>
      <c r="R90" s="10">
        <v>166.6</v>
      </c>
      <c r="S9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12">
        <v>88</v>
      </c>
      <c r="C91" s="4" t="s">
        <v>185</v>
      </c>
      <c r="D91" s="4" t="s">
        <v>109</v>
      </c>
      <c r="E91" s="4">
        <v>214</v>
      </c>
      <c r="F91" s="4" t="s">
        <v>51</v>
      </c>
      <c r="G91" s="4" t="s">
        <v>211</v>
      </c>
      <c r="H91" s="5"/>
      <c r="I91" s="5"/>
      <c r="J91" s="5" t="s">
        <v>40</v>
      </c>
      <c r="K91" s="10">
        <v>89.89</v>
      </c>
      <c r="L91" s="12">
        <v>23660.84</v>
      </c>
      <c r="M91" s="10">
        <v>470.17</v>
      </c>
      <c r="N91" s="10">
        <v>50.32</v>
      </c>
      <c r="O91" s="11">
        <v>5170.32</v>
      </c>
      <c r="P91" s="12">
        <f>77506.9/16</f>
        <v>4844.1812499999996</v>
      </c>
      <c r="Q91" s="10">
        <f>638.83/16</f>
        <v>39.926875000000003</v>
      </c>
      <c r="R91" s="10">
        <v>121.33</v>
      </c>
      <c r="S9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12">
        <v>89</v>
      </c>
      <c r="C92" s="4" t="s">
        <v>185</v>
      </c>
      <c r="D92" s="4" t="s">
        <v>220</v>
      </c>
      <c r="E92" s="4">
        <v>8</v>
      </c>
      <c r="F92" s="4" t="s">
        <v>44</v>
      </c>
      <c r="G92" s="4" t="s">
        <v>221</v>
      </c>
      <c r="H92" s="5" t="s">
        <v>222</v>
      </c>
      <c r="I92" s="5" t="s">
        <v>222</v>
      </c>
      <c r="J92" s="5" t="s">
        <v>40</v>
      </c>
      <c r="K92" s="10">
        <v>94.33</v>
      </c>
      <c r="L92" s="12">
        <v>19142</v>
      </c>
      <c r="M92" s="10">
        <v>553.82000000000005</v>
      </c>
      <c r="N92" s="10">
        <v>34.56</v>
      </c>
      <c r="O92" s="11">
        <v>5254.59</v>
      </c>
      <c r="P92" s="12">
        <v>4412</v>
      </c>
      <c r="Q92" s="10">
        <v>43.14</v>
      </c>
      <c r="R92" s="10">
        <v>102.27</v>
      </c>
      <c r="S9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12">
        <v>90</v>
      </c>
      <c r="C93" s="4" t="s">
        <v>185</v>
      </c>
      <c r="D93" s="4" t="s">
        <v>109</v>
      </c>
      <c r="E93" s="4">
        <v>218</v>
      </c>
      <c r="F93" s="4" t="s">
        <v>51</v>
      </c>
      <c r="G93" s="4" t="s">
        <v>211</v>
      </c>
      <c r="H93" s="5" t="s">
        <v>223</v>
      </c>
      <c r="I93" s="5"/>
      <c r="J93" s="5"/>
      <c r="K93" s="10">
        <v>71.430000000000007</v>
      </c>
      <c r="L93" s="12">
        <v>26897</v>
      </c>
      <c r="M93" s="10">
        <v>520.49</v>
      </c>
      <c r="N93" s="10">
        <v>51.68</v>
      </c>
      <c r="O93" s="11">
        <v>4236.1000000000004</v>
      </c>
      <c r="P93" s="12">
        <v>5274</v>
      </c>
      <c r="Q93" s="10">
        <v>44.76</v>
      </c>
      <c r="R93" s="10">
        <v>117.82</v>
      </c>
      <c r="S9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12">
        <v>91</v>
      </c>
      <c r="C94" s="4" t="s">
        <v>185</v>
      </c>
      <c r="D94" s="4" t="s">
        <v>220</v>
      </c>
      <c r="E94" s="4">
        <v>17</v>
      </c>
      <c r="F94" s="4" t="s">
        <v>225</v>
      </c>
      <c r="G94" s="4" t="s">
        <v>226</v>
      </c>
      <c r="H94" s="5" t="s">
        <v>223</v>
      </c>
      <c r="I94" s="5"/>
      <c r="J94" s="5"/>
      <c r="K94" s="10">
        <v>40.93</v>
      </c>
      <c r="L94" s="12">
        <v>28989</v>
      </c>
      <c r="M94" s="10">
        <v>842.74</v>
      </c>
      <c r="N94" s="10">
        <v>34.4</v>
      </c>
      <c r="O94" s="11">
        <v>260.36</v>
      </c>
      <c r="P94" s="12">
        <v>16486</v>
      </c>
      <c r="Q94" s="10">
        <v>232.98</v>
      </c>
      <c r="R94" s="10">
        <v>70.760000000000005</v>
      </c>
      <c r="S9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12">
        <v>92</v>
      </c>
      <c r="C95" s="4" t="s">
        <v>228</v>
      </c>
      <c r="D95" s="4" t="s">
        <v>220</v>
      </c>
      <c r="E95" s="4">
        <v>37</v>
      </c>
      <c r="F95" s="4" t="s">
        <v>44</v>
      </c>
      <c r="G95" s="4" t="s">
        <v>229</v>
      </c>
      <c r="H95" s="39" t="s">
        <v>230</v>
      </c>
      <c r="I95" s="39" t="s">
        <v>230</v>
      </c>
      <c r="J95" s="5" t="s">
        <v>40</v>
      </c>
      <c r="K95" s="38">
        <v>101.48</v>
      </c>
      <c r="L95" s="12">
        <v>20116.45</v>
      </c>
      <c r="M95" s="10">
        <v>489.86</v>
      </c>
      <c r="N95" s="10">
        <v>41.07</v>
      </c>
      <c r="O95" s="11">
        <v>9477.01</v>
      </c>
      <c r="P95" s="12">
        <v>2972.54</v>
      </c>
      <c r="Q95" s="10">
        <v>35.5</v>
      </c>
      <c r="R95" s="10">
        <v>83.74</v>
      </c>
      <c r="S9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6">
        <v>93</v>
      </c>
      <c r="C96" s="4" t="s">
        <v>228</v>
      </c>
      <c r="D96" s="32" t="s">
        <v>220</v>
      </c>
      <c r="E96" s="32">
        <v>43</v>
      </c>
      <c r="F96" s="32" t="s">
        <v>231</v>
      </c>
      <c r="G96" s="32" t="s">
        <v>232</v>
      </c>
      <c r="H96" s="33"/>
      <c r="I96" s="33"/>
      <c r="J96" s="33" t="s">
        <v>40</v>
      </c>
      <c r="K96" s="37">
        <v>132.33000000000001</v>
      </c>
      <c r="L96" s="34">
        <v>13265</v>
      </c>
      <c r="M96" s="37">
        <v>569.71</v>
      </c>
      <c r="N96" s="37">
        <v>23.28</v>
      </c>
      <c r="O96" s="35">
        <v>2320</v>
      </c>
      <c r="P96" s="34">
        <v>4838</v>
      </c>
      <c r="Q96" s="37">
        <v>89.08</v>
      </c>
      <c r="R96" s="37">
        <v>54.31</v>
      </c>
      <c r="S9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6">
        <v>94</v>
      </c>
      <c r="C97" s="4" t="s">
        <v>228</v>
      </c>
      <c r="D97" s="32" t="s">
        <v>220</v>
      </c>
      <c r="E97" s="32">
        <v>44</v>
      </c>
      <c r="F97" s="32" t="s">
        <v>233</v>
      </c>
      <c r="G97" s="32" t="s">
        <v>234</v>
      </c>
      <c r="H97" s="33" t="s">
        <v>235</v>
      </c>
      <c r="I97" s="33" t="s">
        <v>236</v>
      </c>
      <c r="J97" s="33"/>
      <c r="K97" s="37">
        <v>860.7</v>
      </c>
      <c r="L97" s="34">
        <v>2101</v>
      </c>
      <c r="M97" s="37">
        <v>553</v>
      </c>
      <c r="N97" s="37">
        <v>3.8</v>
      </c>
      <c r="O97" s="35">
        <f>1000000000/(1670*111.3)</f>
        <v>5380.0754286575102</v>
      </c>
      <c r="P97" s="34">
        <f>GeneralTable[[#This Row],[Dur. MT]]*GeneralTable[[#This Row],[Avg. Pwr. MT]]</f>
        <v>1669.5</v>
      </c>
      <c r="Q97" s="37">
        <v>111.3</v>
      </c>
      <c r="R97" s="37">
        <v>15</v>
      </c>
      <c r="S9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6">
        <v>95</v>
      </c>
      <c r="C98" s="32" t="s">
        <v>185</v>
      </c>
      <c r="D98" s="32" t="s">
        <v>104</v>
      </c>
      <c r="E98" s="32">
        <v>283</v>
      </c>
      <c r="F98" s="32" t="s">
        <v>238</v>
      </c>
      <c r="G98" s="32" t="s">
        <v>239</v>
      </c>
      <c r="H98" s="33"/>
      <c r="I98" s="33"/>
      <c r="J98" s="33"/>
      <c r="K98" s="37">
        <v>127.66</v>
      </c>
      <c r="L98" s="34">
        <v>14109</v>
      </c>
      <c r="M98" s="37">
        <v>555.16999999999996</v>
      </c>
      <c r="N98" s="37">
        <v>25.41</v>
      </c>
      <c r="O98" s="35">
        <v>2779.74</v>
      </c>
      <c r="P98" s="34">
        <f>43207.19/9</f>
        <v>4800.7988888888895</v>
      </c>
      <c r="Q98" s="37">
        <f>674.41/9</f>
        <v>74.934444444444438</v>
      </c>
      <c r="R98" s="37">
        <v>64.069999999999993</v>
      </c>
      <c r="S9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6">
        <v>96</v>
      </c>
      <c r="C99" s="4" t="s">
        <v>228</v>
      </c>
      <c r="D99" s="32" t="s">
        <v>220</v>
      </c>
      <c r="E99" s="32">
        <v>55</v>
      </c>
      <c r="F99" s="32" t="s">
        <v>231</v>
      </c>
      <c r="G99" s="32" t="s">
        <v>232</v>
      </c>
      <c r="H99" s="33"/>
      <c r="I99" s="33"/>
      <c r="J99" s="33"/>
      <c r="K99" s="37">
        <v>177.67</v>
      </c>
      <c r="L99" s="34">
        <v>9989</v>
      </c>
      <c r="M99" s="37">
        <v>563.46</v>
      </c>
      <c r="N99" s="37">
        <v>17.73</v>
      </c>
      <c r="O99" s="35">
        <v>2225.96</v>
      </c>
      <c r="P99" s="34">
        <v>5441</v>
      </c>
      <c r="Q99" s="37">
        <v>82.56</v>
      </c>
      <c r="R99" s="37">
        <v>65.91</v>
      </c>
      <c r="S9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6">
        <v>97</v>
      </c>
      <c r="C100" s="4" t="s">
        <v>228</v>
      </c>
      <c r="D100" s="32" t="s">
        <v>220</v>
      </c>
      <c r="E100" s="32">
        <v>63</v>
      </c>
      <c r="F100" s="32" t="s">
        <v>240</v>
      </c>
      <c r="G100" s="32" t="s">
        <v>234</v>
      </c>
      <c r="H100" s="33" t="s">
        <v>241</v>
      </c>
      <c r="I100" s="33" t="s">
        <v>236</v>
      </c>
      <c r="J100" s="33"/>
      <c r="K100" s="37">
        <f>1000000000/(GeneralTable[[#This Row],[Cons. ST]]*GeneralTable[[#This Row],[Dur. ST]])</f>
        <v>297.27408581529943</v>
      </c>
      <c r="L100" s="34">
        <f>GeneralTable[[#This Row],[Avg. Pwr. ST]]*GeneralTable[[#This Row],[Dur. ST]]</f>
        <v>6083</v>
      </c>
      <c r="M100" s="37">
        <v>553</v>
      </c>
      <c r="N100" s="37">
        <v>11</v>
      </c>
      <c r="O100" s="35">
        <f>1000000000/(GeneralTable[[#This Row],[Cons. MT]]*GeneralTable[[#This Row],[Dur. MT]])</f>
        <v>5753.1937416758474</v>
      </c>
      <c r="P100" s="34">
        <f>GeneralTable[[#This Row],[Dur. MT]]*GeneralTable[[#This Row],[Avg. Pwr. MT]]</f>
        <v>2431</v>
      </c>
      <c r="Q100" s="37">
        <v>71.5</v>
      </c>
      <c r="R100" s="37">
        <v>34</v>
      </c>
      <c r="S10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6">
        <v>98</v>
      </c>
      <c r="C101" s="4" t="s">
        <v>266</v>
      </c>
      <c r="D101" s="32" t="s">
        <v>104</v>
      </c>
      <c r="E101" s="32">
        <v>289</v>
      </c>
      <c r="F101" s="32" t="s">
        <v>267</v>
      </c>
      <c r="G101" s="32" t="s">
        <v>4</v>
      </c>
      <c r="H101" s="33"/>
      <c r="I101" s="33"/>
      <c r="J101" s="33"/>
      <c r="K101" s="37">
        <v>146.91</v>
      </c>
      <c r="L101" s="34">
        <v>16019</v>
      </c>
      <c r="M101" s="37">
        <v>424.94</v>
      </c>
      <c r="N101" s="37">
        <v>37.700000000000003</v>
      </c>
      <c r="O101" s="35">
        <v>3113.06</v>
      </c>
      <c r="P101" s="34">
        <v>6234</v>
      </c>
      <c r="Q101" s="37">
        <v>51.53</v>
      </c>
      <c r="R101" s="37">
        <v>120.96</v>
      </c>
      <c r="S10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6">
        <v>99</v>
      </c>
      <c r="C102" s="4" t="s">
        <v>266</v>
      </c>
      <c r="D102" s="32" t="s">
        <v>220</v>
      </c>
      <c r="E102" s="32">
        <v>67</v>
      </c>
      <c r="F102" s="32" t="s">
        <v>268</v>
      </c>
      <c r="G102" s="32" t="s">
        <v>234</v>
      </c>
      <c r="H102" s="33" t="s">
        <v>269</v>
      </c>
      <c r="I102" s="41" t="s">
        <v>270</v>
      </c>
      <c r="J102" s="33" t="s">
        <v>40</v>
      </c>
      <c r="K102" s="37">
        <v>149.12</v>
      </c>
      <c r="L102" s="34">
        <v>16620</v>
      </c>
      <c r="M102" s="37">
        <v>403.5</v>
      </c>
      <c r="N102" s="37">
        <v>41.19</v>
      </c>
      <c r="O102" s="35">
        <v>3977.92</v>
      </c>
      <c r="P102" s="34">
        <v>7121</v>
      </c>
      <c r="Q102" s="37">
        <v>35.299999999999997</v>
      </c>
      <c r="R102" s="37">
        <v>201.69</v>
      </c>
      <c r="S10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6">
        <v>100</v>
      </c>
      <c r="C103" s="32" t="s">
        <v>266</v>
      </c>
      <c r="D103" s="32" t="s">
        <v>220</v>
      </c>
      <c r="E103" s="32">
        <v>67</v>
      </c>
      <c r="F103" s="32" t="s">
        <v>268</v>
      </c>
      <c r="G103" s="32" t="s">
        <v>234</v>
      </c>
      <c r="H103" s="33" t="s">
        <v>273</v>
      </c>
      <c r="I103" s="41"/>
      <c r="J103" s="33"/>
      <c r="K103" s="37">
        <v>148.72</v>
      </c>
      <c r="L103" s="34">
        <v>16621</v>
      </c>
      <c r="M103" s="37">
        <v>404.55</v>
      </c>
      <c r="N103" s="37">
        <v>41.09</v>
      </c>
      <c r="O103" s="35">
        <v>4012.09</v>
      </c>
      <c r="P103" s="34">
        <v>7095</v>
      </c>
      <c r="Q103" s="37">
        <v>35.130000000000003</v>
      </c>
      <c r="R103" s="37">
        <v>201.99</v>
      </c>
      <c r="S10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6">
        <v>101</v>
      </c>
      <c r="C104" s="32" t="s">
        <v>266</v>
      </c>
      <c r="D104" s="32" t="s">
        <v>220</v>
      </c>
      <c r="E104" s="32">
        <v>67</v>
      </c>
      <c r="F104" s="32" t="s">
        <v>268</v>
      </c>
      <c r="G104" s="32" t="s">
        <v>234</v>
      </c>
      <c r="H104" s="33" t="s">
        <v>271</v>
      </c>
      <c r="I104" s="41" t="s">
        <v>272</v>
      </c>
      <c r="J104" s="33" t="s">
        <v>40</v>
      </c>
      <c r="K104" s="37">
        <v>145.66</v>
      </c>
      <c r="L104" s="34">
        <v>16888</v>
      </c>
      <c r="M104" s="37">
        <v>406.52</v>
      </c>
      <c r="N104" s="37">
        <v>41.54</v>
      </c>
      <c r="O104" s="35">
        <v>5553.64</v>
      </c>
      <c r="P104" s="34">
        <v>4469</v>
      </c>
      <c r="Q104" s="37">
        <v>40.29</v>
      </c>
      <c r="R104" s="37">
        <v>110.94</v>
      </c>
      <c r="S10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6">
        <v>102</v>
      </c>
      <c r="C105" s="32" t="s">
        <v>266</v>
      </c>
      <c r="D105" s="32" t="s">
        <v>220</v>
      </c>
      <c r="E105" s="32">
        <v>67</v>
      </c>
      <c r="F105" s="32" t="s">
        <v>268</v>
      </c>
      <c r="G105" s="32" t="s">
        <v>234</v>
      </c>
      <c r="H105" s="33" t="s">
        <v>274</v>
      </c>
      <c r="I105" s="41" t="s">
        <v>275</v>
      </c>
      <c r="J105" s="33" t="s">
        <v>40</v>
      </c>
      <c r="K105" s="37">
        <v>151.91999999999999</v>
      </c>
      <c r="L105" s="34">
        <v>16298</v>
      </c>
      <c r="M105" s="37">
        <v>403.88</v>
      </c>
      <c r="N105" s="37">
        <v>40.35</v>
      </c>
      <c r="O105" s="35">
        <v>5094.38</v>
      </c>
      <c r="P105" s="34">
        <v>3471</v>
      </c>
      <c r="Q105" s="37">
        <v>56.55</v>
      </c>
      <c r="R105" s="37">
        <v>61.38</v>
      </c>
      <c r="S10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6">
        <v>103</v>
      </c>
      <c r="C106" s="32" t="s">
        <v>138</v>
      </c>
      <c r="D106" s="32" t="s">
        <v>109</v>
      </c>
      <c r="E106" s="32">
        <v>230</v>
      </c>
      <c r="F106" s="32" t="s">
        <v>276</v>
      </c>
      <c r="G106" s="32" t="s">
        <v>178</v>
      </c>
      <c r="H106" s="33"/>
      <c r="I106" s="33"/>
      <c r="J106" s="33"/>
      <c r="K106" s="37">
        <v>205.28</v>
      </c>
      <c r="L106" s="34">
        <v>8876.3700000000008</v>
      </c>
      <c r="M106" s="37">
        <v>548.82000000000005</v>
      </c>
      <c r="N106" s="37">
        <v>16.170000000000002</v>
      </c>
      <c r="O106" s="35">
        <v>4818.3599999999997</v>
      </c>
      <c r="P106" s="34">
        <v>2681.15</v>
      </c>
      <c r="Q106" s="37">
        <v>77.41</v>
      </c>
      <c r="R106" s="37">
        <v>34.64</v>
      </c>
      <c r="S10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6">
        <v>104</v>
      </c>
      <c r="C107" s="32" t="s">
        <v>138</v>
      </c>
      <c r="D107" s="32" t="s">
        <v>109</v>
      </c>
      <c r="E107" s="32">
        <v>230</v>
      </c>
      <c r="F107" s="32" t="s">
        <v>276</v>
      </c>
      <c r="G107" s="32" t="s">
        <v>178</v>
      </c>
      <c r="H107" s="33" t="s">
        <v>278</v>
      </c>
      <c r="I107" s="41" t="s">
        <v>277</v>
      </c>
      <c r="J107" s="33" t="s">
        <v>40</v>
      </c>
      <c r="K107" s="37">
        <v>219.51</v>
      </c>
      <c r="L107" s="34">
        <v>8241.7099999999991</v>
      </c>
      <c r="M107" s="37">
        <v>552.75</v>
      </c>
      <c r="N107" s="37">
        <v>14.91</v>
      </c>
      <c r="O107" s="35">
        <v>6440.17</v>
      </c>
      <c r="P107" s="34">
        <v>1507.5250000000001</v>
      </c>
      <c r="Q107" s="37">
        <v>103</v>
      </c>
      <c r="R107" s="37">
        <v>14.64</v>
      </c>
      <c r="S10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6">
        <v>105</v>
      </c>
      <c r="C108" s="32" t="s">
        <v>266</v>
      </c>
      <c r="D108" s="32" t="s">
        <v>104</v>
      </c>
      <c r="E108" s="32">
        <v>308</v>
      </c>
      <c r="F108" s="32" t="s">
        <v>282</v>
      </c>
      <c r="G108" s="32" t="s">
        <v>283</v>
      </c>
      <c r="H108" s="33"/>
      <c r="I108" s="33"/>
      <c r="J108" s="33"/>
      <c r="K108" s="37">
        <v>171.78</v>
      </c>
      <c r="L108" s="34">
        <v>12332</v>
      </c>
      <c r="M108" s="37">
        <v>472.06</v>
      </c>
      <c r="N108" s="37">
        <v>26.12</v>
      </c>
      <c r="O108" s="35">
        <v>4214.75</v>
      </c>
      <c r="P108" s="34">
        <v>3495</v>
      </c>
      <c r="Q108" s="37">
        <v>67.89</v>
      </c>
      <c r="R108" s="37">
        <v>51.48</v>
      </c>
      <c r="S10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  <row r="109" spans="2:23" x14ac:dyDescent="0.3">
      <c r="B109" s="36">
        <v>106</v>
      </c>
      <c r="C109" s="32" t="s">
        <v>285</v>
      </c>
      <c r="D109" s="32" t="s">
        <v>220</v>
      </c>
      <c r="E109" s="32"/>
      <c r="F109" s="32" t="s">
        <v>286</v>
      </c>
      <c r="G109" s="32" t="s">
        <v>234</v>
      </c>
      <c r="H109" s="33"/>
      <c r="I109" s="33"/>
      <c r="J109" s="33"/>
      <c r="K109" s="37">
        <v>95.3</v>
      </c>
      <c r="L109" s="34">
        <v>25941</v>
      </c>
      <c r="M109" s="37">
        <v>404.49</v>
      </c>
      <c r="N109" s="37">
        <v>64.13</v>
      </c>
      <c r="O109" s="35">
        <v>8356.0499999999993</v>
      </c>
      <c r="P109" s="34">
        <v>4361</v>
      </c>
      <c r="Q109" s="37">
        <v>27.44</v>
      </c>
      <c r="R109" s="37">
        <v>158.94999999999999</v>
      </c>
      <c r="S10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0.7.5 [106]</v>
      </c>
      <c r="T10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#|R9 7950X (Raphael)|BorisTheBlade82||0.7.5|95,3|25941|404,49|64,13</v>
      </c>
      <c r="U10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#|R9 7950X (Raphael)|BorisTheBlade82||0.7.5|8356,05|4361|27,44|158,95</v>
      </c>
      <c r="V10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#[/TD][TD]R9 7950X (Raphael)[/TD][TD]BorisTheBlade82[/TD][TD][/TD][TD]0.7.5[/TD][TD]95,3[/TD][TD]25941[/TD][TD]404,49[/TD][TD]64,13[/TD][/TR]</v>
      </c>
      <c r="W10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#[/TD][TD]R9 7950X (Raphael)[/TD][TD]BorisTheBlade82[/TD][TD][/TD][TD]0.7.5[/TD][TD]8356,05[/TD][TD]4361[/TD][TD]27,44[/TD][TD]158,95[/TD][/TR]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4"/>
  <sheetViews>
    <sheetView topLeftCell="D1" workbookViewId="0">
      <selection activeCell="I39" sqref="I39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8" t="s">
        <v>212</v>
      </c>
      <c r="C4" s="3">
        <v>26.63</v>
      </c>
    </row>
    <row r="5" spans="2:3" ht="27" customHeight="1" x14ac:dyDescent="0.3">
      <c r="B5" s="8" t="s">
        <v>148</v>
      </c>
      <c r="C5" s="3">
        <v>28.37</v>
      </c>
    </row>
    <row r="6" spans="2:3" ht="27" customHeight="1" x14ac:dyDescent="0.3">
      <c r="B6" s="8" t="s">
        <v>63</v>
      </c>
      <c r="C6" s="3">
        <v>31.1</v>
      </c>
    </row>
    <row r="7" spans="2:3" ht="27" customHeight="1" x14ac:dyDescent="0.3">
      <c r="B7" s="8" t="s">
        <v>149</v>
      </c>
      <c r="C7" s="3">
        <v>35.72</v>
      </c>
    </row>
    <row r="8" spans="2:3" ht="27" customHeight="1" x14ac:dyDescent="0.3">
      <c r="B8" s="8" t="s">
        <v>150</v>
      </c>
      <c r="C8" s="3">
        <v>37.380000000000003</v>
      </c>
    </row>
    <row r="9" spans="2:3" ht="27" customHeight="1" x14ac:dyDescent="0.3">
      <c r="B9" s="8" t="s">
        <v>151</v>
      </c>
      <c r="C9" s="3">
        <v>40.92</v>
      </c>
    </row>
    <row r="10" spans="2:3" ht="27" customHeight="1" x14ac:dyDescent="0.3">
      <c r="B10" s="8" t="s">
        <v>227</v>
      </c>
      <c r="C10" s="3">
        <v>40.93</v>
      </c>
    </row>
    <row r="11" spans="2:3" ht="27" customHeight="1" x14ac:dyDescent="0.3">
      <c r="B11" s="8" t="s">
        <v>137</v>
      </c>
      <c r="C11" s="3">
        <v>41.74</v>
      </c>
    </row>
    <row r="12" spans="2:3" ht="27" customHeight="1" x14ac:dyDescent="0.3">
      <c r="B12" s="8" t="s">
        <v>64</v>
      </c>
      <c r="C12" s="3">
        <v>45.76</v>
      </c>
    </row>
    <row r="13" spans="2:3" ht="27" customHeight="1" x14ac:dyDescent="0.3">
      <c r="B13" s="8" t="s">
        <v>173</v>
      </c>
      <c r="C13" s="3">
        <v>50.22</v>
      </c>
    </row>
    <row r="14" spans="2:3" ht="27" customHeight="1" x14ac:dyDescent="0.3">
      <c r="B14" s="8" t="s">
        <v>128</v>
      </c>
      <c r="C14" s="3">
        <v>54.74</v>
      </c>
    </row>
    <row r="15" spans="2:3" ht="27" customHeight="1" x14ac:dyDescent="0.3">
      <c r="B15" s="8" t="s">
        <v>129</v>
      </c>
      <c r="C15" s="3">
        <v>55.06</v>
      </c>
    </row>
    <row r="16" spans="2:3" ht="27" customHeight="1" x14ac:dyDescent="0.3">
      <c r="B16" s="8" t="s">
        <v>130</v>
      </c>
      <c r="C16" s="3">
        <v>58.25</v>
      </c>
    </row>
    <row r="17" spans="2:3" ht="27" customHeight="1" x14ac:dyDescent="0.3">
      <c r="B17" s="8" t="s">
        <v>152</v>
      </c>
      <c r="C17" s="3">
        <v>58.95</v>
      </c>
    </row>
    <row r="18" spans="2:3" ht="27" customHeight="1" x14ac:dyDescent="0.3">
      <c r="B18" s="8" t="s">
        <v>131</v>
      </c>
      <c r="C18" s="3">
        <v>61.55</v>
      </c>
    </row>
    <row r="19" spans="2:3" ht="27" customHeight="1" x14ac:dyDescent="0.3">
      <c r="B19" s="8" t="s">
        <v>193</v>
      </c>
      <c r="C19" s="3">
        <v>65.849999999999994</v>
      </c>
    </row>
    <row r="20" spans="2:3" ht="27" customHeight="1" x14ac:dyDescent="0.3">
      <c r="B20" s="8" t="s">
        <v>224</v>
      </c>
      <c r="C20" s="3">
        <v>71.430000000000007</v>
      </c>
    </row>
    <row r="21" spans="2:3" ht="27" customHeight="1" x14ac:dyDescent="0.3">
      <c r="B21" s="8" t="s">
        <v>132</v>
      </c>
      <c r="C21" s="3">
        <v>74.44</v>
      </c>
    </row>
    <row r="22" spans="2:3" ht="27" customHeight="1" x14ac:dyDescent="0.3">
      <c r="B22" s="8" t="s">
        <v>174</v>
      </c>
      <c r="C22" s="3">
        <v>77.22</v>
      </c>
    </row>
    <row r="23" spans="2:3" ht="27" customHeight="1" x14ac:dyDescent="0.3">
      <c r="B23" s="8" t="s">
        <v>175</v>
      </c>
      <c r="C23" s="3">
        <v>78.09</v>
      </c>
    </row>
    <row r="24" spans="2:3" ht="27" customHeight="1" x14ac:dyDescent="0.3">
      <c r="B24" s="8" t="s">
        <v>199</v>
      </c>
      <c r="C24" s="3">
        <v>83.47</v>
      </c>
    </row>
    <row r="25" spans="2:3" ht="27" customHeight="1" x14ac:dyDescent="0.3">
      <c r="B25" s="8" t="s">
        <v>133</v>
      </c>
      <c r="C25" s="3">
        <v>83.49</v>
      </c>
    </row>
    <row r="26" spans="2:3" ht="27" customHeight="1" x14ac:dyDescent="0.3">
      <c r="B26" s="8" t="s">
        <v>207</v>
      </c>
      <c r="C26" s="3">
        <v>83.97</v>
      </c>
    </row>
    <row r="27" spans="2:3" ht="27" customHeight="1" x14ac:dyDescent="0.3">
      <c r="B27" s="8" t="s">
        <v>65</v>
      </c>
      <c r="C27" s="3">
        <v>88.24</v>
      </c>
    </row>
    <row r="28" spans="2:3" ht="27" customHeight="1" x14ac:dyDescent="0.3">
      <c r="B28" s="8" t="s">
        <v>179</v>
      </c>
      <c r="C28" s="3">
        <v>94.92</v>
      </c>
    </row>
    <row r="29" spans="2:3" ht="27" customHeight="1" x14ac:dyDescent="0.3">
      <c r="B29" s="8" t="s">
        <v>194</v>
      </c>
      <c r="C29" s="3">
        <v>95.02</v>
      </c>
    </row>
    <row r="30" spans="2:3" ht="27" customHeight="1" x14ac:dyDescent="0.3">
      <c r="B30" s="8" t="s">
        <v>153</v>
      </c>
      <c r="C30" s="3">
        <v>101.29</v>
      </c>
    </row>
    <row r="31" spans="2:3" ht="27" customHeight="1" x14ac:dyDescent="0.3">
      <c r="B31" s="8" t="s">
        <v>154</v>
      </c>
      <c r="C31" s="3">
        <v>107.39</v>
      </c>
    </row>
    <row r="32" spans="2:3" ht="27" customHeight="1" x14ac:dyDescent="0.3">
      <c r="B32" s="8" t="s">
        <v>200</v>
      </c>
      <c r="C32" s="3">
        <v>111.07</v>
      </c>
    </row>
    <row r="33" spans="2:3" ht="27" customHeight="1" x14ac:dyDescent="0.3">
      <c r="B33" s="8" t="s">
        <v>155</v>
      </c>
      <c r="C33" s="3">
        <v>112.03</v>
      </c>
    </row>
    <row r="34" spans="2:3" ht="27" customHeight="1" x14ac:dyDescent="0.3">
      <c r="B34" s="8" t="s">
        <v>180</v>
      </c>
      <c r="C34" s="3">
        <v>126.49</v>
      </c>
    </row>
    <row r="35" spans="2:3" ht="27" customHeight="1" x14ac:dyDescent="0.3">
      <c r="B35" s="8" t="s">
        <v>242</v>
      </c>
      <c r="C35" s="3">
        <v>127.66</v>
      </c>
    </row>
    <row r="36" spans="2:3" ht="27" customHeight="1" x14ac:dyDescent="0.3">
      <c r="B36" s="8" t="s">
        <v>66</v>
      </c>
      <c r="C36" s="3">
        <v>127.76</v>
      </c>
    </row>
    <row r="37" spans="2:3" ht="27" customHeight="1" x14ac:dyDescent="0.3">
      <c r="B37" s="8" t="s">
        <v>67</v>
      </c>
      <c r="C37" s="3">
        <v>137.88</v>
      </c>
    </row>
    <row r="38" spans="2:3" ht="27" customHeight="1" x14ac:dyDescent="0.3">
      <c r="B38" s="8" t="s">
        <v>156</v>
      </c>
      <c r="C38" s="3">
        <v>143.16999999999999</v>
      </c>
    </row>
    <row r="39" spans="2:3" ht="27" customHeight="1" x14ac:dyDescent="0.3">
      <c r="B39" s="8" t="s">
        <v>68</v>
      </c>
      <c r="C39" s="3">
        <v>146.74</v>
      </c>
    </row>
    <row r="40" spans="2:3" ht="27" customHeight="1" x14ac:dyDescent="0.3">
      <c r="B40" s="8" t="s">
        <v>279</v>
      </c>
      <c r="C40" s="3">
        <v>146.91</v>
      </c>
    </row>
    <row r="41" spans="2:3" ht="27" customHeight="1" x14ac:dyDescent="0.3">
      <c r="B41" s="8" t="s">
        <v>280</v>
      </c>
      <c r="C41" s="3">
        <v>148.72</v>
      </c>
    </row>
    <row r="42" spans="2:3" ht="27" customHeight="1" x14ac:dyDescent="0.3">
      <c r="B42" s="8" t="s">
        <v>69</v>
      </c>
      <c r="C42" s="3">
        <v>153.88</v>
      </c>
    </row>
    <row r="43" spans="2:3" ht="27" customHeight="1" x14ac:dyDescent="0.3">
      <c r="B43" s="8" t="s">
        <v>195</v>
      </c>
      <c r="C43" s="3">
        <v>155.84</v>
      </c>
    </row>
    <row r="44" spans="2:3" ht="27" customHeight="1" x14ac:dyDescent="0.3">
      <c r="B44" s="8" t="s">
        <v>157</v>
      </c>
      <c r="C44" s="3">
        <v>158.59</v>
      </c>
    </row>
    <row r="45" spans="2:3" ht="27" customHeight="1" x14ac:dyDescent="0.3">
      <c r="B45" s="8" t="s">
        <v>284</v>
      </c>
      <c r="C45" s="3">
        <v>171.78</v>
      </c>
    </row>
    <row r="46" spans="2:3" ht="27" customHeight="1" x14ac:dyDescent="0.3">
      <c r="B46" s="8" t="s">
        <v>243</v>
      </c>
      <c r="C46" s="3">
        <v>177.67</v>
      </c>
    </row>
    <row r="47" spans="2:3" ht="27" customHeight="1" x14ac:dyDescent="0.3">
      <c r="B47" s="8" t="s">
        <v>196</v>
      </c>
      <c r="C47" s="3">
        <v>188.44</v>
      </c>
    </row>
    <row r="48" spans="2:3" ht="27" customHeight="1" x14ac:dyDescent="0.3">
      <c r="B48" s="8" t="s">
        <v>181</v>
      </c>
      <c r="C48" s="3">
        <v>190</v>
      </c>
    </row>
    <row r="49" spans="2:3" ht="27" customHeight="1" x14ac:dyDescent="0.3">
      <c r="B49" s="8" t="s">
        <v>281</v>
      </c>
      <c r="C49" s="3">
        <v>205.28</v>
      </c>
    </row>
    <row r="50" spans="2:3" ht="27" customHeight="1" x14ac:dyDescent="0.3">
      <c r="B50" s="8" t="s">
        <v>197</v>
      </c>
      <c r="C50" s="3">
        <v>210.66</v>
      </c>
    </row>
    <row r="51" spans="2:3" ht="27" customHeight="1" x14ac:dyDescent="0.3">
      <c r="B51" s="8" t="s">
        <v>87</v>
      </c>
      <c r="C51" s="3">
        <v>216.08</v>
      </c>
    </row>
    <row r="52" spans="2:3" ht="27" customHeight="1" x14ac:dyDescent="0.3">
      <c r="B52" s="8" t="s">
        <v>244</v>
      </c>
      <c r="C52" s="3">
        <v>297.27408581529943</v>
      </c>
    </row>
    <row r="53" spans="2:3" ht="27" customHeight="1" x14ac:dyDescent="0.3">
      <c r="B53" s="8" t="s">
        <v>237</v>
      </c>
      <c r="C53" s="3">
        <v>860.7</v>
      </c>
    </row>
    <row r="54" spans="2:3" ht="27" customHeight="1" x14ac:dyDescent="0.3">
      <c r="B54" s="8" t="s">
        <v>9</v>
      </c>
      <c r="C54" s="3">
        <v>6086.7640858152981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4"/>
  <sheetViews>
    <sheetView topLeftCell="C6"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8" t="s">
        <v>212</v>
      </c>
      <c r="C4" s="1">
        <v>48597</v>
      </c>
    </row>
    <row r="5" spans="2:3" ht="27" customHeight="1" x14ac:dyDescent="0.3">
      <c r="B5" s="8" t="s">
        <v>63</v>
      </c>
      <c r="C5" s="1">
        <v>32204</v>
      </c>
    </row>
    <row r="6" spans="2:3" ht="27" customHeight="1" x14ac:dyDescent="0.3">
      <c r="B6" s="8" t="s">
        <v>64</v>
      </c>
      <c r="C6" s="1">
        <v>32112</v>
      </c>
    </row>
    <row r="7" spans="2:3" ht="27" customHeight="1" x14ac:dyDescent="0.3">
      <c r="B7" s="8" t="s">
        <v>137</v>
      </c>
      <c r="C7" s="1">
        <v>30535</v>
      </c>
    </row>
    <row r="8" spans="2:3" ht="27" customHeight="1" x14ac:dyDescent="0.3">
      <c r="B8" s="8" t="s">
        <v>148</v>
      </c>
      <c r="C8" s="1">
        <v>30292</v>
      </c>
    </row>
    <row r="9" spans="2:3" ht="27" customHeight="1" x14ac:dyDescent="0.3">
      <c r="B9" s="8" t="s">
        <v>227</v>
      </c>
      <c r="C9" s="1">
        <v>28989</v>
      </c>
    </row>
    <row r="10" spans="2:3" ht="27" customHeight="1" x14ac:dyDescent="0.3">
      <c r="B10" s="8" t="s">
        <v>130</v>
      </c>
      <c r="C10" s="1">
        <v>27864</v>
      </c>
    </row>
    <row r="11" spans="2:3" ht="27" customHeight="1" x14ac:dyDescent="0.3">
      <c r="B11" s="8" t="s">
        <v>149</v>
      </c>
      <c r="C11" s="1">
        <v>27072.99</v>
      </c>
    </row>
    <row r="12" spans="2:3" ht="27" customHeight="1" x14ac:dyDescent="0.3">
      <c r="B12" s="8" t="s">
        <v>132</v>
      </c>
      <c r="C12" s="1">
        <v>26935</v>
      </c>
    </row>
    <row r="13" spans="2:3" ht="27" customHeight="1" x14ac:dyDescent="0.3">
      <c r="B13" s="8" t="s">
        <v>224</v>
      </c>
      <c r="C13" s="1">
        <v>26897</v>
      </c>
    </row>
    <row r="14" spans="2:3" ht="27" customHeight="1" x14ac:dyDescent="0.3">
      <c r="B14" s="8" t="s">
        <v>173</v>
      </c>
      <c r="C14" s="1">
        <v>25952</v>
      </c>
    </row>
    <row r="15" spans="2:3" ht="27" customHeight="1" x14ac:dyDescent="0.3">
      <c r="B15" s="8" t="s">
        <v>131</v>
      </c>
      <c r="C15" s="1">
        <v>25887</v>
      </c>
    </row>
    <row r="16" spans="2:3" ht="27" customHeight="1" x14ac:dyDescent="0.3">
      <c r="B16" s="8" t="s">
        <v>174</v>
      </c>
      <c r="C16" s="1">
        <v>24558</v>
      </c>
    </row>
    <row r="17" spans="2:3" ht="27" customHeight="1" x14ac:dyDescent="0.3">
      <c r="B17" s="8" t="s">
        <v>151</v>
      </c>
      <c r="C17" s="1">
        <v>24128.5</v>
      </c>
    </row>
    <row r="18" spans="2:3" ht="27" customHeight="1" x14ac:dyDescent="0.3">
      <c r="B18" s="8" t="s">
        <v>207</v>
      </c>
      <c r="C18" s="1">
        <v>23458.63</v>
      </c>
    </row>
    <row r="19" spans="2:3" ht="27" customHeight="1" x14ac:dyDescent="0.3">
      <c r="B19" s="8" t="s">
        <v>199</v>
      </c>
      <c r="C19" s="1">
        <v>20987</v>
      </c>
    </row>
    <row r="20" spans="2:3" ht="27" customHeight="1" x14ac:dyDescent="0.3">
      <c r="B20" s="8" t="s">
        <v>128</v>
      </c>
      <c r="C20" s="1">
        <v>20650</v>
      </c>
    </row>
    <row r="21" spans="2:3" ht="27" customHeight="1" x14ac:dyDescent="0.3">
      <c r="B21" s="8" t="s">
        <v>129</v>
      </c>
      <c r="C21" s="1">
        <v>20078</v>
      </c>
    </row>
    <row r="22" spans="2:3" ht="27" customHeight="1" x14ac:dyDescent="0.3">
      <c r="B22" s="8" t="s">
        <v>179</v>
      </c>
      <c r="C22" s="1">
        <v>20057.62</v>
      </c>
    </row>
    <row r="23" spans="2:3" ht="27" customHeight="1" x14ac:dyDescent="0.3">
      <c r="B23" s="8" t="s">
        <v>150</v>
      </c>
      <c r="C23" s="1">
        <v>18966</v>
      </c>
    </row>
    <row r="24" spans="2:3" ht="27" customHeight="1" x14ac:dyDescent="0.3">
      <c r="B24" s="8" t="s">
        <v>280</v>
      </c>
      <c r="C24" s="1">
        <v>16621</v>
      </c>
    </row>
    <row r="25" spans="2:3" ht="27" customHeight="1" x14ac:dyDescent="0.3">
      <c r="B25" s="8" t="s">
        <v>279</v>
      </c>
      <c r="C25" s="1">
        <v>16019</v>
      </c>
    </row>
    <row r="26" spans="2:3" ht="27" customHeight="1" x14ac:dyDescent="0.3">
      <c r="B26" s="8" t="s">
        <v>153</v>
      </c>
      <c r="C26" s="1">
        <v>15775</v>
      </c>
    </row>
    <row r="27" spans="2:3" ht="27" customHeight="1" x14ac:dyDescent="0.3">
      <c r="B27" s="8" t="s">
        <v>242</v>
      </c>
      <c r="C27" s="1">
        <v>14109</v>
      </c>
    </row>
    <row r="28" spans="2:3" ht="27" customHeight="1" x14ac:dyDescent="0.3">
      <c r="B28" s="8" t="s">
        <v>175</v>
      </c>
      <c r="C28" s="1">
        <v>13745</v>
      </c>
    </row>
    <row r="29" spans="2:3" ht="27" customHeight="1" x14ac:dyDescent="0.3">
      <c r="B29" s="8" t="s">
        <v>152</v>
      </c>
      <c r="C29" s="1">
        <v>13379.46</v>
      </c>
    </row>
    <row r="30" spans="2:3" ht="27" customHeight="1" x14ac:dyDescent="0.3">
      <c r="B30" s="8" t="s">
        <v>200</v>
      </c>
      <c r="C30" s="1">
        <v>13062.5</v>
      </c>
    </row>
    <row r="31" spans="2:3" ht="27" customHeight="1" x14ac:dyDescent="0.3">
      <c r="B31" s="8" t="s">
        <v>284</v>
      </c>
      <c r="C31" s="1">
        <v>12332</v>
      </c>
    </row>
    <row r="32" spans="2:3" ht="27" customHeight="1" x14ac:dyDescent="0.3">
      <c r="B32" s="8" t="s">
        <v>65</v>
      </c>
      <c r="C32" s="1">
        <v>11657</v>
      </c>
    </row>
    <row r="33" spans="2:3" ht="27" customHeight="1" x14ac:dyDescent="0.3">
      <c r="B33" s="8" t="s">
        <v>195</v>
      </c>
      <c r="C33" s="1">
        <v>11590</v>
      </c>
    </row>
    <row r="34" spans="2:3" ht="27" customHeight="1" x14ac:dyDescent="0.3">
      <c r="B34" s="8" t="s">
        <v>133</v>
      </c>
      <c r="C34" s="1">
        <v>11096</v>
      </c>
    </row>
    <row r="35" spans="2:3" ht="27" customHeight="1" x14ac:dyDescent="0.3">
      <c r="B35" s="8" t="s">
        <v>68</v>
      </c>
      <c r="C35" s="1">
        <v>10450</v>
      </c>
    </row>
    <row r="36" spans="2:3" ht="27" customHeight="1" x14ac:dyDescent="0.3">
      <c r="B36" s="8" t="s">
        <v>156</v>
      </c>
      <c r="C36" s="1">
        <v>10432</v>
      </c>
    </row>
    <row r="37" spans="2:3" ht="27" customHeight="1" x14ac:dyDescent="0.3">
      <c r="B37" s="8" t="s">
        <v>67</v>
      </c>
      <c r="C37" s="1">
        <v>10396</v>
      </c>
    </row>
    <row r="38" spans="2:3" ht="27" customHeight="1" x14ac:dyDescent="0.3">
      <c r="B38" s="8" t="s">
        <v>154</v>
      </c>
      <c r="C38" s="1">
        <v>10395</v>
      </c>
    </row>
    <row r="39" spans="2:3" ht="27" customHeight="1" x14ac:dyDescent="0.3">
      <c r="B39" s="8" t="s">
        <v>69</v>
      </c>
      <c r="C39" s="1">
        <v>10352</v>
      </c>
    </row>
    <row r="40" spans="2:3" ht="27" customHeight="1" x14ac:dyDescent="0.3">
      <c r="B40" s="8" t="s">
        <v>243</v>
      </c>
      <c r="C40" s="1">
        <v>9989</v>
      </c>
    </row>
    <row r="41" spans="2:3" ht="27" customHeight="1" x14ac:dyDescent="0.3">
      <c r="B41" s="8" t="s">
        <v>66</v>
      </c>
      <c r="C41" s="1">
        <v>9839</v>
      </c>
    </row>
    <row r="42" spans="2:3" ht="27" customHeight="1" x14ac:dyDescent="0.3">
      <c r="B42" s="8" t="s">
        <v>193</v>
      </c>
      <c r="C42" s="1">
        <v>9505</v>
      </c>
    </row>
    <row r="43" spans="2:3" ht="27" customHeight="1" x14ac:dyDescent="0.3">
      <c r="B43" s="8" t="s">
        <v>281</v>
      </c>
      <c r="C43" s="1">
        <v>8876.3700000000008</v>
      </c>
    </row>
    <row r="44" spans="2:3" ht="27" customHeight="1" x14ac:dyDescent="0.3">
      <c r="B44" s="8" t="s">
        <v>194</v>
      </c>
      <c r="C44" s="1">
        <v>8577.2000000000007</v>
      </c>
    </row>
    <row r="45" spans="2:3" ht="27" customHeight="1" x14ac:dyDescent="0.3">
      <c r="B45" s="8" t="s">
        <v>157</v>
      </c>
      <c r="C45" s="1">
        <v>8278</v>
      </c>
    </row>
    <row r="46" spans="2:3" ht="27" customHeight="1" x14ac:dyDescent="0.3">
      <c r="B46" s="8" t="s">
        <v>197</v>
      </c>
      <c r="C46" s="1">
        <v>8085</v>
      </c>
    </row>
    <row r="47" spans="2:3" ht="27" customHeight="1" x14ac:dyDescent="0.3">
      <c r="B47" s="8" t="s">
        <v>180</v>
      </c>
      <c r="C47" s="1">
        <v>7799</v>
      </c>
    </row>
    <row r="48" spans="2:3" ht="27" customHeight="1" x14ac:dyDescent="0.3">
      <c r="B48" s="8" t="s">
        <v>87</v>
      </c>
      <c r="C48" s="1">
        <v>7445</v>
      </c>
    </row>
    <row r="49" spans="2:3" ht="27" customHeight="1" x14ac:dyDescent="0.3">
      <c r="B49" s="8" t="s">
        <v>181</v>
      </c>
      <c r="C49" s="1">
        <v>7302.14</v>
      </c>
    </row>
    <row r="50" spans="2:3" ht="27" customHeight="1" x14ac:dyDescent="0.3">
      <c r="B50" s="8" t="s">
        <v>155</v>
      </c>
      <c r="C50" s="1">
        <v>6987</v>
      </c>
    </row>
    <row r="51" spans="2:3" ht="27" customHeight="1" x14ac:dyDescent="0.3">
      <c r="B51" s="8" t="s">
        <v>196</v>
      </c>
      <c r="C51" s="1">
        <v>6349.88</v>
      </c>
    </row>
    <row r="52" spans="2:3" ht="27" customHeight="1" x14ac:dyDescent="0.3">
      <c r="B52" s="8" t="s">
        <v>244</v>
      </c>
      <c r="C52" s="1">
        <v>6083</v>
      </c>
    </row>
    <row r="53" spans="2:3" ht="27" customHeight="1" x14ac:dyDescent="0.3">
      <c r="B53" s="8" t="s">
        <v>237</v>
      </c>
      <c r="C53" s="1">
        <v>2101</v>
      </c>
    </row>
    <row r="54" spans="2:3" ht="27" customHeight="1" x14ac:dyDescent="0.3">
      <c r="B54" s="8" t="s">
        <v>9</v>
      </c>
      <c r="C54" s="1">
        <v>844848.28999999992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4"/>
  <sheetViews>
    <sheetView zoomScaleNormal="100" workbookViewId="0">
      <selection activeCell="Q16" sqref="Q16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8" t="s">
        <v>150</v>
      </c>
      <c r="C4" s="3">
        <v>177.27</v>
      </c>
    </row>
    <row r="5" spans="2:3" ht="27" customHeight="1" x14ac:dyDescent="0.3">
      <c r="B5" s="8" t="s">
        <v>152</v>
      </c>
      <c r="C5" s="3">
        <v>184.8</v>
      </c>
    </row>
    <row r="6" spans="2:3" ht="27" customHeight="1" x14ac:dyDescent="0.3">
      <c r="B6" s="8" t="s">
        <v>148</v>
      </c>
      <c r="C6" s="3">
        <v>226.44</v>
      </c>
    </row>
    <row r="7" spans="2:3" ht="27" customHeight="1" x14ac:dyDescent="0.3">
      <c r="B7" s="8" t="s">
        <v>227</v>
      </c>
      <c r="C7" s="3">
        <v>260.36</v>
      </c>
    </row>
    <row r="8" spans="2:3" ht="27" customHeight="1" x14ac:dyDescent="0.3">
      <c r="B8" s="8" t="s">
        <v>63</v>
      </c>
      <c r="C8" s="3">
        <v>262.60000000000002</v>
      </c>
    </row>
    <row r="9" spans="2:3" ht="27" customHeight="1" x14ac:dyDescent="0.3">
      <c r="B9" s="8" t="s">
        <v>193</v>
      </c>
      <c r="C9" s="3">
        <v>287.18</v>
      </c>
    </row>
    <row r="10" spans="2:3" ht="27" customHeight="1" x14ac:dyDescent="0.3">
      <c r="B10" s="8" t="s">
        <v>128</v>
      </c>
      <c r="C10" s="3">
        <v>336.42</v>
      </c>
    </row>
    <row r="11" spans="2:3" ht="27" customHeight="1" x14ac:dyDescent="0.3">
      <c r="B11" s="8" t="s">
        <v>133</v>
      </c>
      <c r="C11" s="3">
        <v>384.59</v>
      </c>
    </row>
    <row r="12" spans="2:3" ht="27" customHeight="1" x14ac:dyDescent="0.3">
      <c r="B12" s="8" t="s">
        <v>155</v>
      </c>
      <c r="C12" s="3">
        <v>388.05</v>
      </c>
    </row>
    <row r="13" spans="2:3" ht="27" customHeight="1" x14ac:dyDescent="0.3">
      <c r="B13" s="8" t="s">
        <v>149</v>
      </c>
      <c r="C13" s="3">
        <v>447.21</v>
      </c>
    </row>
    <row r="14" spans="2:3" ht="27" customHeight="1" x14ac:dyDescent="0.3">
      <c r="B14" s="8" t="s">
        <v>151</v>
      </c>
      <c r="C14" s="3">
        <v>451.85</v>
      </c>
    </row>
    <row r="15" spans="2:3" ht="27" customHeight="1" x14ac:dyDescent="0.3">
      <c r="B15" s="8" t="s">
        <v>194</v>
      </c>
      <c r="C15" s="3">
        <v>512.39</v>
      </c>
    </row>
    <row r="16" spans="2:3" ht="27" customHeight="1" x14ac:dyDescent="0.3">
      <c r="B16" s="8" t="s">
        <v>129</v>
      </c>
      <c r="C16" s="3">
        <v>560.07000000000005</v>
      </c>
    </row>
    <row r="17" spans="2:3" ht="27" customHeight="1" x14ac:dyDescent="0.3">
      <c r="B17" s="8" t="s">
        <v>175</v>
      </c>
      <c r="C17" s="3">
        <v>590.89</v>
      </c>
    </row>
    <row r="18" spans="2:3" ht="27" customHeight="1" x14ac:dyDescent="0.3">
      <c r="B18" s="8" t="s">
        <v>65</v>
      </c>
      <c r="C18" s="3">
        <v>656.66</v>
      </c>
    </row>
    <row r="19" spans="2:3" ht="27" customHeight="1" x14ac:dyDescent="0.3">
      <c r="B19" s="8" t="s">
        <v>130</v>
      </c>
      <c r="C19" s="3">
        <v>739.31</v>
      </c>
    </row>
    <row r="20" spans="2:3" ht="27" customHeight="1" x14ac:dyDescent="0.3">
      <c r="B20" s="8" t="s">
        <v>137</v>
      </c>
      <c r="C20" s="3">
        <v>768.82</v>
      </c>
    </row>
    <row r="21" spans="2:3" ht="27" customHeight="1" x14ac:dyDescent="0.3">
      <c r="B21" s="8" t="s">
        <v>212</v>
      </c>
      <c r="C21" s="3">
        <v>771.77</v>
      </c>
    </row>
    <row r="22" spans="2:3" ht="27" customHeight="1" x14ac:dyDescent="0.3">
      <c r="B22" s="8" t="s">
        <v>154</v>
      </c>
      <c r="C22" s="3">
        <v>838.17</v>
      </c>
    </row>
    <row r="23" spans="2:3" ht="27" customHeight="1" x14ac:dyDescent="0.3">
      <c r="B23" s="8" t="s">
        <v>66</v>
      </c>
      <c r="C23" s="3">
        <v>885.22</v>
      </c>
    </row>
    <row r="24" spans="2:3" ht="27" customHeight="1" x14ac:dyDescent="0.3">
      <c r="B24" s="8" t="s">
        <v>131</v>
      </c>
      <c r="C24" s="3">
        <v>925.56</v>
      </c>
    </row>
    <row r="25" spans="2:3" ht="27" customHeight="1" x14ac:dyDescent="0.3">
      <c r="B25" s="8" t="s">
        <v>195</v>
      </c>
      <c r="C25" s="3">
        <v>1136.33</v>
      </c>
    </row>
    <row r="26" spans="2:3" ht="27" customHeight="1" x14ac:dyDescent="0.3">
      <c r="B26" s="8" t="s">
        <v>180</v>
      </c>
      <c r="C26" s="3">
        <v>1216.69</v>
      </c>
    </row>
    <row r="27" spans="2:3" ht="27" customHeight="1" x14ac:dyDescent="0.3">
      <c r="B27" s="8" t="s">
        <v>64</v>
      </c>
      <c r="C27" s="3">
        <v>1386.39</v>
      </c>
    </row>
    <row r="28" spans="2:3" ht="27" customHeight="1" x14ac:dyDescent="0.3">
      <c r="B28" s="8" t="s">
        <v>199</v>
      </c>
      <c r="C28" s="3">
        <v>1480.21</v>
      </c>
    </row>
    <row r="29" spans="2:3" ht="27" customHeight="1" x14ac:dyDescent="0.3">
      <c r="B29" s="8" t="s">
        <v>173</v>
      </c>
      <c r="C29" s="3">
        <v>1502.87</v>
      </c>
    </row>
    <row r="30" spans="2:3" ht="27" customHeight="1" x14ac:dyDescent="0.3">
      <c r="B30" s="8" t="s">
        <v>196</v>
      </c>
      <c r="C30" s="3">
        <v>1513.55</v>
      </c>
    </row>
    <row r="31" spans="2:3" ht="27" customHeight="1" x14ac:dyDescent="0.3">
      <c r="B31" s="8" t="s">
        <v>200</v>
      </c>
      <c r="C31" s="3">
        <v>1535</v>
      </c>
    </row>
    <row r="32" spans="2:3" ht="27" customHeight="1" x14ac:dyDescent="0.3">
      <c r="B32" s="8" t="s">
        <v>68</v>
      </c>
      <c r="C32" s="3">
        <v>1818.77</v>
      </c>
    </row>
    <row r="33" spans="2:3" ht="27" customHeight="1" x14ac:dyDescent="0.3">
      <c r="B33" s="8" t="s">
        <v>157</v>
      </c>
      <c r="C33" s="3">
        <v>1878.68</v>
      </c>
    </row>
    <row r="34" spans="2:3" ht="27" customHeight="1" x14ac:dyDescent="0.3">
      <c r="B34" s="8" t="s">
        <v>207</v>
      </c>
      <c r="C34" s="3">
        <v>1887.59</v>
      </c>
    </row>
    <row r="35" spans="2:3" ht="27" customHeight="1" x14ac:dyDescent="0.3">
      <c r="B35" s="8" t="s">
        <v>181</v>
      </c>
      <c r="C35" s="3">
        <v>2061.89</v>
      </c>
    </row>
    <row r="36" spans="2:3" ht="27" customHeight="1" x14ac:dyDescent="0.3">
      <c r="B36" s="8" t="s">
        <v>179</v>
      </c>
      <c r="C36" s="3">
        <v>2098.9899999999998</v>
      </c>
    </row>
    <row r="37" spans="2:3" ht="27" customHeight="1" x14ac:dyDescent="0.3">
      <c r="B37" s="8" t="s">
        <v>243</v>
      </c>
      <c r="C37" s="3">
        <v>2225.96</v>
      </c>
    </row>
    <row r="38" spans="2:3" ht="27" customHeight="1" x14ac:dyDescent="0.3">
      <c r="B38" s="8" t="s">
        <v>174</v>
      </c>
      <c r="C38" s="3">
        <v>2341.54</v>
      </c>
    </row>
    <row r="39" spans="2:3" ht="27" customHeight="1" x14ac:dyDescent="0.3">
      <c r="B39" s="8" t="s">
        <v>153</v>
      </c>
      <c r="C39" s="3">
        <v>2569.91</v>
      </c>
    </row>
    <row r="40" spans="2:3" ht="27" customHeight="1" x14ac:dyDescent="0.3">
      <c r="B40" s="8" t="s">
        <v>69</v>
      </c>
      <c r="C40" s="3">
        <v>2637.56</v>
      </c>
    </row>
    <row r="41" spans="2:3" ht="27" customHeight="1" x14ac:dyDescent="0.3">
      <c r="B41" s="8" t="s">
        <v>156</v>
      </c>
      <c r="C41" s="3">
        <v>2656.06</v>
      </c>
    </row>
    <row r="42" spans="2:3" ht="27" customHeight="1" x14ac:dyDescent="0.3">
      <c r="B42" s="8" t="s">
        <v>242</v>
      </c>
      <c r="C42" s="3">
        <v>2779.74</v>
      </c>
    </row>
    <row r="43" spans="2:3" ht="27" customHeight="1" x14ac:dyDescent="0.3">
      <c r="B43" s="8" t="s">
        <v>279</v>
      </c>
      <c r="C43" s="3">
        <v>3113.06</v>
      </c>
    </row>
    <row r="44" spans="2:3" ht="27" customHeight="1" x14ac:dyDescent="0.3">
      <c r="B44" s="8" t="s">
        <v>197</v>
      </c>
      <c r="C44" s="3">
        <v>3492.77</v>
      </c>
    </row>
    <row r="45" spans="2:3" ht="27" customHeight="1" x14ac:dyDescent="0.3">
      <c r="B45" s="8" t="s">
        <v>67</v>
      </c>
      <c r="C45" s="3">
        <v>3599.63</v>
      </c>
    </row>
    <row r="46" spans="2:3" ht="27" customHeight="1" x14ac:dyDescent="0.3">
      <c r="B46" s="8" t="s">
        <v>87</v>
      </c>
      <c r="C46" s="3">
        <v>3936.18</v>
      </c>
    </row>
    <row r="47" spans="2:3" ht="27" customHeight="1" x14ac:dyDescent="0.3">
      <c r="B47" s="8" t="s">
        <v>280</v>
      </c>
      <c r="C47" s="3">
        <v>4012.09</v>
      </c>
    </row>
    <row r="48" spans="2:3" ht="27" customHeight="1" x14ac:dyDescent="0.3">
      <c r="B48" s="8" t="s">
        <v>284</v>
      </c>
      <c r="C48" s="3">
        <v>4214.75</v>
      </c>
    </row>
    <row r="49" spans="2:3" ht="27" customHeight="1" x14ac:dyDescent="0.3">
      <c r="B49" s="8" t="s">
        <v>224</v>
      </c>
      <c r="C49" s="3">
        <v>4236.1000000000004</v>
      </c>
    </row>
    <row r="50" spans="2:3" ht="27" customHeight="1" x14ac:dyDescent="0.3">
      <c r="B50" s="8" t="s">
        <v>281</v>
      </c>
      <c r="C50" s="3">
        <v>4818.3599999999997</v>
      </c>
    </row>
    <row r="51" spans="2:3" ht="27" customHeight="1" x14ac:dyDescent="0.3">
      <c r="B51" s="8" t="s">
        <v>237</v>
      </c>
      <c r="C51" s="3">
        <v>5380.0754286575102</v>
      </c>
    </row>
    <row r="52" spans="2:3" ht="27" customHeight="1" x14ac:dyDescent="0.3">
      <c r="B52" s="8" t="s">
        <v>244</v>
      </c>
      <c r="C52" s="3">
        <v>5753.1937416758474</v>
      </c>
    </row>
    <row r="53" spans="2:3" ht="27" customHeight="1" x14ac:dyDescent="0.3">
      <c r="B53" s="8" t="s">
        <v>132</v>
      </c>
      <c r="C53" s="3">
        <v>6668.05</v>
      </c>
    </row>
    <row r="54" spans="2:3" ht="27" customHeight="1" x14ac:dyDescent="0.3">
      <c r="B54" s="8" t="s">
        <v>9</v>
      </c>
      <c r="C54" s="3">
        <v>94607.619170333361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4"/>
  <sheetViews>
    <sheetView topLeftCell="C2" workbookViewId="0">
      <selection activeCell="K42" sqref="K42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8" t="s">
        <v>148</v>
      </c>
      <c r="C4" s="1">
        <v>17714</v>
      </c>
    </row>
    <row r="5" spans="2:3" ht="27" customHeight="1" x14ac:dyDescent="0.3">
      <c r="B5" s="8" t="s">
        <v>227</v>
      </c>
      <c r="C5" s="1">
        <v>16486</v>
      </c>
    </row>
    <row r="6" spans="2:3" ht="27" customHeight="1" x14ac:dyDescent="0.3">
      <c r="B6" s="8" t="s">
        <v>212</v>
      </c>
      <c r="C6" s="1">
        <v>14692.8</v>
      </c>
    </row>
    <row r="7" spans="2:3" ht="27" customHeight="1" x14ac:dyDescent="0.3">
      <c r="B7" s="8" t="s">
        <v>63</v>
      </c>
      <c r="C7" s="1">
        <v>13138</v>
      </c>
    </row>
    <row r="8" spans="2:3" ht="27" customHeight="1" x14ac:dyDescent="0.3">
      <c r="B8" s="8" t="s">
        <v>130</v>
      </c>
      <c r="C8" s="1">
        <v>12266</v>
      </c>
    </row>
    <row r="9" spans="2:3" ht="27" customHeight="1" x14ac:dyDescent="0.3">
      <c r="B9" s="8" t="s">
        <v>131</v>
      </c>
      <c r="C9" s="1">
        <v>12017</v>
      </c>
    </row>
    <row r="10" spans="2:3" ht="27" customHeight="1" x14ac:dyDescent="0.3">
      <c r="B10" s="8" t="s">
        <v>137</v>
      </c>
      <c r="C10" s="1">
        <v>11691</v>
      </c>
    </row>
    <row r="11" spans="2:3" ht="27" customHeight="1" x14ac:dyDescent="0.3">
      <c r="B11" s="8" t="s">
        <v>149</v>
      </c>
      <c r="C11" s="1">
        <v>11189.89</v>
      </c>
    </row>
    <row r="12" spans="2:3" ht="27" customHeight="1" x14ac:dyDescent="0.3">
      <c r="B12" s="8" t="s">
        <v>150</v>
      </c>
      <c r="C12" s="1">
        <v>10172</v>
      </c>
    </row>
    <row r="13" spans="2:3" ht="27" customHeight="1" x14ac:dyDescent="0.3">
      <c r="B13" s="8" t="s">
        <v>128</v>
      </c>
      <c r="C13" s="1">
        <v>10055</v>
      </c>
    </row>
    <row r="14" spans="2:3" ht="27" customHeight="1" x14ac:dyDescent="0.3">
      <c r="B14" s="8" t="s">
        <v>129</v>
      </c>
      <c r="C14" s="1">
        <v>9308</v>
      </c>
    </row>
    <row r="15" spans="2:3" ht="27" customHeight="1" x14ac:dyDescent="0.3">
      <c r="B15" s="8" t="s">
        <v>152</v>
      </c>
      <c r="C15" s="1">
        <v>9015.32</v>
      </c>
    </row>
    <row r="16" spans="2:3" ht="27" customHeight="1" x14ac:dyDescent="0.3">
      <c r="B16" s="8" t="s">
        <v>151</v>
      </c>
      <c r="C16" s="1">
        <v>8980.59</v>
      </c>
    </row>
    <row r="17" spans="2:3" ht="27" customHeight="1" x14ac:dyDescent="0.3">
      <c r="B17" s="8" t="s">
        <v>207</v>
      </c>
      <c r="C17" s="1">
        <v>8241.4330000000009</v>
      </c>
    </row>
    <row r="18" spans="2:3" ht="27" customHeight="1" x14ac:dyDescent="0.3">
      <c r="B18" s="8" t="s">
        <v>173</v>
      </c>
      <c r="C18" s="1">
        <v>7620</v>
      </c>
    </row>
    <row r="19" spans="2:3" ht="27" customHeight="1" x14ac:dyDescent="0.3">
      <c r="B19" s="8" t="s">
        <v>64</v>
      </c>
      <c r="C19" s="1">
        <v>7223</v>
      </c>
    </row>
    <row r="20" spans="2:3" ht="27" customHeight="1" x14ac:dyDescent="0.3">
      <c r="B20" s="8" t="s">
        <v>280</v>
      </c>
      <c r="C20" s="1">
        <v>7095</v>
      </c>
    </row>
    <row r="21" spans="2:3" ht="27" customHeight="1" x14ac:dyDescent="0.3">
      <c r="B21" s="8" t="s">
        <v>174</v>
      </c>
      <c r="C21" s="1">
        <v>6777</v>
      </c>
    </row>
    <row r="22" spans="2:3" ht="27" customHeight="1" x14ac:dyDescent="0.3">
      <c r="B22" s="8" t="s">
        <v>199</v>
      </c>
      <c r="C22" s="1">
        <v>6750</v>
      </c>
    </row>
    <row r="23" spans="2:3" ht="27" customHeight="1" x14ac:dyDescent="0.3">
      <c r="B23" s="8" t="s">
        <v>279</v>
      </c>
      <c r="C23" s="1">
        <v>6234</v>
      </c>
    </row>
    <row r="24" spans="2:3" ht="27" customHeight="1" x14ac:dyDescent="0.3">
      <c r="B24" s="8" t="s">
        <v>179</v>
      </c>
      <c r="C24" s="1">
        <v>5870.3512499999997</v>
      </c>
    </row>
    <row r="25" spans="2:3" ht="27" customHeight="1" x14ac:dyDescent="0.3">
      <c r="B25" s="8" t="s">
        <v>68</v>
      </c>
      <c r="C25" s="1">
        <v>5785</v>
      </c>
    </row>
    <row r="26" spans="2:3" ht="27" customHeight="1" x14ac:dyDescent="0.3">
      <c r="B26" s="8" t="s">
        <v>153</v>
      </c>
      <c r="C26" s="1">
        <v>5444</v>
      </c>
    </row>
    <row r="27" spans="2:3" ht="27" customHeight="1" x14ac:dyDescent="0.3">
      <c r="B27" s="8" t="s">
        <v>243</v>
      </c>
      <c r="C27" s="1">
        <v>5441</v>
      </c>
    </row>
    <row r="28" spans="2:3" ht="27" customHeight="1" x14ac:dyDescent="0.3">
      <c r="B28" s="8" t="s">
        <v>200</v>
      </c>
      <c r="C28" s="1">
        <v>5428.6440000000002</v>
      </c>
    </row>
    <row r="29" spans="2:3" ht="27" customHeight="1" x14ac:dyDescent="0.3">
      <c r="B29" s="8" t="s">
        <v>224</v>
      </c>
      <c r="C29" s="1">
        <v>5274</v>
      </c>
    </row>
    <row r="30" spans="2:3" ht="27" customHeight="1" x14ac:dyDescent="0.3">
      <c r="B30" s="8" t="s">
        <v>69</v>
      </c>
      <c r="C30" s="1">
        <v>5262</v>
      </c>
    </row>
    <row r="31" spans="2:3" ht="27" customHeight="1" x14ac:dyDescent="0.3">
      <c r="B31" s="8" t="s">
        <v>175</v>
      </c>
      <c r="C31" s="1">
        <v>5238</v>
      </c>
    </row>
    <row r="32" spans="2:3" ht="27" customHeight="1" x14ac:dyDescent="0.3">
      <c r="B32" s="8" t="s">
        <v>133</v>
      </c>
      <c r="C32" s="1">
        <v>5226</v>
      </c>
    </row>
    <row r="33" spans="2:3" ht="27" customHeight="1" x14ac:dyDescent="0.3">
      <c r="B33" s="8" t="s">
        <v>195</v>
      </c>
      <c r="C33" s="1">
        <v>5208</v>
      </c>
    </row>
    <row r="34" spans="2:3" ht="27" customHeight="1" x14ac:dyDescent="0.3">
      <c r="B34" s="8" t="s">
        <v>154</v>
      </c>
      <c r="C34" s="1">
        <v>5030</v>
      </c>
    </row>
    <row r="35" spans="2:3" ht="27" customHeight="1" x14ac:dyDescent="0.3">
      <c r="B35" s="8" t="s">
        <v>155</v>
      </c>
      <c r="C35" s="1">
        <v>4965</v>
      </c>
    </row>
    <row r="36" spans="2:3" ht="27" customHeight="1" x14ac:dyDescent="0.3">
      <c r="B36" s="8" t="s">
        <v>242</v>
      </c>
      <c r="C36" s="1">
        <v>4800.7988888888895</v>
      </c>
    </row>
    <row r="37" spans="2:3" ht="27" customHeight="1" x14ac:dyDescent="0.3">
      <c r="B37" s="8" t="s">
        <v>65</v>
      </c>
      <c r="C37" s="1">
        <v>4575</v>
      </c>
    </row>
    <row r="38" spans="2:3" ht="27" customHeight="1" x14ac:dyDescent="0.3">
      <c r="B38" s="8" t="s">
        <v>193</v>
      </c>
      <c r="C38" s="1">
        <v>4550</v>
      </c>
    </row>
    <row r="39" spans="2:3" ht="27" customHeight="1" x14ac:dyDescent="0.3">
      <c r="B39" s="8" t="s">
        <v>132</v>
      </c>
      <c r="C39" s="1">
        <v>4149</v>
      </c>
    </row>
    <row r="40" spans="2:3" ht="27" customHeight="1" x14ac:dyDescent="0.3">
      <c r="B40" s="8" t="s">
        <v>196</v>
      </c>
      <c r="C40" s="1">
        <v>4075.1950000000002</v>
      </c>
    </row>
    <row r="41" spans="2:3" ht="27" customHeight="1" x14ac:dyDescent="0.3">
      <c r="B41" s="8" t="s">
        <v>66</v>
      </c>
      <c r="C41" s="1">
        <v>3912</v>
      </c>
    </row>
    <row r="42" spans="2:3" ht="27" customHeight="1" x14ac:dyDescent="0.3">
      <c r="B42" s="8" t="s">
        <v>157</v>
      </c>
      <c r="C42" s="1">
        <v>3886</v>
      </c>
    </row>
    <row r="43" spans="2:3" ht="27" customHeight="1" x14ac:dyDescent="0.3">
      <c r="B43" s="8" t="s">
        <v>197</v>
      </c>
      <c r="C43" s="1">
        <v>3775</v>
      </c>
    </row>
    <row r="44" spans="2:3" ht="27" customHeight="1" x14ac:dyDescent="0.3">
      <c r="B44" s="8" t="s">
        <v>194</v>
      </c>
      <c r="C44" s="1">
        <v>3703.3049999999998</v>
      </c>
    </row>
    <row r="45" spans="2:3" ht="27" customHeight="1" x14ac:dyDescent="0.3">
      <c r="B45" s="8" t="s">
        <v>284</v>
      </c>
      <c r="C45" s="1">
        <v>3495</v>
      </c>
    </row>
    <row r="46" spans="2:3" ht="27" customHeight="1" x14ac:dyDescent="0.3">
      <c r="B46" s="8" t="s">
        <v>87</v>
      </c>
      <c r="C46" s="1">
        <v>3010</v>
      </c>
    </row>
    <row r="47" spans="2:3" ht="27" customHeight="1" x14ac:dyDescent="0.3">
      <c r="B47" s="8" t="s">
        <v>181</v>
      </c>
      <c r="C47" s="1">
        <v>2723.7275</v>
      </c>
    </row>
    <row r="48" spans="2:3" ht="27" customHeight="1" x14ac:dyDescent="0.3">
      <c r="B48" s="8" t="s">
        <v>281</v>
      </c>
      <c r="C48" s="1">
        <v>2681.15</v>
      </c>
    </row>
    <row r="49" spans="2:3" ht="27" customHeight="1" x14ac:dyDescent="0.3">
      <c r="B49" s="8" t="s">
        <v>180</v>
      </c>
      <c r="C49" s="1">
        <v>2588</v>
      </c>
    </row>
    <row r="50" spans="2:3" ht="27" customHeight="1" x14ac:dyDescent="0.3">
      <c r="B50" s="8" t="s">
        <v>244</v>
      </c>
      <c r="C50" s="1">
        <v>2431</v>
      </c>
    </row>
    <row r="51" spans="2:3" ht="27" customHeight="1" x14ac:dyDescent="0.3">
      <c r="B51" s="8" t="s">
        <v>156</v>
      </c>
      <c r="C51" s="1">
        <v>2410</v>
      </c>
    </row>
    <row r="52" spans="2:3" ht="27" customHeight="1" x14ac:dyDescent="0.3">
      <c r="B52" s="8" t="s">
        <v>67</v>
      </c>
      <c r="C52" s="1">
        <v>2029</v>
      </c>
    </row>
    <row r="53" spans="2:3" ht="27" customHeight="1" x14ac:dyDescent="0.3">
      <c r="B53" s="8" t="s">
        <v>237</v>
      </c>
      <c r="C53" s="1">
        <v>1669.5</v>
      </c>
    </row>
    <row r="54" spans="2:3" ht="27" customHeight="1" x14ac:dyDescent="0.3">
      <c r="B54" s="8" t="s">
        <v>9</v>
      </c>
      <c r="C54" s="1">
        <v>331301.70463888894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1" zoomScaleNormal="100" workbookViewId="0">
      <selection activeCell="S28" sqref="S28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8" t="s">
        <v>159</v>
      </c>
      <c r="C5" s="20" t="s">
        <v>7</v>
      </c>
      <c r="D5" s="20" t="s">
        <v>213</v>
      </c>
      <c r="E5" s="20" t="s">
        <v>31</v>
      </c>
      <c r="F5" s="20" t="s">
        <v>32</v>
      </c>
      <c r="G5" s="28" t="s">
        <v>256</v>
      </c>
      <c r="H5" s="28" t="s">
        <v>257</v>
      </c>
      <c r="I5" s="28" t="s">
        <v>258</v>
      </c>
      <c r="J5" s="28" t="s">
        <v>259</v>
      </c>
      <c r="K5" s="28" t="s">
        <v>260</v>
      </c>
      <c r="L5" s="28" t="s">
        <v>248</v>
      </c>
      <c r="M5" s="28" t="s">
        <v>261</v>
      </c>
      <c r="N5" s="28" t="s">
        <v>262</v>
      </c>
      <c r="O5" s="28" t="s">
        <v>263</v>
      </c>
      <c r="P5" s="28" t="s">
        <v>264</v>
      </c>
      <c r="Q5" s="28" t="s">
        <v>265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Row],[GraphLabel]]),NA())</f>
        <v>R7 4700U (Renoir) [1]</v>
      </c>
      <c r="D6" s="26"/>
      <c r="E6" s="12">
        <f>IFERROR(IF(OR(GeneralTable[[#This Row],[Exclude From Chart]]="X",PerfPowerST[[#This Row],[ExcludeHere]]="X"),NA(),GeneralTable[[#This Row],[Cons. ST]]),NA())</f>
        <v>10432</v>
      </c>
      <c r="F6" s="19">
        <f>IFERROR(IF(OR(GeneralTable[[#This Row],[Exclude From Chart]]="X",PerfPowerST[[#This Row],[ExcludeHere]]="X"),NA(),GeneralTable[[#This Row],[Dur. ST]]),NA())</f>
        <v>669.57</v>
      </c>
      <c r="G6" s="40">
        <f>1000000000/50/PerfPowerST[[#This Row],[Cons. ST]]</f>
        <v>1917.1779141104294</v>
      </c>
      <c r="H6" s="40">
        <f>1000000000/100/PerfPowerST[[#This Row],[Cons. ST]]</f>
        <v>958.58895705521468</v>
      </c>
      <c r="I6" s="40">
        <f>1000000000/200/PerfPowerST[[#This Row],[Cons. ST]]</f>
        <v>479.29447852760734</v>
      </c>
      <c r="J6" s="40">
        <f>1000000000/300/PerfPowerST[[#This Row],[Cons. ST]]</f>
        <v>319.52965235173826</v>
      </c>
      <c r="K6" s="40">
        <f>1000000000/400/PerfPowerST[[#This Row],[Cons. ST]]</f>
        <v>239.64723926380367</v>
      </c>
      <c r="L6" s="40">
        <f>1000000000/500/PerfPowerST[[#This Row],[Cons. ST]]</f>
        <v>191.71779141104295</v>
      </c>
      <c r="M6" s="40">
        <f>1000000000/600/PerfPowerST[[#This Row],[Cons. ST]]</f>
        <v>159.76482617586913</v>
      </c>
      <c r="N6" s="40">
        <f>1000000000/700/PerfPowerST[[#This Row],[Cons. ST]]</f>
        <v>136.94127957931639</v>
      </c>
      <c r="O6" s="40">
        <f>1000000000/800/PerfPowerST[[#This Row],[Cons. ST]]</f>
        <v>119.82361963190183</v>
      </c>
      <c r="P6" s="40">
        <f>1000000000/900/PerfPowerST[[#This Row],[Cons. ST]]</f>
        <v>106.50988411724607</v>
      </c>
      <c r="Q6" s="40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Row],[GraphLabel]]),NA())</f>
        <v>R5 3600 (Matisse) v0.3.1 [2]</v>
      </c>
      <c r="D7" s="26"/>
      <c r="E7" s="12">
        <f>IFERROR(IF(OR(GeneralTable[[#This Row],[Exclude From Chart]]="X",PerfPowerST[[#This Row],[ExcludeHere]]="X"),NA(),GeneralTable[[#This Row],[Cons. ST]]),NA())</f>
        <v>32112</v>
      </c>
      <c r="F7" s="19">
        <f>IFERROR(IF(OR(GeneralTable[[#This Row],[Exclude From Chart]]="X",PerfPowerST[[#This Row],[ExcludeHere]]="X"),NA(),GeneralTable[[#This Row],[Dur. ST]]),NA())</f>
        <v>680.5</v>
      </c>
      <c r="G7" s="40">
        <f>1000000000/50/PerfPowerST[[#This Row],[Cons. ST]]</f>
        <v>622.82012954658694</v>
      </c>
      <c r="H7" s="40">
        <f>1000000000/100/PerfPowerST[[#This Row],[Cons. ST]]</f>
        <v>311.41006477329347</v>
      </c>
      <c r="I7" s="40">
        <f>1000000000/200/PerfPowerST[[#This Row],[Cons. ST]]</f>
        <v>155.70503238664674</v>
      </c>
      <c r="J7" s="40">
        <f>1000000000/300/PerfPowerST[[#This Row],[Cons. ST]]</f>
        <v>103.80335492443116</v>
      </c>
      <c r="K7" s="40">
        <f>1000000000/400/PerfPowerST[[#This Row],[Cons. ST]]</f>
        <v>77.852516193323368</v>
      </c>
      <c r="L7" s="40">
        <f>1000000000/500/PerfPowerST[[#This Row],[Cons. ST]]</f>
        <v>62.282012954658697</v>
      </c>
      <c r="M7" s="40">
        <f>1000000000/600/PerfPowerST[[#This Row],[Cons. ST]]</f>
        <v>51.901677462215581</v>
      </c>
      <c r="N7" s="40">
        <f>1000000000/700/PerfPowerST[[#This Row],[Cons. ST]]</f>
        <v>44.487152110470497</v>
      </c>
      <c r="O7" s="40">
        <f>1000000000/800/PerfPowerST[[#This Row],[Cons. ST]]</f>
        <v>38.926258096661684</v>
      </c>
      <c r="P7" s="40">
        <f>1000000000/900/PerfPowerST[[#This Row],[Cons. ST]]</f>
        <v>34.601118308143718</v>
      </c>
      <c r="Q7" s="40">
        <f>1000000000/1000/PerfPowerST[[#This Row],[Cons. ST]]</f>
        <v>31.141006477329348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Row],[GraphLabel]]),NA())</f>
        <v>i7 1065G (IceLake) v0.3.1 [3]</v>
      </c>
      <c r="D8" s="26"/>
      <c r="E8" s="12">
        <f>IFERROR(IF(OR(GeneralTable[[#This Row],[Exclude From Chart]]="X",PerfPowerST[[#This Row],[ExcludeHere]]="X"),NA(),GeneralTable[[#This Row],[Cons. ST]]),NA())</f>
        <v>9839</v>
      </c>
      <c r="F8" s="19">
        <f>IFERROR(IF(OR(GeneralTable[[#This Row],[Exclude From Chart]]="X",PerfPowerST[[#This Row],[ExcludeHere]]="X"),NA(),GeneralTable[[#This Row],[Dur. ST]]),NA())</f>
        <v>795.5</v>
      </c>
      <c r="G8" s="40">
        <f>1000000000/50/PerfPowerST[[#This Row],[Cons. ST]]</f>
        <v>2032.7269031405631</v>
      </c>
      <c r="H8" s="40">
        <f>1000000000/100/PerfPowerST[[#This Row],[Cons. ST]]</f>
        <v>1016.3634515702815</v>
      </c>
      <c r="I8" s="40">
        <f>1000000000/200/PerfPowerST[[#This Row],[Cons. ST]]</f>
        <v>508.18172578514077</v>
      </c>
      <c r="J8" s="40">
        <f>1000000000/300/PerfPowerST[[#This Row],[Cons. ST]]</f>
        <v>338.78781719009385</v>
      </c>
      <c r="K8" s="40">
        <f>1000000000/400/PerfPowerST[[#This Row],[Cons. ST]]</f>
        <v>254.09086289257039</v>
      </c>
      <c r="L8" s="40">
        <f>1000000000/500/PerfPowerST[[#This Row],[Cons. ST]]</f>
        <v>203.27269031405632</v>
      </c>
      <c r="M8" s="40">
        <f>1000000000/600/PerfPowerST[[#This Row],[Cons. ST]]</f>
        <v>169.39390859504692</v>
      </c>
      <c r="N8" s="40">
        <f>1000000000/700/PerfPowerST[[#This Row],[Cons. ST]]</f>
        <v>145.1947787957545</v>
      </c>
      <c r="O8" s="40">
        <f>1000000000/800/PerfPowerST[[#This Row],[Cons. ST]]</f>
        <v>127.04543144628519</v>
      </c>
      <c r="P8" s="40">
        <f>1000000000/900/PerfPowerST[[#This Row],[Cons. ST]]</f>
        <v>112.92927239669794</v>
      </c>
      <c r="Q8" s="40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Row],[GraphLabel]]),NA())</f>
        <v>#N/A</v>
      </c>
      <c r="D9" s="26"/>
      <c r="E9" s="12" t="e">
        <f>IFERROR(IF(OR(GeneralTable[[#This Row],[Exclude From Chart]]="X",PerfPowerST[[#This Row],[ExcludeHere]]="X"),NA(),GeneralTable[[#This Row],[Cons. ST]]),NA())</f>
        <v>#N/A</v>
      </c>
      <c r="F9" s="19" t="e">
        <f>IFERROR(IF(OR(GeneralTable[[#This Row],[Exclude From Chart]]="X",PerfPowerST[[#This Row],[ExcludeHere]]="X"),NA(),GeneralTable[[#This Row],[Dur. ST]]),NA())</f>
        <v>#N/A</v>
      </c>
      <c r="G9" s="40" t="e">
        <f>1000000000/50/PerfPowerST[[#This Row],[Cons. ST]]</f>
        <v>#N/A</v>
      </c>
      <c r="H9" s="40" t="e">
        <f>1000000000/100/PerfPowerST[[#This Row],[Cons. ST]]</f>
        <v>#N/A</v>
      </c>
      <c r="I9" s="40" t="e">
        <f>1000000000/200/PerfPowerST[[#This Row],[Cons. ST]]</f>
        <v>#N/A</v>
      </c>
      <c r="J9" s="40" t="e">
        <f>1000000000/300/PerfPowerST[[#This Row],[Cons. ST]]</f>
        <v>#N/A</v>
      </c>
      <c r="K9" s="40" t="e">
        <f>1000000000/400/PerfPowerST[[#This Row],[Cons. ST]]</f>
        <v>#N/A</v>
      </c>
      <c r="L9" s="40" t="e">
        <f>1000000000/500/PerfPowerST[[#This Row],[Cons. ST]]</f>
        <v>#N/A</v>
      </c>
      <c r="M9" s="40" t="e">
        <f>1000000000/600/PerfPowerST[[#This Row],[Cons. ST]]</f>
        <v>#N/A</v>
      </c>
      <c r="N9" s="40" t="e">
        <f>1000000000/700/PerfPowerST[[#This Row],[Cons. ST]]</f>
        <v>#N/A</v>
      </c>
      <c r="O9" s="40" t="e">
        <f>1000000000/800/PerfPowerST[[#This Row],[Cons. ST]]</f>
        <v>#N/A</v>
      </c>
      <c r="P9" s="40" t="e">
        <f>1000000000/900/PerfPowerST[[#This Row],[Cons. ST]]</f>
        <v>#N/A</v>
      </c>
      <c r="Q9" s="40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Row],[GraphLabel]]),NA())</f>
        <v>R7 4750G (Renoir) v0.3.1 [5]</v>
      </c>
      <c r="D10" s="26"/>
      <c r="E10" s="12">
        <f>IFERROR(IF(OR(GeneralTable[[#This Row],[Exclude From Chart]]="X",PerfPowerST[[#This Row],[ExcludeHere]]="X"),NA(),GeneralTable[[#This Row],[Cons. ST]]),NA())</f>
        <v>10352</v>
      </c>
      <c r="F10" s="19">
        <f>IFERROR(IF(OR(GeneralTable[[#This Row],[Exclude From Chart]]="X",PerfPowerST[[#This Row],[ExcludeHere]]="X"),NA(),GeneralTable[[#This Row],[Dur. ST]]),NA())</f>
        <v>627.79999999999995</v>
      </c>
      <c r="G10" s="40">
        <f>1000000000/50/PerfPowerST[[#This Row],[Cons. ST]]</f>
        <v>1931.9938176197836</v>
      </c>
      <c r="H10" s="40">
        <f>1000000000/100/PerfPowerST[[#This Row],[Cons. ST]]</f>
        <v>965.99690880989181</v>
      </c>
      <c r="I10" s="40">
        <f>1000000000/200/PerfPowerST[[#This Row],[Cons. ST]]</f>
        <v>482.9984544049459</v>
      </c>
      <c r="J10" s="40">
        <f>1000000000/300/PerfPowerST[[#This Row],[Cons. ST]]</f>
        <v>321.99896960329727</v>
      </c>
      <c r="K10" s="40">
        <f>1000000000/400/PerfPowerST[[#This Row],[Cons. ST]]</f>
        <v>241.49922720247295</v>
      </c>
      <c r="L10" s="40">
        <f>1000000000/500/PerfPowerST[[#This Row],[Cons. ST]]</f>
        <v>193.19938176197837</v>
      </c>
      <c r="M10" s="40">
        <f>1000000000/600/PerfPowerST[[#This Row],[Cons. ST]]</f>
        <v>160.99948480164863</v>
      </c>
      <c r="N10" s="40">
        <f>1000000000/700/PerfPowerST[[#This Row],[Cons. ST]]</f>
        <v>137.99955840141311</v>
      </c>
      <c r="O10" s="40">
        <f>1000000000/800/PerfPowerST[[#This Row],[Cons. ST]]</f>
        <v>120.74961360123648</v>
      </c>
      <c r="P10" s="40">
        <f>1000000000/900/PerfPowerST[[#This Row],[Cons. ST]]</f>
        <v>107.33298986776575</v>
      </c>
      <c r="Q10" s="40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Row],[GraphLabel]]),NA())</f>
        <v>#N/A</v>
      </c>
      <c r="D11" s="26"/>
      <c r="E11" s="12" t="e">
        <f>IFERROR(IF(OR(GeneralTable[[#This Row],[Exclude From Chart]]="X",PerfPowerST[[#This Row],[ExcludeHere]]="X"),NA(),GeneralTable[[#This Row],[Cons. ST]]),NA())</f>
        <v>#N/A</v>
      </c>
      <c r="F11" s="19" t="e">
        <f>IFERROR(IF(OR(GeneralTable[[#This Row],[Exclude From Chart]]="X",PerfPowerST[[#This Row],[ExcludeHere]]="X"),NA(),GeneralTable[[#This Row],[Dur. ST]]),NA())</f>
        <v>#N/A</v>
      </c>
      <c r="G11" s="40" t="e">
        <f>1000000000/50/PerfPowerST[[#This Row],[Cons. ST]]</f>
        <v>#N/A</v>
      </c>
      <c r="H11" s="40" t="e">
        <f>1000000000/100/PerfPowerST[[#This Row],[Cons. ST]]</f>
        <v>#N/A</v>
      </c>
      <c r="I11" s="40" t="e">
        <f>1000000000/200/PerfPowerST[[#This Row],[Cons. ST]]</f>
        <v>#N/A</v>
      </c>
      <c r="J11" s="40" t="e">
        <f>1000000000/300/PerfPowerST[[#This Row],[Cons. ST]]</f>
        <v>#N/A</v>
      </c>
      <c r="K11" s="40" t="e">
        <f>1000000000/400/PerfPowerST[[#This Row],[Cons. ST]]</f>
        <v>#N/A</v>
      </c>
      <c r="L11" s="40" t="e">
        <f>1000000000/500/PerfPowerST[[#This Row],[Cons. ST]]</f>
        <v>#N/A</v>
      </c>
      <c r="M11" s="40" t="e">
        <f>1000000000/600/PerfPowerST[[#This Row],[Cons. ST]]</f>
        <v>#N/A</v>
      </c>
      <c r="N11" s="40" t="e">
        <f>1000000000/700/PerfPowerST[[#This Row],[Cons. ST]]</f>
        <v>#N/A</v>
      </c>
      <c r="O11" s="40" t="e">
        <f>1000000000/800/PerfPowerST[[#This Row],[Cons. ST]]</f>
        <v>#N/A</v>
      </c>
      <c r="P11" s="40" t="e">
        <f>1000000000/900/PerfPowerST[[#This Row],[Cons. ST]]</f>
        <v>#N/A</v>
      </c>
      <c r="Q11" s="40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Row],[GraphLabel]]),NA())</f>
        <v>R7 4750U (Renoir) v0.3.1 [7]</v>
      </c>
      <c r="D12" s="26"/>
      <c r="E12" s="12">
        <f>IFERROR(IF(OR(GeneralTable[[#This Row],[Exclude From Chart]]="X",PerfPowerST[[#This Row],[ExcludeHere]]="X"),NA(),GeneralTable[[#This Row],[Cons. ST]]),NA())</f>
        <v>10396</v>
      </c>
      <c r="F12" s="19">
        <f>IFERROR(IF(OR(GeneralTable[[#This Row],[Exclude From Chart]]="X",PerfPowerST[[#This Row],[ExcludeHere]]="X"),NA(),GeneralTable[[#This Row],[Dur. ST]]),NA())</f>
        <v>697.6</v>
      </c>
      <c r="G12" s="40">
        <f>1000000000/50/PerfPowerST[[#This Row],[Cons. ST]]</f>
        <v>1923.8168526356292</v>
      </c>
      <c r="H12" s="40">
        <f>1000000000/100/PerfPowerST[[#This Row],[Cons. ST]]</f>
        <v>961.90842631781459</v>
      </c>
      <c r="I12" s="40">
        <f>1000000000/200/PerfPowerST[[#This Row],[Cons. ST]]</f>
        <v>480.95421315890729</v>
      </c>
      <c r="J12" s="40">
        <f>1000000000/300/PerfPowerST[[#This Row],[Cons. ST]]</f>
        <v>320.63614210593818</v>
      </c>
      <c r="K12" s="40">
        <f>1000000000/400/PerfPowerST[[#This Row],[Cons. ST]]</f>
        <v>240.47710657945365</v>
      </c>
      <c r="L12" s="40">
        <f>1000000000/500/PerfPowerST[[#This Row],[Cons. ST]]</f>
        <v>192.3816852635629</v>
      </c>
      <c r="M12" s="40">
        <f>1000000000/600/PerfPowerST[[#This Row],[Cons. ST]]</f>
        <v>160.31807105296909</v>
      </c>
      <c r="N12" s="40">
        <f>1000000000/700/PerfPowerST[[#This Row],[Cons. ST]]</f>
        <v>137.41548947397351</v>
      </c>
      <c r="O12" s="40">
        <f>1000000000/800/PerfPowerST[[#This Row],[Cons. ST]]</f>
        <v>120.23855328972682</v>
      </c>
      <c r="P12" s="40">
        <f>1000000000/900/PerfPowerST[[#This Row],[Cons. ST]]</f>
        <v>106.87871403531271</v>
      </c>
      <c r="Q12" s="40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Row],[GraphLabel]]),NA())</f>
        <v>#N/A</v>
      </c>
      <c r="D13" s="26"/>
      <c r="E13" s="12" t="e">
        <f>IFERROR(IF(OR(GeneralTable[[#This Row],[Exclude From Chart]]="X",PerfPowerST[[#This Row],[ExcludeHere]]="X"),NA(),GeneralTable[[#This Row],[Cons. ST]]),NA())</f>
        <v>#N/A</v>
      </c>
      <c r="F13" s="19" t="e">
        <f>IFERROR(IF(OR(GeneralTable[[#This Row],[Exclude From Chart]]="X",PerfPowerST[[#This Row],[ExcludeHere]]="X"),NA(),GeneralTable[[#This Row],[Dur. ST]]),NA())</f>
        <v>#N/A</v>
      </c>
      <c r="G13" s="40" t="e">
        <f>1000000000/50/PerfPowerST[[#This Row],[Cons. ST]]</f>
        <v>#N/A</v>
      </c>
      <c r="H13" s="40" t="e">
        <f>1000000000/100/PerfPowerST[[#This Row],[Cons. ST]]</f>
        <v>#N/A</v>
      </c>
      <c r="I13" s="40" t="e">
        <f>1000000000/200/PerfPowerST[[#This Row],[Cons. ST]]</f>
        <v>#N/A</v>
      </c>
      <c r="J13" s="40" t="e">
        <f>1000000000/300/PerfPowerST[[#This Row],[Cons. ST]]</f>
        <v>#N/A</v>
      </c>
      <c r="K13" s="40" t="e">
        <f>1000000000/400/PerfPowerST[[#This Row],[Cons. ST]]</f>
        <v>#N/A</v>
      </c>
      <c r="L13" s="40" t="e">
        <f>1000000000/500/PerfPowerST[[#This Row],[Cons. ST]]</f>
        <v>#N/A</v>
      </c>
      <c r="M13" s="40" t="e">
        <f>1000000000/600/PerfPowerST[[#This Row],[Cons. ST]]</f>
        <v>#N/A</v>
      </c>
      <c r="N13" s="40" t="e">
        <f>1000000000/700/PerfPowerST[[#This Row],[Cons. ST]]</f>
        <v>#N/A</v>
      </c>
      <c r="O13" s="40" t="e">
        <f>1000000000/800/PerfPowerST[[#This Row],[Cons. ST]]</f>
        <v>#N/A</v>
      </c>
      <c r="P13" s="40" t="e">
        <f>1000000000/900/PerfPowerST[[#This Row],[Cons. ST]]</f>
        <v>#N/A</v>
      </c>
      <c r="Q13" s="40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Row],[GraphLabel]]),NA())</f>
        <v>#N/A</v>
      </c>
      <c r="D14" s="26"/>
      <c r="E14" s="12" t="e">
        <f>IFERROR(IF(OR(GeneralTable[[#This Row],[Exclude From Chart]]="X",PerfPowerST[[#This Row],[ExcludeHere]]="X"),NA(),GeneralTable[[#This Row],[Cons. ST]]),NA())</f>
        <v>#N/A</v>
      </c>
      <c r="F14" s="19" t="e">
        <f>IFERROR(IF(OR(GeneralTable[[#This Row],[Exclude From Chart]]="X",PerfPowerST[[#This Row],[ExcludeHere]]="X"),NA(),GeneralTable[[#This Row],[Dur. ST]]),NA())</f>
        <v>#N/A</v>
      </c>
      <c r="G14" s="40" t="e">
        <f>1000000000/50/PerfPowerST[[#This Row],[Cons. ST]]</f>
        <v>#N/A</v>
      </c>
      <c r="H14" s="40" t="e">
        <f>1000000000/100/PerfPowerST[[#This Row],[Cons. ST]]</f>
        <v>#N/A</v>
      </c>
      <c r="I14" s="40" t="e">
        <f>1000000000/200/PerfPowerST[[#This Row],[Cons. ST]]</f>
        <v>#N/A</v>
      </c>
      <c r="J14" s="40" t="e">
        <f>1000000000/300/PerfPowerST[[#This Row],[Cons. ST]]</f>
        <v>#N/A</v>
      </c>
      <c r="K14" s="40" t="e">
        <f>1000000000/400/PerfPowerST[[#This Row],[Cons. ST]]</f>
        <v>#N/A</v>
      </c>
      <c r="L14" s="40" t="e">
        <f>1000000000/500/PerfPowerST[[#This Row],[Cons. ST]]</f>
        <v>#N/A</v>
      </c>
      <c r="M14" s="40" t="e">
        <f>1000000000/600/PerfPowerST[[#This Row],[Cons. ST]]</f>
        <v>#N/A</v>
      </c>
      <c r="N14" s="40" t="e">
        <f>1000000000/700/PerfPowerST[[#This Row],[Cons. ST]]</f>
        <v>#N/A</v>
      </c>
      <c r="O14" s="40" t="e">
        <f>1000000000/800/PerfPowerST[[#This Row],[Cons. ST]]</f>
        <v>#N/A</v>
      </c>
      <c r="P14" s="40" t="e">
        <f>1000000000/900/PerfPowerST[[#This Row],[Cons. ST]]</f>
        <v>#N/A</v>
      </c>
      <c r="Q14" s="40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Row],[GraphLabel]]),NA())</f>
        <v>#N/A</v>
      </c>
      <c r="D15" s="26"/>
      <c r="E15" s="12" t="e">
        <f>IFERROR(IF(OR(GeneralTable[[#This Row],[Exclude From Chart]]="X",PerfPowerST[[#This Row],[ExcludeHere]]="X"),NA(),GeneralTable[[#This Row],[Cons. ST]]),NA())</f>
        <v>#N/A</v>
      </c>
      <c r="F15" s="19" t="e">
        <f>IFERROR(IF(OR(GeneralTable[[#This Row],[Exclude From Chart]]="X",PerfPowerST[[#This Row],[ExcludeHere]]="X"),NA(),GeneralTable[[#This Row],[Dur. ST]]),NA())</f>
        <v>#N/A</v>
      </c>
      <c r="G15" s="40" t="e">
        <f>1000000000/50/PerfPowerST[[#This Row],[Cons. ST]]</f>
        <v>#N/A</v>
      </c>
      <c r="H15" s="40" t="e">
        <f>1000000000/100/PerfPowerST[[#This Row],[Cons. ST]]</f>
        <v>#N/A</v>
      </c>
      <c r="I15" s="40" t="e">
        <f>1000000000/200/PerfPowerST[[#This Row],[Cons. ST]]</f>
        <v>#N/A</v>
      </c>
      <c r="J15" s="40" t="e">
        <f>1000000000/300/PerfPowerST[[#This Row],[Cons. ST]]</f>
        <v>#N/A</v>
      </c>
      <c r="K15" s="40" t="e">
        <f>1000000000/400/PerfPowerST[[#This Row],[Cons. ST]]</f>
        <v>#N/A</v>
      </c>
      <c r="L15" s="40" t="e">
        <f>1000000000/500/PerfPowerST[[#This Row],[Cons. ST]]</f>
        <v>#N/A</v>
      </c>
      <c r="M15" s="40" t="e">
        <f>1000000000/600/PerfPowerST[[#This Row],[Cons. ST]]</f>
        <v>#N/A</v>
      </c>
      <c r="N15" s="40" t="e">
        <f>1000000000/700/PerfPowerST[[#This Row],[Cons. ST]]</f>
        <v>#N/A</v>
      </c>
      <c r="O15" s="40" t="e">
        <f>1000000000/800/PerfPowerST[[#This Row],[Cons. ST]]</f>
        <v>#N/A</v>
      </c>
      <c r="P15" s="40" t="e">
        <f>1000000000/900/PerfPowerST[[#This Row],[Cons. ST]]</f>
        <v>#N/A</v>
      </c>
      <c r="Q15" s="40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Row],[GraphLabel]]),NA())</f>
        <v>i5 8365U (WhiskeyLake) v0.3.1 [11]</v>
      </c>
      <c r="D16" s="26"/>
      <c r="E16" s="12">
        <f>IFERROR(IF(OR(GeneralTable[[#This Row],[Exclude From Chart]]="X",PerfPowerST[[#This Row],[ExcludeHere]]="X"),NA(),GeneralTable[[#This Row],[Cons. ST]]),NA())</f>
        <v>11657</v>
      </c>
      <c r="F16" s="19">
        <f>IFERROR(IF(OR(GeneralTable[[#This Row],[Exclude From Chart]]="X",PerfPowerST[[#This Row],[ExcludeHere]]="X"),NA(),GeneralTable[[#This Row],[Dur. ST]]),NA())</f>
        <v>972.15</v>
      </c>
      <c r="G16" s="40">
        <f>1000000000/50/PerfPowerST[[#This Row],[Cons. ST]]</f>
        <v>1715.7073003345629</v>
      </c>
      <c r="H16" s="40">
        <f>1000000000/100/PerfPowerST[[#This Row],[Cons. ST]]</f>
        <v>857.85365016728144</v>
      </c>
      <c r="I16" s="40">
        <f>1000000000/200/PerfPowerST[[#This Row],[Cons. ST]]</f>
        <v>428.92682508364072</v>
      </c>
      <c r="J16" s="40">
        <f>1000000000/300/PerfPowerST[[#This Row],[Cons. ST]]</f>
        <v>285.95121672242715</v>
      </c>
      <c r="K16" s="40">
        <f>1000000000/400/PerfPowerST[[#This Row],[Cons. ST]]</f>
        <v>214.46341254182036</v>
      </c>
      <c r="L16" s="40">
        <f>1000000000/500/PerfPowerST[[#This Row],[Cons. ST]]</f>
        <v>171.5707300334563</v>
      </c>
      <c r="M16" s="40">
        <f>1000000000/600/PerfPowerST[[#This Row],[Cons. ST]]</f>
        <v>142.97560836121357</v>
      </c>
      <c r="N16" s="40">
        <f>1000000000/700/PerfPowerST[[#This Row],[Cons. ST]]</f>
        <v>122.55052145246879</v>
      </c>
      <c r="O16" s="40">
        <f>1000000000/800/PerfPowerST[[#This Row],[Cons. ST]]</f>
        <v>107.23170627091018</v>
      </c>
      <c r="P16" s="40">
        <f>1000000000/900/PerfPowerST[[#This Row],[Cons. ST]]</f>
        <v>95.31707224080904</v>
      </c>
      <c r="Q16" s="40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Row],[GraphLabel]]),NA())</f>
        <v>R5 PRO 4650G (Renoir) v0.3.1 [12]</v>
      </c>
      <c r="D17" s="26"/>
      <c r="E17" s="12">
        <f>IFERROR(IF(OR(GeneralTable[[#This Row],[Exclude From Chart]]="X",PerfPowerST[[#This Row],[ExcludeHere]]="X"),NA(),GeneralTable[[#This Row],[Cons. ST]]),NA())</f>
        <v>10450</v>
      </c>
      <c r="F17" s="19">
        <f>IFERROR(IF(OR(GeneralTable[[#This Row],[Exclude From Chart]]="X",PerfPowerST[[#This Row],[ExcludeHere]]="X"),NA(),GeneralTable[[#This Row],[Dur. ST]]),NA())</f>
        <v>653.125</v>
      </c>
      <c r="G17" s="40">
        <f>1000000000/50/PerfPowerST[[#This Row],[Cons. ST]]</f>
        <v>1913.8755980861245</v>
      </c>
      <c r="H17" s="40">
        <f>1000000000/100/PerfPowerST[[#This Row],[Cons. ST]]</f>
        <v>956.93779904306223</v>
      </c>
      <c r="I17" s="40">
        <f>1000000000/200/PerfPowerST[[#This Row],[Cons. ST]]</f>
        <v>478.46889952153111</v>
      </c>
      <c r="J17" s="40">
        <f>1000000000/300/PerfPowerST[[#This Row],[Cons. ST]]</f>
        <v>318.97926634768743</v>
      </c>
      <c r="K17" s="40">
        <f>1000000000/400/PerfPowerST[[#This Row],[Cons. ST]]</f>
        <v>239.23444976076556</v>
      </c>
      <c r="L17" s="40">
        <f>1000000000/500/PerfPowerST[[#This Row],[Cons. ST]]</f>
        <v>191.38755980861245</v>
      </c>
      <c r="M17" s="40">
        <f>1000000000/600/PerfPowerST[[#This Row],[Cons. ST]]</f>
        <v>159.48963317384371</v>
      </c>
      <c r="N17" s="40">
        <f>1000000000/700/PerfPowerST[[#This Row],[Cons. ST]]</f>
        <v>136.70539986329462</v>
      </c>
      <c r="O17" s="40">
        <f>1000000000/800/PerfPowerST[[#This Row],[Cons. ST]]</f>
        <v>119.61722488038278</v>
      </c>
      <c r="P17" s="40">
        <f>1000000000/900/PerfPowerST[[#This Row],[Cons. ST]]</f>
        <v>106.3264221158958</v>
      </c>
      <c r="Q17" s="40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Row],[GraphLabel]]),NA())</f>
        <v>#N/A</v>
      </c>
      <c r="D18" s="26"/>
      <c r="E18" s="12" t="e">
        <f>IFERROR(IF(OR(GeneralTable[[#This Row],[Exclude From Chart]]="X",PerfPowerST[[#This Row],[ExcludeHere]]="X"),NA(),GeneralTable[[#This Row],[Cons. ST]]),NA())</f>
        <v>#N/A</v>
      </c>
      <c r="F18" s="19" t="e">
        <f>IFERROR(IF(OR(GeneralTable[[#This Row],[Exclude From Chart]]="X",PerfPowerST[[#This Row],[ExcludeHere]]="X"),NA(),GeneralTable[[#This Row],[Dur. ST]]),NA())</f>
        <v>#N/A</v>
      </c>
      <c r="G18" s="40" t="e">
        <f>1000000000/50/PerfPowerST[[#This Row],[Cons. ST]]</f>
        <v>#N/A</v>
      </c>
      <c r="H18" s="40" t="e">
        <f>1000000000/100/PerfPowerST[[#This Row],[Cons. ST]]</f>
        <v>#N/A</v>
      </c>
      <c r="I18" s="40" t="e">
        <f>1000000000/200/PerfPowerST[[#This Row],[Cons. ST]]</f>
        <v>#N/A</v>
      </c>
      <c r="J18" s="40" t="e">
        <f>1000000000/300/PerfPowerST[[#This Row],[Cons. ST]]</f>
        <v>#N/A</v>
      </c>
      <c r="K18" s="40" t="e">
        <f>1000000000/400/PerfPowerST[[#This Row],[Cons. ST]]</f>
        <v>#N/A</v>
      </c>
      <c r="L18" s="40" t="e">
        <f>1000000000/500/PerfPowerST[[#This Row],[Cons. ST]]</f>
        <v>#N/A</v>
      </c>
      <c r="M18" s="40" t="e">
        <f>1000000000/600/PerfPowerST[[#This Row],[Cons. ST]]</f>
        <v>#N/A</v>
      </c>
      <c r="N18" s="40" t="e">
        <f>1000000000/700/PerfPowerST[[#This Row],[Cons. ST]]</f>
        <v>#N/A</v>
      </c>
      <c r="O18" s="40" t="e">
        <f>1000000000/800/PerfPowerST[[#This Row],[Cons. ST]]</f>
        <v>#N/A</v>
      </c>
      <c r="P18" s="40" t="e">
        <f>1000000000/900/PerfPowerST[[#This Row],[Cons. ST]]</f>
        <v>#N/A</v>
      </c>
      <c r="Q18" s="40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Row],[GraphLabel]]),NA())</f>
        <v>#N/A</v>
      </c>
      <c r="D19" s="26"/>
      <c r="E19" s="12" t="e">
        <f>IFERROR(IF(OR(GeneralTable[[#This Row],[Exclude From Chart]]="X",PerfPowerST[[#This Row],[ExcludeHere]]="X"),NA(),GeneralTable[[#This Row],[Cons. ST]]),NA())</f>
        <v>#N/A</v>
      </c>
      <c r="F19" s="19" t="e">
        <f>IFERROR(IF(OR(GeneralTable[[#This Row],[Exclude From Chart]]="X",PerfPowerST[[#This Row],[ExcludeHere]]="X"),NA(),GeneralTable[[#This Row],[Dur. ST]]),NA())</f>
        <v>#N/A</v>
      </c>
      <c r="G19" s="40" t="e">
        <f>1000000000/50/PerfPowerST[[#This Row],[Cons. ST]]</f>
        <v>#N/A</v>
      </c>
      <c r="H19" s="40" t="e">
        <f>1000000000/100/PerfPowerST[[#This Row],[Cons. ST]]</f>
        <v>#N/A</v>
      </c>
      <c r="I19" s="40" t="e">
        <f>1000000000/200/PerfPowerST[[#This Row],[Cons. ST]]</f>
        <v>#N/A</v>
      </c>
      <c r="J19" s="40" t="e">
        <f>1000000000/300/PerfPowerST[[#This Row],[Cons. ST]]</f>
        <v>#N/A</v>
      </c>
      <c r="K19" s="40" t="e">
        <f>1000000000/400/PerfPowerST[[#This Row],[Cons. ST]]</f>
        <v>#N/A</v>
      </c>
      <c r="L19" s="40" t="e">
        <f>1000000000/500/PerfPowerST[[#This Row],[Cons. ST]]</f>
        <v>#N/A</v>
      </c>
      <c r="M19" s="40" t="e">
        <f>1000000000/600/PerfPowerST[[#This Row],[Cons. ST]]</f>
        <v>#N/A</v>
      </c>
      <c r="N19" s="40" t="e">
        <f>1000000000/700/PerfPowerST[[#This Row],[Cons. ST]]</f>
        <v>#N/A</v>
      </c>
      <c r="O19" s="40" t="e">
        <f>1000000000/800/PerfPowerST[[#This Row],[Cons. ST]]</f>
        <v>#N/A</v>
      </c>
      <c r="P19" s="40" t="e">
        <f>1000000000/900/PerfPowerST[[#This Row],[Cons. ST]]</f>
        <v>#N/A</v>
      </c>
      <c r="Q19" s="40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Row],[GraphLabel]]),NA())</f>
        <v>#N/A</v>
      </c>
      <c r="D20" s="26"/>
      <c r="E20" s="12" t="e">
        <f>IFERROR(IF(OR(GeneralTable[[#This Row],[Exclude From Chart]]="X",PerfPowerST[[#This Row],[ExcludeHere]]="X"),NA(),GeneralTable[[#This Row],[Cons. ST]]),NA())</f>
        <v>#N/A</v>
      </c>
      <c r="F20" s="19" t="e">
        <f>IFERROR(IF(OR(GeneralTable[[#This Row],[Exclude From Chart]]="X",PerfPowerST[[#This Row],[ExcludeHere]]="X"),NA(),GeneralTable[[#This Row],[Dur. ST]]),NA())</f>
        <v>#N/A</v>
      </c>
      <c r="G20" s="40" t="e">
        <f>1000000000/50/PerfPowerST[[#This Row],[Cons. ST]]</f>
        <v>#N/A</v>
      </c>
      <c r="H20" s="40" t="e">
        <f>1000000000/100/PerfPowerST[[#This Row],[Cons. ST]]</f>
        <v>#N/A</v>
      </c>
      <c r="I20" s="40" t="e">
        <f>1000000000/200/PerfPowerST[[#This Row],[Cons. ST]]</f>
        <v>#N/A</v>
      </c>
      <c r="J20" s="40" t="e">
        <f>1000000000/300/PerfPowerST[[#This Row],[Cons. ST]]</f>
        <v>#N/A</v>
      </c>
      <c r="K20" s="40" t="e">
        <f>1000000000/400/PerfPowerST[[#This Row],[Cons. ST]]</f>
        <v>#N/A</v>
      </c>
      <c r="L20" s="40" t="e">
        <f>1000000000/500/PerfPowerST[[#This Row],[Cons. ST]]</f>
        <v>#N/A</v>
      </c>
      <c r="M20" s="40" t="e">
        <f>1000000000/600/PerfPowerST[[#This Row],[Cons. ST]]</f>
        <v>#N/A</v>
      </c>
      <c r="N20" s="40" t="e">
        <f>1000000000/700/PerfPowerST[[#This Row],[Cons. ST]]</f>
        <v>#N/A</v>
      </c>
      <c r="O20" s="40" t="e">
        <f>1000000000/800/PerfPowerST[[#This Row],[Cons. ST]]</f>
        <v>#N/A</v>
      </c>
      <c r="P20" s="40" t="e">
        <f>1000000000/900/PerfPowerST[[#This Row],[Cons. ST]]</f>
        <v>#N/A</v>
      </c>
      <c r="Q20" s="40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Row],[GraphLabel]]),NA())</f>
        <v>#N/A</v>
      </c>
      <c r="D21" s="26"/>
      <c r="E21" s="12" t="e">
        <f>IFERROR(IF(OR(GeneralTable[[#This Row],[Exclude From Chart]]="X",PerfPowerST[[#This Row],[ExcludeHere]]="X"),NA(),GeneralTable[[#This Row],[Cons. ST]]),NA())</f>
        <v>#N/A</v>
      </c>
      <c r="F21" s="19" t="e">
        <f>IFERROR(IF(OR(GeneralTable[[#This Row],[Exclude From Chart]]="X",PerfPowerST[[#This Row],[ExcludeHere]]="X"),NA(),GeneralTable[[#This Row],[Dur. ST]]),NA())</f>
        <v>#N/A</v>
      </c>
      <c r="G21" s="40" t="e">
        <f>1000000000/50/PerfPowerST[[#This Row],[Cons. ST]]</f>
        <v>#N/A</v>
      </c>
      <c r="H21" s="40" t="e">
        <f>1000000000/100/PerfPowerST[[#This Row],[Cons. ST]]</f>
        <v>#N/A</v>
      </c>
      <c r="I21" s="40" t="e">
        <f>1000000000/200/PerfPowerST[[#This Row],[Cons. ST]]</f>
        <v>#N/A</v>
      </c>
      <c r="J21" s="40" t="e">
        <f>1000000000/300/PerfPowerST[[#This Row],[Cons. ST]]</f>
        <v>#N/A</v>
      </c>
      <c r="K21" s="40" t="e">
        <f>1000000000/400/PerfPowerST[[#This Row],[Cons. ST]]</f>
        <v>#N/A</v>
      </c>
      <c r="L21" s="40" t="e">
        <f>1000000000/500/PerfPowerST[[#This Row],[Cons. ST]]</f>
        <v>#N/A</v>
      </c>
      <c r="M21" s="40" t="e">
        <f>1000000000/600/PerfPowerST[[#This Row],[Cons. ST]]</f>
        <v>#N/A</v>
      </c>
      <c r="N21" s="40" t="e">
        <f>1000000000/700/PerfPowerST[[#This Row],[Cons. ST]]</f>
        <v>#N/A</v>
      </c>
      <c r="O21" s="40" t="e">
        <f>1000000000/800/PerfPowerST[[#This Row],[Cons. ST]]</f>
        <v>#N/A</v>
      </c>
      <c r="P21" s="40" t="e">
        <f>1000000000/900/PerfPowerST[[#This Row],[Cons. ST]]</f>
        <v>#N/A</v>
      </c>
      <c r="Q21" s="40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Row],[GraphLabel]]),NA())</f>
        <v>R3 1200 (Summit Ridge) v0.3.1 [17]</v>
      </c>
      <c r="D22" s="26"/>
      <c r="E22" s="12">
        <f>IFERROR(IF(OR(GeneralTable[[#This Row],[Exclude From Chart]]="X",PerfPowerST[[#This Row],[ExcludeHere]]="X"),NA(),GeneralTable[[#This Row],[Cons. ST]]),NA())</f>
        <v>32204</v>
      </c>
      <c r="F22" s="19">
        <f>IFERROR(IF(OR(GeneralTable[[#This Row],[Exclude From Chart]]="X",PerfPowerST[[#This Row],[ExcludeHere]]="X"),NA(),GeneralTable[[#This Row],[Dur. ST]]),NA())</f>
        <v>998.38</v>
      </c>
      <c r="G22" s="40">
        <f>1000000000/50/PerfPowerST[[#This Row],[Cons. ST]]</f>
        <v>621.04086448888336</v>
      </c>
      <c r="H22" s="40">
        <f>1000000000/100/PerfPowerST[[#This Row],[Cons. ST]]</f>
        <v>310.52043224444168</v>
      </c>
      <c r="I22" s="40">
        <f>1000000000/200/PerfPowerST[[#This Row],[Cons. ST]]</f>
        <v>155.26021612222084</v>
      </c>
      <c r="J22" s="40">
        <f>1000000000/300/PerfPowerST[[#This Row],[Cons. ST]]</f>
        <v>103.50681074814723</v>
      </c>
      <c r="K22" s="40">
        <f>1000000000/400/PerfPowerST[[#This Row],[Cons. ST]]</f>
        <v>77.63010806111042</v>
      </c>
      <c r="L22" s="40">
        <f>1000000000/500/PerfPowerST[[#This Row],[Cons. ST]]</f>
        <v>62.104086448888339</v>
      </c>
      <c r="M22" s="40">
        <f>1000000000/600/PerfPowerST[[#This Row],[Cons. ST]]</f>
        <v>51.753405374073616</v>
      </c>
      <c r="N22" s="40">
        <f>1000000000/700/PerfPowerST[[#This Row],[Cons. ST]]</f>
        <v>44.360061749205954</v>
      </c>
      <c r="O22" s="40">
        <f>1000000000/800/PerfPowerST[[#This Row],[Cons. ST]]</f>
        <v>38.81505403055521</v>
      </c>
      <c r="P22" s="40">
        <f>1000000000/900/PerfPowerST[[#This Row],[Cons. ST]]</f>
        <v>34.502270249382406</v>
      </c>
      <c r="Q22" s="40">
        <f>1000000000/1000/PerfPowerST[[#This Row],[Cons. ST]]</f>
        <v>31.052043224444169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Row],[GraphLabel]]),NA())</f>
        <v>#N/A</v>
      </c>
      <c r="D23" s="26"/>
      <c r="E23" s="12" t="e">
        <f>IFERROR(IF(OR(GeneralTable[[#This Row],[Exclude From Chart]]="X",PerfPowerST[[#This Row],[ExcludeHere]]="X"),NA(),GeneralTable[[#This Row],[Cons. ST]]),NA())</f>
        <v>#N/A</v>
      </c>
      <c r="F23" s="19" t="e">
        <f>IFERROR(IF(OR(GeneralTable[[#This Row],[Exclude From Chart]]="X",PerfPowerST[[#This Row],[ExcludeHere]]="X"),NA(),GeneralTable[[#This Row],[Dur. ST]]),NA())</f>
        <v>#N/A</v>
      </c>
      <c r="G23" s="40" t="e">
        <f>1000000000/50/PerfPowerST[[#This Row],[Cons. ST]]</f>
        <v>#N/A</v>
      </c>
      <c r="H23" s="40" t="e">
        <f>1000000000/100/PerfPowerST[[#This Row],[Cons. ST]]</f>
        <v>#N/A</v>
      </c>
      <c r="I23" s="40" t="e">
        <f>1000000000/200/PerfPowerST[[#This Row],[Cons. ST]]</f>
        <v>#N/A</v>
      </c>
      <c r="J23" s="40" t="e">
        <f>1000000000/300/PerfPowerST[[#This Row],[Cons. ST]]</f>
        <v>#N/A</v>
      </c>
      <c r="K23" s="40" t="e">
        <f>1000000000/400/PerfPowerST[[#This Row],[Cons. ST]]</f>
        <v>#N/A</v>
      </c>
      <c r="L23" s="40" t="e">
        <f>1000000000/500/PerfPowerST[[#This Row],[Cons. ST]]</f>
        <v>#N/A</v>
      </c>
      <c r="M23" s="40" t="e">
        <f>1000000000/600/PerfPowerST[[#This Row],[Cons. ST]]</f>
        <v>#N/A</v>
      </c>
      <c r="N23" s="40" t="e">
        <f>1000000000/700/PerfPowerST[[#This Row],[Cons. ST]]</f>
        <v>#N/A</v>
      </c>
      <c r="O23" s="40" t="e">
        <f>1000000000/800/PerfPowerST[[#This Row],[Cons. ST]]</f>
        <v>#N/A</v>
      </c>
      <c r="P23" s="40" t="e">
        <f>1000000000/900/PerfPowerST[[#This Row],[Cons. ST]]</f>
        <v>#N/A</v>
      </c>
      <c r="Q23" s="40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Row],[GraphLabel]]),NA())</f>
        <v>#N/A</v>
      </c>
      <c r="D24" s="26"/>
      <c r="E24" s="12" t="e">
        <f>IFERROR(IF(OR(GeneralTable[[#This Row],[Exclude From Chart]]="X",PerfPowerST[[#This Row],[ExcludeHere]]="X"),NA(),GeneralTable[[#This Row],[Cons. ST]]),NA())</f>
        <v>#N/A</v>
      </c>
      <c r="F24" s="19" t="e">
        <f>IFERROR(IF(OR(GeneralTable[[#This Row],[Exclude From Chart]]="X",PerfPowerST[[#This Row],[ExcludeHere]]="X"),NA(),GeneralTable[[#This Row],[Dur. ST]]),NA())</f>
        <v>#N/A</v>
      </c>
      <c r="G24" s="40" t="e">
        <f>1000000000/50/PerfPowerST[[#This Row],[Cons. ST]]</f>
        <v>#N/A</v>
      </c>
      <c r="H24" s="40" t="e">
        <f>1000000000/100/PerfPowerST[[#This Row],[Cons. ST]]</f>
        <v>#N/A</v>
      </c>
      <c r="I24" s="40" t="e">
        <f>1000000000/200/PerfPowerST[[#This Row],[Cons. ST]]</f>
        <v>#N/A</v>
      </c>
      <c r="J24" s="40" t="e">
        <f>1000000000/300/PerfPowerST[[#This Row],[Cons. ST]]</f>
        <v>#N/A</v>
      </c>
      <c r="K24" s="40" t="e">
        <f>1000000000/400/PerfPowerST[[#This Row],[Cons. ST]]</f>
        <v>#N/A</v>
      </c>
      <c r="L24" s="40" t="e">
        <f>1000000000/500/PerfPowerST[[#This Row],[Cons. ST]]</f>
        <v>#N/A</v>
      </c>
      <c r="M24" s="40" t="e">
        <f>1000000000/600/PerfPowerST[[#This Row],[Cons. ST]]</f>
        <v>#N/A</v>
      </c>
      <c r="N24" s="40" t="e">
        <f>1000000000/700/PerfPowerST[[#This Row],[Cons. ST]]</f>
        <v>#N/A</v>
      </c>
      <c r="O24" s="40" t="e">
        <f>1000000000/800/PerfPowerST[[#This Row],[Cons. ST]]</f>
        <v>#N/A</v>
      </c>
      <c r="P24" s="40" t="e">
        <f>1000000000/900/PerfPowerST[[#This Row],[Cons. ST]]</f>
        <v>#N/A</v>
      </c>
      <c r="Q24" s="40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Row],[GraphLabel]]),NA())</f>
        <v>#N/A</v>
      </c>
      <c r="D25" s="26"/>
      <c r="E25" s="12" t="e">
        <f>IFERROR(IF(OR(GeneralTable[[#This Row],[Exclude From Chart]]="X",PerfPowerST[[#This Row],[ExcludeHere]]="X"),NA(),GeneralTable[[#This Row],[Cons. ST]]),NA())</f>
        <v>#N/A</v>
      </c>
      <c r="F25" s="19" t="e">
        <f>IFERROR(IF(OR(GeneralTable[[#This Row],[Exclude From Chart]]="X",PerfPowerST[[#This Row],[ExcludeHere]]="X"),NA(),GeneralTable[[#This Row],[Dur. ST]]),NA())</f>
        <v>#N/A</v>
      </c>
      <c r="G25" s="40" t="e">
        <f>1000000000/50/PerfPowerST[[#This Row],[Cons. ST]]</f>
        <v>#N/A</v>
      </c>
      <c r="H25" s="40" t="e">
        <f>1000000000/100/PerfPowerST[[#This Row],[Cons. ST]]</f>
        <v>#N/A</v>
      </c>
      <c r="I25" s="40" t="e">
        <f>1000000000/200/PerfPowerST[[#This Row],[Cons. ST]]</f>
        <v>#N/A</v>
      </c>
      <c r="J25" s="40" t="e">
        <f>1000000000/300/PerfPowerST[[#This Row],[Cons. ST]]</f>
        <v>#N/A</v>
      </c>
      <c r="K25" s="40" t="e">
        <f>1000000000/400/PerfPowerST[[#This Row],[Cons. ST]]</f>
        <v>#N/A</v>
      </c>
      <c r="L25" s="40" t="e">
        <f>1000000000/500/PerfPowerST[[#This Row],[Cons. ST]]</f>
        <v>#N/A</v>
      </c>
      <c r="M25" s="40" t="e">
        <f>1000000000/600/PerfPowerST[[#This Row],[Cons. ST]]</f>
        <v>#N/A</v>
      </c>
      <c r="N25" s="40" t="e">
        <f>1000000000/700/PerfPowerST[[#This Row],[Cons. ST]]</f>
        <v>#N/A</v>
      </c>
      <c r="O25" s="40" t="e">
        <f>1000000000/800/PerfPowerST[[#This Row],[Cons. ST]]</f>
        <v>#N/A</v>
      </c>
      <c r="P25" s="40" t="e">
        <f>1000000000/900/PerfPowerST[[#This Row],[Cons. ST]]</f>
        <v>#N/A</v>
      </c>
      <c r="Q25" s="40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Row],[GraphLabel]]),NA())</f>
        <v>#N/A</v>
      </c>
      <c r="D26" s="26"/>
      <c r="E26" s="12" t="e">
        <f>IFERROR(IF(OR(GeneralTable[[#This Row],[Exclude From Chart]]="X",PerfPowerST[[#This Row],[ExcludeHere]]="X"),NA(),GeneralTable[[#This Row],[Cons. ST]]),NA())</f>
        <v>#N/A</v>
      </c>
      <c r="F26" s="19" t="e">
        <f>IFERROR(IF(OR(GeneralTable[[#This Row],[Exclude From Chart]]="X",PerfPowerST[[#This Row],[ExcludeHere]]="X"),NA(),GeneralTable[[#This Row],[Dur. ST]]),NA())</f>
        <v>#N/A</v>
      </c>
      <c r="G26" s="40" t="e">
        <f>1000000000/50/PerfPowerST[[#This Row],[Cons. ST]]</f>
        <v>#N/A</v>
      </c>
      <c r="H26" s="40" t="e">
        <f>1000000000/100/PerfPowerST[[#This Row],[Cons. ST]]</f>
        <v>#N/A</v>
      </c>
      <c r="I26" s="40" t="e">
        <f>1000000000/200/PerfPowerST[[#This Row],[Cons. ST]]</f>
        <v>#N/A</v>
      </c>
      <c r="J26" s="40" t="e">
        <f>1000000000/300/PerfPowerST[[#This Row],[Cons. ST]]</f>
        <v>#N/A</v>
      </c>
      <c r="K26" s="40" t="e">
        <f>1000000000/400/PerfPowerST[[#This Row],[Cons. ST]]</f>
        <v>#N/A</v>
      </c>
      <c r="L26" s="40" t="e">
        <f>1000000000/500/PerfPowerST[[#This Row],[Cons. ST]]</f>
        <v>#N/A</v>
      </c>
      <c r="M26" s="40" t="e">
        <f>1000000000/600/PerfPowerST[[#This Row],[Cons. ST]]</f>
        <v>#N/A</v>
      </c>
      <c r="N26" s="40" t="e">
        <f>1000000000/700/PerfPowerST[[#This Row],[Cons. ST]]</f>
        <v>#N/A</v>
      </c>
      <c r="O26" s="40" t="e">
        <f>1000000000/800/PerfPowerST[[#This Row],[Cons. ST]]</f>
        <v>#N/A</v>
      </c>
      <c r="P26" s="40" t="e">
        <f>1000000000/900/PerfPowerST[[#This Row],[Cons. ST]]</f>
        <v>#N/A</v>
      </c>
      <c r="Q26" s="40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Row],[GraphLabel]]),NA())</f>
        <v>#N/A</v>
      </c>
      <c r="D27" s="26"/>
      <c r="E27" s="12" t="e">
        <f>IFERROR(IF(OR(GeneralTable[[#This Row],[Exclude From Chart]]="X",PerfPowerST[[#This Row],[ExcludeHere]]="X"),NA(),GeneralTable[[#This Row],[Cons. ST]]),NA())</f>
        <v>#N/A</v>
      </c>
      <c r="F27" s="19" t="e">
        <f>IFERROR(IF(OR(GeneralTable[[#This Row],[Exclude From Chart]]="X",PerfPowerST[[#This Row],[ExcludeHere]]="X"),NA(),GeneralTable[[#This Row],[Dur. ST]]),NA())</f>
        <v>#N/A</v>
      </c>
      <c r="G27" s="40" t="e">
        <f>1000000000/50/PerfPowerST[[#This Row],[Cons. ST]]</f>
        <v>#N/A</v>
      </c>
      <c r="H27" s="40" t="e">
        <f>1000000000/100/PerfPowerST[[#This Row],[Cons. ST]]</f>
        <v>#N/A</v>
      </c>
      <c r="I27" s="40" t="e">
        <f>1000000000/200/PerfPowerST[[#This Row],[Cons. ST]]</f>
        <v>#N/A</v>
      </c>
      <c r="J27" s="40" t="e">
        <f>1000000000/300/PerfPowerST[[#This Row],[Cons. ST]]</f>
        <v>#N/A</v>
      </c>
      <c r="K27" s="40" t="e">
        <f>1000000000/400/PerfPowerST[[#This Row],[Cons. ST]]</f>
        <v>#N/A</v>
      </c>
      <c r="L27" s="40" t="e">
        <f>1000000000/500/PerfPowerST[[#This Row],[Cons. ST]]</f>
        <v>#N/A</v>
      </c>
      <c r="M27" s="40" t="e">
        <f>1000000000/600/PerfPowerST[[#This Row],[Cons. ST]]</f>
        <v>#N/A</v>
      </c>
      <c r="N27" s="40" t="e">
        <f>1000000000/700/PerfPowerST[[#This Row],[Cons. ST]]</f>
        <v>#N/A</v>
      </c>
      <c r="O27" s="40" t="e">
        <f>1000000000/800/PerfPowerST[[#This Row],[Cons. ST]]</f>
        <v>#N/A</v>
      </c>
      <c r="P27" s="40" t="e">
        <f>1000000000/900/PerfPowerST[[#This Row],[Cons. ST]]</f>
        <v>#N/A</v>
      </c>
      <c r="Q27" s="40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15" t="e">
        <f>IFERROR(IF(GeneralTable[[#This Row],[Exclude From Chart]]="X",NA(),GeneralTable[[#This Row],[GraphLabel]]),NA())</f>
        <v>#N/A</v>
      </c>
      <c r="D28" s="26"/>
      <c r="E28" s="12" t="e">
        <f>IFERROR(IF(OR(GeneralTable[[#This Row],[Exclude From Chart]]="X",PerfPowerST[[#This Row],[ExcludeHere]]="X"),NA(),GeneralTable[[#This Row],[Cons. ST]]),NA())</f>
        <v>#N/A</v>
      </c>
      <c r="F28" s="19" t="e">
        <f>IFERROR(IF(OR(GeneralTable[[#This Row],[Exclude From Chart]]="X",PerfPowerST[[#This Row],[ExcludeHere]]="X"),NA(),GeneralTable[[#This Row],[Dur. ST]]),NA())</f>
        <v>#N/A</v>
      </c>
      <c r="G28" s="40" t="e">
        <f>1000000000/50/PerfPowerST[[#This Row],[Cons. ST]]</f>
        <v>#N/A</v>
      </c>
      <c r="H28" s="40" t="e">
        <f>1000000000/100/PerfPowerST[[#This Row],[Cons. ST]]</f>
        <v>#N/A</v>
      </c>
      <c r="I28" s="40" t="e">
        <f>1000000000/200/PerfPowerST[[#This Row],[Cons. ST]]</f>
        <v>#N/A</v>
      </c>
      <c r="J28" s="40" t="e">
        <f>1000000000/300/PerfPowerST[[#This Row],[Cons. ST]]</f>
        <v>#N/A</v>
      </c>
      <c r="K28" s="40" t="e">
        <f>1000000000/400/PerfPowerST[[#This Row],[Cons. ST]]</f>
        <v>#N/A</v>
      </c>
      <c r="L28" s="40" t="e">
        <f>1000000000/500/PerfPowerST[[#This Row],[Cons. ST]]</f>
        <v>#N/A</v>
      </c>
      <c r="M28" s="40" t="e">
        <f>1000000000/600/PerfPowerST[[#This Row],[Cons. ST]]</f>
        <v>#N/A</v>
      </c>
      <c r="N28" s="40" t="e">
        <f>1000000000/700/PerfPowerST[[#This Row],[Cons. ST]]</f>
        <v>#N/A</v>
      </c>
      <c r="O28" s="40" t="e">
        <f>1000000000/800/PerfPowerST[[#This Row],[Cons. ST]]</f>
        <v>#N/A</v>
      </c>
      <c r="P28" s="40" t="e">
        <f>1000000000/900/PerfPowerST[[#This Row],[Cons. ST]]</f>
        <v>#N/A</v>
      </c>
      <c r="Q28" s="40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Row],[GraphLabel]]),NA())</f>
        <v>#N/A</v>
      </c>
      <c r="D29" s="26"/>
      <c r="E29" s="12" t="e">
        <f>IFERROR(IF(OR(GeneralTable[[#This Row],[Exclude From Chart]]="X",PerfPowerST[[#This Row],[ExcludeHere]]="X"),NA(),GeneralTable[[#This Row],[Cons. ST]]),NA())</f>
        <v>#N/A</v>
      </c>
      <c r="F29" s="19" t="e">
        <f>IFERROR(IF(OR(GeneralTable[[#This Row],[Exclude From Chart]]="X",PerfPowerST[[#This Row],[ExcludeHere]]="X"),NA(),GeneralTable[[#This Row],[Dur. ST]]),NA())</f>
        <v>#N/A</v>
      </c>
      <c r="G29" s="40" t="e">
        <f>1000000000/50/PerfPowerST[[#This Row],[Cons. ST]]</f>
        <v>#N/A</v>
      </c>
      <c r="H29" s="40" t="e">
        <f>1000000000/100/PerfPowerST[[#This Row],[Cons. ST]]</f>
        <v>#N/A</v>
      </c>
      <c r="I29" s="40" t="e">
        <f>1000000000/200/PerfPowerST[[#This Row],[Cons. ST]]</f>
        <v>#N/A</v>
      </c>
      <c r="J29" s="40" t="e">
        <f>1000000000/300/PerfPowerST[[#This Row],[Cons. ST]]</f>
        <v>#N/A</v>
      </c>
      <c r="K29" s="40" t="e">
        <f>1000000000/400/PerfPowerST[[#This Row],[Cons. ST]]</f>
        <v>#N/A</v>
      </c>
      <c r="L29" s="40" t="e">
        <f>1000000000/500/PerfPowerST[[#This Row],[Cons. ST]]</f>
        <v>#N/A</v>
      </c>
      <c r="M29" s="40" t="e">
        <f>1000000000/600/PerfPowerST[[#This Row],[Cons. ST]]</f>
        <v>#N/A</v>
      </c>
      <c r="N29" s="40" t="e">
        <f>1000000000/700/PerfPowerST[[#This Row],[Cons. ST]]</f>
        <v>#N/A</v>
      </c>
      <c r="O29" s="40" t="e">
        <f>1000000000/800/PerfPowerST[[#This Row],[Cons. ST]]</f>
        <v>#N/A</v>
      </c>
      <c r="P29" s="40" t="e">
        <f>1000000000/900/PerfPowerST[[#This Row],[Cons. ST]]</f>
        <v>#N/A</v>
      </c>
      <c r="Q29" s="40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Row],[GraphLabel]]),NA())</f>
        <v>#N/A</v>
      </c>
      <c r="D30" s="27"/>
      <c r="E30" s="12" t="e">
        <f>IFERROR(IF(OR(GeneralTable[[#This Row],[Exclude From Chart]]="X",PerfPowerST[[#This Row],[ExcludeHere]]="X"),NA(),GeneralTable[[#This Row],[Cons. ST]]),NA())</f>
        <v>#N/A</v>
      </c>
      <c r="F30" s="19" t="e">
        <f>IFERROR(IF(OR(GeneralTable[[#This Row],[Exclude From Chart]]="X",PerfPowerST[[#This Row],[ExcludeHere]]="X"),NA(),GeneralTable[[#This Row],[Dur. ST]]),NA())</f>
        <v>#N/A</v>
      </c>
      <c r="G30" s="40" t="e">
        <f>1000000000/50/PerfPowerST[[#This Row],[Cons. ST]]</f>
        <v>#N/A</v>
      </c>
      <c r="H30" s="40" t="e">
        <f>1000000000/100/PerfPowerST[[#This Row],[Cons. ST]]</f>
        <v>#N/A</v>
      </c>
      <c r="I30" s="40" t="e">
        <f>1000000000/200/PerfPowerST[[#This Row],[Cons. ST]]</f>
        <v>#N/A</v>
      </c>
      <c r="J30" s="40" t="e">
        <f>1000000000/300/PerfPowerST[[#This Row],[Cons. ST]]</f>
        <v>#N/A</v>
      </c>
      <c r="K30" s="40" t="e">
        <f>1000000000/400/PerfPowerST[[#This Row],[Cons. ST]]</f>
        <v>#N/A</v>
      </c>
      <c r="L30" s="40" t="e">
        <f>1000000000/500/PerfPowerST[[#This Row],[Cons. ST]]</f>
        <v>#N/A</v>
      </c>
      <c r="M30" s="40" t="e">
        <f>1000000000/600/PerfPowerST[[#This Row],[Cons. ST]]</f>
        <v>#N/A</v>
      </c>
      <c r="N30" s="40" t="e">
        <f>1000000000/700/PerfPowerST[[#This Row],[Cons. ST]]</f>
        <v>#N/A</v>
      </c>
      <c r="O30" s="40" t="e">
        <f>1000000000/800/PerfPowerST[[#This Row],[Cons. ST]]</f>
        <v>#N/A</v>
      </c>
      <c r="P30" s="40" t="e">
        <f>1000000000/900/PerfPowerST[[#This Row],[Cons. ST]]</f>
        <v>#N/A</v>
      </c>
      <c r="Q30" s="40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Row],[GraphLabel]]),NA())</f>
        <v>#N/A</v>
      </c>
      <c r="D31" s="27"/>
      <c r="E31" s="12" t="e">
        <f>IFERROR(IF(OR(GeneralTable[[#This Row],[Exclude From Chart]]="X",PerfPowerST[[#This Row],[ExcludeHere]]="X"),NA(),GeneralTable[[#This Row],[Cons. ST]]),NA())</f>
        <v>#N/A</v>
      </c>
      <c r="F31" s="19" t="e">
        <f>IFERROR(IF(OR(GeneralTable[[#This Row],[Exclude From Chart]]="X",PerfPowerST[[#This Row],[ExcludeHere]]="X"),NA(),GeneralTable[[#This Row],[Dur. ST]]),NA())</f>
        <v>#N/A</v>
      </c>
      <c r="G31" s="40" t="e">
        <f>1000000000/50/PerfPowerST[[#This Row],[Cons. ST]]</f>
        <v>#N/A</v>
      </c>
      <c r="H31" s="40" t="e">
        <f>1000000000/100/PerfPowerST[[#This Row],[Cons. ST]]</f>
        <v>#N/A</v>
      </c>
      <c r="I31" s="40" t="e">
        <f>1000000000/200/PerfPowerST[[#This Row],[Cons. ST]]</f>
        <v>#N/A</v>
      </c>
      <c r="J31" s="40" t="e">
        <f>1000000000/300/PerfPowerST[[#This Row],[Cons. ST]]</f>
        <v>#N/A</v>
      </c>
      <c r="K31" s="40" t="e">
        <f>1000000000/400/PerfPowerST[[#This Row],[Cons. ST]]</f>
        <v>#N/A</v>
      </c>
      <c r="L31" s="40" t="e">
        <f>1000000000/500/PerfPowerST[[#This Row],[Cons. ST]]</f>
        <v>#N/A</v>
      </c>
      <c r="M31" s="40" t="e">
        <f>1000000000/600/PerfPowerST[[#This Row],[Cons. ST]]</f>
        <v>#N/A</v>
      </c>
      <c r="N31" s="40" t="e">
        <f>1000000000/700/PerfPowerST[[#This Row],[Cons. ST]]</f>
        <v>#N/A</v>
      </c>
      <c r="O31" s="40" t="e">
        <f>1000000000/800/PerfPowerST[[#This Row],[Cons. ST]]</f>
        <v>#N/A</v>
      </c>
      <c r="P31" s="40" t="e">
        <f>1000000000/900/PerfPowerST[[#This Row],[Cons. ST]]</f>
        <v>#N/A</v>
      </c>
      <c r="Q31" s="40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Row],[GraphLabel]]),NA())</f>
        <v>#N/A</v>
      </c>
      <c r="D32" s="27"/>
      <c r="E32" s="12" t="e">
        <f>IFERROR(IF(OR(GeneralTable[[#This Row],[Exclude From Chart]]="X",PerfPowerST[[#This Row],[ExcludeHere]]="X"),NA(),GeneralTable[[#This Row],[Cons. ST]]),NA())</f>
        <v>#N/A</v>
      </c>
      <c r="F32" s="19" t="e">
        <f>IFERROR(IF(OR(GeneralTable[[#This Row],[Exclude From Chart]]="X",PerfPowerST[[#This Row],[ExcludeHere]]="X"),NA(),GeneralTable[[#This Row],[Dur. ST]]),NA())</f>
        <v>#N/A</v>
      </c>
      <c r="G32" s="40" t="e">
        <f>1000000000/50/PerfPowerST[[#This Row],[Cons. ST]]</f>
        <v>#N/A</v>
      </c>
      <c r="H32" s="40" t="e">
        <f>1000000000/100/PerfPowerST[[#This Row],[Cons. ST]]</f>
        <v>#N/A</v>
      </c>
      <c r="I32" s="40" t="e">
        <f>1000000000/200/PerfPowerST[[#This Row],[Cons. ST]]</f>
        <v>#N/A</v>
      </c>
      <c r="J32" s="40" t="e">
        <f>1000000000/300/PerfPowerST[[#This Row],[Cons. ST]]</f>
        <v>#N/A</v>
      </c>
      <c r="K32" s="40" t="e">
        <f>1000000000/400/PerfPowerST[[#This Row],[Cons. ST]]</f>
        <v>#N/A</v>
      </c>
      <c r="L32" s="40" t="e">
        <f>1000000000/500/PerfPowerST[[#This Row],[Cons. ST]]</f>
        <v>#N/A</v>
      </c>
      <c r="M32" s="40" t="e">
        <f>1000000000/600/PerfPowerST[[#This Row],[Cons. ST]]</f>
        <v>#N/A</v>
      </c>
      <c r="N32" s="40" t="e">
        <f>1000000000/700/PerfPowerST[[#This Row],[Cons. ST]]</f>
        <v>#N/A</v>
      </c>
      <c r="O32" s="40" t="e">
        <f>1000000000/800/PerfPowerST[[#This Row],[Cons. ST]]</f>
        <v>#N/A</v>
      </c>
      <c r="P32" s="40" t="e">
        <f>1000000000/900/PerfPowerST[[#This Row],[Cons. ST]]</f>
        <v>#N/A</v>
      </c>
      <c r="Q32" s="40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Row],[GraphLabel]]),NA())</f>
        <v>i7 5775C (Broadwell) v0.5.1 [28]</v>
      </c>
      <c r="D33" s="27"/>
      <c r="E33" s="12">
        <f>IFERROR(IF(OR(GeneralTable[[#This Row],[Exclude From Chart]]="X",PerfPowerST[[#This Row],[ExcludeHere]]="X"),NA(),GeneralTable[[#This Row],[Cons. ST]]),NA())</f>
        <v>20078</v>
      </c>
      <c r="F33" s="19">
        <f>IFERROR(IF(OR(GeneralTable[[#This Row],[Exclude From Chart]]="X",PerfPowerST[[#This Row],[ExcludeHere]]="X"),NA(),GeneralTable[[#This Row],[Dur. ST]]),NA())</f>
        <v>904.59</v>
      </c>
      <c r="G33" s="40">
        <f>1000000000/50/PerfPowerST[[#This Row],[Cons. ST]]</f>
        <v>996.11515091144531</v>
      </c>
      <c r="H33" s="40">
        <f>1000000000/100/PerfPowerST[[#This Row],[Cons. ST]]</f>
        <v>498.05757545572266</v>
      </c>
      <c r="I33" s="40">
        <f>1000000000/200/PerfPowerST[[#This Row],[Cons. ST]]</f>
        <v>249.02878772786133</v>
      </c>
      <c r="J33" s="40">
        <f>1000000000/300/PerfPowerST[[#This Row],[Cons. ST]]</f>
        <v>166.01919181857423</v>
      </c>
      <c r="K33" s="40">
        <f>1000000000/400/PerfPowerST[[#This Row],[Cons. ST]]</f>
        <v>124.51439386393066</v>
      </c>
      <c r="L33" s="40">
        <f>1000000000/500/PerfPowerST[[#This Row],[Cons. ST]]</f>
        <v>99.61151509114454</v>
      </c>
      <c r="M33" s="40">
        <f>1000000000/600/PerfPowerST[[#This Row],[Cons. ST]]</f>
        <v>83.009595909287114</v>
      </c>
      <c r="N33" s="40">
        <f>1000000000/700/PerfPowerST[[#This Row],[Cons. ST]]</f>
        <v>71.151082207960386</v>
      </c>
      <c r="O33" s="40">
        <f>1000000000/800/PerfPowerST[[#This Row],[Cons. ST]]</f>
        <v>62.257196931965332</v>
      </c>
      <c r="P33" s="40">
        <f>1000000000/900/PerfPowerST[[#This Row],[Cons. ST]]</f>
        <v>55.339730606191402</v>
      </c>
      <c r="Q33" s="40">
        <f>1000000000/1000/PerfPowerST[[#This Row],[Cons. ST]]</f>
        <v>49.80575754557227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Row],[GraphLabel]]),NA())</f>
        <v>#N/A</v>
      </c>
      <c r="D34" s="27"/>
      <c r="E34" s="12" t="e">
        <f>IFERROR(IF(OR(GeneralTable[[#This Row],[Exclude From Chart]]="X",PerfPowerST[[#This Row],[ExcludeHere]]="X"),NA(),GeneralTable[[#This Row],[Cons. ST]]),NA())</f>
        <v>#N/A</v>
      </c>
      <c r="F34" s="19" t="e">
        <f>IFERROR(IF(OR(GeneralTable[[#This Row],[Exclude From Chart]]="X",PerfPowerST[[#This Row],[ExcludeHere]]="X"),NA(),GeneralTable[[#This Row],[Dur. ST]]),NA())</f>
        <v>#N/A</v>
      </c>
      <c r="G34" s="40" t="e">
        <f>1000000000/50/PerfPowerST[[#This Row],[Cons. ST]]</f>
        <v>#N/A</v>
      </c>
      <c r="H34" s="40" t="e">
        <f>1000000000/100/PerfPowerST[[#This Row],[Cons. ST]]</f>
        <v>#N/A</v>
      </c>
      <c r="I34" s="40" t="e">
        <f>1000000000/200/PerfPowerST[[#This Row],[Cons. ST]]</f>
        <v>#N/A</v>
      </c>
      <c r="J34" s="40" t="e">
        <f>1000000000/300/PerfPowerST[[#This Row],[Cons. ST]]</f>
        <v>#N/A</v>
      </c>
      <c r="K34" s="40" t="e">
        <f>1000000000/400/PerfPowerST[[#This Row],[Cons. ST]]</f>
        <v>#N/A</v>
      </c>
      <c r="L34" s="40" t="e">
        <f>1000000000/500/PerfPowerST[[#This Row],[Cons. ST]]</f>
        <v>#N/A</v>
      </c>
      <c r="M34" s="40" t="e">
        <f>1000000000/600/PerfPowerST[[#This Row],[Cons. ST]]</f>
        <v>#N/A</v>
      </c>
      <c r="N34" s="40" t="e">
        <f>1000000000/700/PerfPowerST[[#This Row],[Cons. ST]]</f>
        <v>#N/A</v>
      </c>
      <c r="O34" s="40" t="e">
        <f>1000000000/800/PerfPowerST[[#This Row],[Cons. ST]]</f>
        <v>#N/A</v>
      </c>
      <c r="P34" s="40" t="e">
        <f>1000000000/900/PerfPowerST[[#This Row],[Cons. ST]]</f>
        <v>#N/A</v>
      </c>
      <c r="Q34" s="40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Row],[GraphLabel]]),NA())</f>
        <v>R9 5900HS (Cezanne) v0.5.0 [30]</v>
      </c>
      <c r="D35" s="27"/>
      <c r="E35" s="12">
        <f>IFERROR(IF(OR(GeneralTable[[#This Row],[Exclude From Chart]]="X",PerfPowerST[[#This Row],[ExcludeHere]]="X"),NA(),GeneralTable[[#This Row],[Cons. ST]]),NA())</f>
        <v>7445</v>
      </c>
      <c r="F35" s="19">
        <f>IFERROR(IF(OR(GeneralTable[[#This Row],[Exclude From Chart]]="X",PerfPowerST[[#This Row],[ExcludeHere]]="X"),NA(),GeneralTable[[#This Row],[Dur. ST]]),NA())</f>
        <v>621.65</v>
      </c>
      <c r="G35" s="40">
        <f>1000000000/50/PerfPowerST[[#This Row],[Cons. ST]]</f>
        <v>2686.3666890530558</v>
      </c>
      <c r="H35" s="40">
        <f>1000000000/100/PerfPowerST[[#This Row],[Cons. ST]]</f>
        <v>1343.1833445265279</v>
      </c>
      <c r="I35" s="40">
        <f>1000000000/200/PerfPowerST[[#This Row],[Cons. ST]]</f>
        <v>671.59167226326394</v>
      </c>
      <c r="J35" s="40">
        <f>1000000000/300/PerfPowerST[[#This Row],[Cons. ST]]</f>
        <v>447.72778150884267</v>
      </c>
      <c r="K35" s="40">
        <f>1000000000/400/PerfPowerST[[#This Row],[Cons. ST]]</f>
        <v>335.79583613163197</v>
      </c>
      <c r="L35" s="40">
        <f>1000000000/500/PerfPowerST[[#This Row],[Cons. ST]]</f>
        <v>268.63666890530556</v>
      </c>
      <c r="M35" s="40">
        <f>1000000000/600/PerfPowerST[[#This Row],[Cons. ST]]</f>
        <v>223.86389075442133</v>
      </c>
      <c r="N35" s="40">
        <f>1000000000/700/PerfPowerST[[#This Row],[Cons. ST]]</f>
        <v>191.88333493236112</v>
      </c>
      <c r="O35" s="40">
        <f>1000000000/800/PerfPowerST[[#This Row],[Cons. ST]]</f>
        <v>167.89791806581599</v>
      </c>
      <c r="P35" s="40">
        <f>1000000000/900/PerfPowerST[[#This Row],[Cons. ST]]</f>
        <v>149.24259383628086</v>
      </c>
      <c r="Q35" s="40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Row],[GraphLabel]]),NA())</f>
        <v>#N/A</v>
      </c>
      <c r="D36" s="27"/>
      <c r="E36" s="12" t="e">
        <f>IFERROR(IF(OR(GeneralTable[[#This Row],[Exclude From Chart]]="X",PerfPowerST[[#This Row],[ExcludeHere]]="X"),NA(),GeneralTable[[#This Row],[Cons. ST]]),NA())</f>
        <v>#N/A</v>
      </c>
      <c r="F36" s="19" t="e">
        <f>IFERROR(IF(OR(GeneralTable[[#This Row],[Exclude From Chart]]="X",PerfPowerST[[#This Row],[ExcludeHere]]="X"),NA(),GeneralTable[[#This Row],[Dur. ST]]),NA())</f>
        <v>#N/A</v>
      </c>
      <c r="G36" s="40" t="e">
        <f>1000000000/50/PerfPowerST[[#This Row],[Cons. ST]]</f>
        <v>#N/A</v>
      </c>
      <c r="H36" s="40" t="e">
        <f>1000000000/100/PerfPowerST[[#This Row],[Cons. ST]]</f>
        <v>#N/A</v>
      </c>
      <c r="I36" s="40" t="e">
        <f>1000000000/200/PerfPowerST[[#This Row],[Cons. ST]]</f>
        <v>#N/A</v>
      </c>
      <c r="J36" s="40" t="e">
        <f>1000000000/300/PerfPowerST[[#This Row],[Cons. ST]]</f>
        <v>#N/A</v>
      </c>
      <c r="K36" s="40" t="e">
        <f>1000000000/400/PerfPowerST[[#This Row],[Cons. ST]]</f>
        <v>#N/A</v>
      </c>
      <c r="L36" s="40" t="e">
        <f>1000000000/500/PerfPowerST[[#This Row],[Cons. ST]]</f>
        <v>#N/A</v>
      </c>
      <c r="M36" s="40" t="e">
        <f>1000000000/600/PerfPowerST[[#This Row],[Cons. ST]]</f>
        <v>#N/A</v>
      </c>
      <c r="N36" s="40" t="e">
        <f>1000000000/700/PerfPowerST[[#This Row],[Cons. ST]]</f>
        <v>#N/A</v>
      </c>
      <c r="O36" s="40" t="e">
        <f>1000000000/800/PerfPowerST[[#This Row],[Cons. ST]]</f>
        <v>#N/A</v>
      </c>
      <c r="P36" s="40" t="e">
        <f>1000000000/900/PerfPowerST[[#This Row],[Cons. ST]]</f>
        <v>#N/A</v>
      </c>
      <c r="Q36" s="40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Row],[GraphLabel]]),NA())</f>
        <v>#N/A</v>
      </c>
      <c r="D37" s="27"/>
      <c r="E37" s="12" t="e">
        <f>IFERROR(IF(OR(GeneralTable[[#This Row],[Exclude From Chart]]="X",PerfPowerST[[#This Row],[ExcludeHere]]="X"),NA(),GeneralTable[[#This Row],[Cons. ST]]),NA())</f>
        <v>#N/A</v>
      </c>
      <c r="F37" s="19" t="e">
        <f>IFERROR(IF(OR(GeneralTable[[#This Row],[Exclude From Chart]]="X",PerfPowerST[[#This Row],[ExcludeHere]]="X"),NA(),GeneralTable[[#This Row],[Dur. ST]]),NA())</f>
        <v>#N/A</v>
      </c>
      <c r="G37" s="40" t="e">
        <f>1000000000/50/PerfPowerST[[#This Row],[Cons. ST]]</f>
        <v>#N/A</v>
      </c>
      <c r="H37" s="40" t="e">
        <f>1000000000/100/PerfPowerST[[#This Row],[Cons. ST]]</f>
        <v>#N/A</v>
      </c>
      <c r="I37" s="40" t="e">
        <f>1000000000/200/PerfPowerST[[#This Row],[Cons. ST]]</f>
        <v>#N/A</v>
      </c>
      <c r="J37" s="40" t="e">
        <f>1000000000/300/PerfPowerST[[#This Row],[Cons. ST]]</f>
        <v>#N/A</v>
      </c>
      <c r="K37" s="40" t="e">
        <f>1000000000/400/PerfPowerST[[#This Row],[Cons. ST]]</f>
        <v>#N/A</v>
      </c>
      <c r="L37" s="40" t="e">
        <f>1000000000/500/PerfPowerST[[#This Row],[Cons. ST]]</f>
        <v>#N/A</v>
      </c>
      <c r="M37" s="40" t="e">
        <f>1000000000/600/PerfPowerST[[#This Row],[Cons. ST]]</f>
        <v>#N/A</v>
      </c>
      <c r="N37" s="40" t="e">
        <f>1000000000/700/PerfPowerST[[#This Row],[Cons. ST]]</f>
        <v>#N/A</v>
      </c>
      <c r="O37" s="40" t="e">
        <f>1000000000/800/PerfPowerST[[#This Row],[Cons. ST]]</f>
        <v>#N/A</v>
      </c>
      <c r="P37" s="40" t="e">
        <f>1000000000/900/PerfPowerST[[#This Row],[Cons. ST]]</f>
        <v>#N/A</v>
      </c>
      <c r="Q37" s="40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Row],[GraphLabel]]),NA())</f>
        <v>#N/A</v>
      </c>
      <c r="D38" s="21"/>
      <c r="E38" s="12" t="e">
        <f>IFERROR(IF(OR(GeneralTable[[#This Row],[Exclude From Chart]]="X",PerfPowerST[[#This Row],[ExcludeHere]]="X"),NA(),GeneralTable[[#This Row],[Cons. ST]]),NA())</f>
        <v>#N/A</v>
      </c>
      <c r="F38" s="19" t="e">
        <f>IFERROR(IF(OR(GeneralTable[[#This Row],[Exclude From Chart]]="X",PerfPowerST[[#This Row],[ExcludeHere]]="X"),NA(),GeneralTable[[#This Row],[Dur. ST]]),NA())</f>
        <v>#N/A</v>
      </c>
      <c r="G38" s="40" t="e">
        <f>1000000000/50/PerfPowerST[[#This Row],[Cons. ST]]</f>
        <v>#N/A</v>
      </c>
      <c r="H38" s="40" t="e">
        <f>1000000000/100/PerfPowerST[[#This Row],[Cons. ST]]</f>
        <v>#N/A</v>
      </c>
      <c r="I38" s="40" t="e">
        <f>1000000000/200/PerfPowerST[[#This Row],[Cons. ST]]</f>
        <v>#N/A</v>
      </c>
      <c r="J38" s="40" t="e">
        <f>1000000000/300/PerfPowerST[[#This Row],[Cons. ST]]</f>
        <v>#N/A</v>
      </c>
      <c r="K38" s="40" t="e">
        <f>1000000000/400/PerfPowerST[[#This Row],[Cons. ST]]</f>
        <v>#N/A</v>
      </c>
      <c r="L38" s="40" t="e">
        <f>1000000000/500/PerfPowerST[[#This Row],[Cons. ST]]</f>
        <v>#N/A</v>
      </c>
      <c r="M38" s="40" t="e">
        <f>1000000000/600/PerfPowerST[[#This Row],[Cons. ST]]</f>
        <v>#N/A</v>
      </c>
      <c r="N38" s="40" t="e">
        <f>1000000000/700/PerfPowerST[[#This Row],[Cons. ST]]</f>
        <v>#N/A</v>
      </c>
      <c r="O38" s="40" t="e">
        <f>1000000000/800/PerfPowerST[[#This Row],[Cons. ST]]</f>
        <v>#N/A</v>
      </c>
      <c r="P38" s="40" t="e">
        <f>1000000000/900/PerfPowerST[[#This Row],[Cons. ST]]</f>
        <v>#N/A</v>
      </c>
      <c r="Q38" s="40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7" t="e">
        <f>IFERROR(IF(GeneralTable[[#This Row],[Exclude From Chart]]="X",NA(),GeneralTable[[#This Row],[GraphLabel]]),NA())</f>
        <v>#N/A</v>
      </c>
      <c r="D39" s="21"/>
      <c r="E39" s="12" t="e">
        <f>IFERROR(IF(OR(GeneralTable[[#This Row],[Exclude From Chart]]="X",PerfPowerST[[#This Row],[ExcludeHere]]="X"),NA(),GeneralTable[[#This Row],[Cons. ST]]),NA())</f>
        <v>#N/A</v>
      </c>
      <c r="F39" s="19" t="e">
        <f>IFERROR(IF(OR(GeneralTable[[#This Row],[Exclude From Chart]]="X",PerfPowerST[[#This Row],[ExcludeHere]]="X"),NA(),GeneralTable[[#This Row],[Dur. ST]]),NA())</f>
        <v>#N/A</v>
      </c>
      <c r="G39" s="40" t="e">
        <f>1000000000/50/PerfPowerST[[#This Row],[Cons. ST]]</f>
        <v>#N/A</v>
      </c>
      <c r="H39" s="40" t="e">
        <f>1000000000/100/PerfPowerST[[#This Row],[Cons. ST]]</f>
        <v>#N/A</v>
      </c>
      <c r="I39" s="40" t="e">
        <f>1000000000/200/PerfPowerST[[#This Row],[Cons. ST]]</f>
        <v>#N/A</v>
      </c>
      <c r="J39" s="40" t="e">
        <f>1000000000/300/PerfPowerST[[#This Row],[Cons. ST]]</f>
        <v>#N/A</v>
      </c>
      <c r="K39" s="40" t="e">
        <f>1000000000/400/PerfPowerST[[#This Row],[Cons. ST]]</f>
        <v>#N/A</v>
      </c>
      <c r="L39" s="40" t="e">
        <f>1000000000/500/PerfPowerST[[#This Row],[Cons. ST]]</f>
        <v>#N/A</v>
      </c>
      <c r="M39" s="40" t="e">
        <f>1000000000/600/PerfPowerST[[#This Row],[Cons. ST]]</f>
        <v>#N/A</v>
      </c>
      <c r="N39" s="40" t="e">
        <f>1000000000/700/PerfPowerST[[#This Row],[Cons. ST]]</f>
        <v>#N/A</v>
      </c>
      <c r="O39" s="40" t="e">
        <f>1000000000/800/PerfPowerST[[#This Row],[Cons. ST]]</f>
        <v>#N/A</v>
      </c>
      <c r="P39" s="40" t="e">
        <f>1000000000/900/PerfPowerST[[#This Row],[Cons. ST]]</f>
        <v>#N/A</v>
      </c>
      <c r="Q39" s="40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Row],[GraphLabel]]),NA())</f>
        <v>#N/A</v>
      </c>
      <c r="D40" s="21"/>
      <c r="E40" s="12" t="e">
        <f>IFERROR(IF(OR(GeneralTable[[#This Row],[Exclude From Chart]]="X",PerfPowerST[[#This Row],[ExcludeHere]]="X"),NA(),GeneralTable[[#This Row],[Cons. ST]]),NA())</f>
        <v>#N/A</v>
      </c>
      <c r="F40" s="19" t="e">
        <f>IFERROR(IF(OR(GeneralTable[[#This Row],[Exclude From Chart]]="X",PerfPowerST[[#This Row],[ExcludeHere]]="X"),NA(),GeneralTable[[#This Row],[Dur. ST]]),NA())</f>
        <v>#N/A</v>
      </c>
      <c r="G40" s="40" t="e">
        <f>1000000000/50/PerfPowerST[[#This Row],[Cons. ST]]</f>
        <v>#N/A</v>
      </c>
      <c r="H40" s="40" t="e">
        <f>1000000000/100/PerfPowerST[[#This Row],[Cons. ST]]</f>
        <v>#N/A</v>
      </c>
      <c r="I40" s="40" t="e">
        <f>1000000000/200/PerfPowerST[[#This Row],[Cons. ST]]</f>
        <v>#N/A</v>
      </c>
      <c r="J40" s="40" t="e">
        <f>1000000000/300/PerfPowerST[[#This Row],[Cons. ST]]</f>
        <v>#N/A</v>
      </c>
      <c r="K40" s="40" t="e">
        <f>1000000000/400/PerfPowerST[[#This Row],[Cons. ST]]</f>
        <v>#N/A</v>
      </c>
      <c r="L40" s="40" t="e">
        <f>1000000000/500/PerfPowerST[[#This Row],[Cons. ST]]</f>
        <v>#N/A</v>
      </c>
      <c r="M40" s="40" t="e">
        <f>1000000000/600/PerfPowerST[[#This Row],[Cons. ST]]</f>
        <v>#N/A</v>
      </c>
      <c r="N40" s="40" t="e">
        <f>1000000000/700/PerfPowerST[[#This Row],[Cons. ST]]</f>
        <v>#N/A</v>
      </c>
      <c r="O40" s="40" t="e">
        <f>1000000000/800/PerfPowerST[[#This Row],[Cons. ST]]</f>
        <v>#N/A</v>
      </c>
      <c r="P40" s="40" t="e">
        <f>1000000000/900/PerfPowerST[[#This Row],[Cons. ST]]</f>
        <v>#N/A</v>
      </c>
      <c r="Q40" s="40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Row],[GraphLabel]]),NA())</f>
        <v>i7 7500U (Kaby Lake) 2C/4T v0.5.1 [36]</v>
      </c>
      <c r="D41" s="21"/>
      <c r="E41" s="12">
        <f>IFERROR(IF(OR(GeneralTable[[#This Row],[Exclude From Chart]]="X",PerfPowerST[[#This Row],[ExcludeHere]]="X"),NA(),GeneralTable[[#This Row],[Cons. ST]]),NA())</f>
        <v>11096</v>
      </c>
      <c r="F41" s="19">
        <f>IFERROR(IF(OR(GeneralTable[[#This Row],[Exclude From Chart]]="X",PerfPowerST[[#This Row],[ExcludeHere]]="X"),NA(),GeneralTable[[#This Row],[Dur. ST]]),NA())</f>
        <v>1079.3699999999999</v>
      </c>
      <c r="G41" s="40">
        <f>1000000000/50/PerfPowerST[[#This Row],[Cons. ST]]</f>
        <v>1802.451333813987</v>
      </c>
      <c r="H41" s="40">
        <f>1000000000/100/PerfPowerST[[#This Row],[Cons. ST]]</f>
        <v>901.22566690699352</v>
      </c>
      <c r="I41" s="40">
        <f>1000000000/200/PerfPowerST[[#This Row],[Cons. ST]]</f>
        <v>450.61283345349676</v>
      </c>
      <c r="J41" s="40">
        <f>1000000000/300/PerfPowerST[[#This Row],[Cons. ST]]</f>
        <v>300.40855563566453</v>
      </c>
      <c r="K41" s="40">
        <f>1000000000/400/PerfPowerST[[#This Row],[Cons. ST]]</f>
        <v>225.30641672674838</v>
      </c>
      <c r="L41" s="40">
        <f>1000000000/500/PerfPowerST[[#This Row],[Cons. ST]]</f>
        <v>180.24513338139872</v>
      </c>
      <c r="M41" s="40">
        <f>1000000000/600/PerfPowerST[[#This Row],[Cons. ST]]</f>
        <v>150.20427781783226</v>
      </c>
      <c r="N41" s="40">
        <f>1000000000/700/PerfPowerST[[#This Row],[Cons. ST]]</f>
        <v>128.74652384385621</v>
      </c>
      <c r="O41" s="40">
        <f>1000000000/800/PerfPowerST[[#This Row],[Cons. ST]]</f>
        <v>112.65320836337419</v>
      </c>
      <c r="P41" s="40">
        <f>1000000000/900/PerfPowerST[[#This Row],[Cons. ST]]</f>
        <v>100.13618521188816</v>
      </c>
      <c r="Q41" s="40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7" t="e">
        <f>IFERROR(IF(GeneralTable[[#This Row],[Exclude From Chart]]="X",NA(),GeneralTable[[#This Row],[GraphLabel]]),NA())</f>
        <v>#N/A</v>
      </c>
      <c r="D42" s="21"/>
      <c r="E42" s="12" t="e">
        <f>IFERROR(IF(OR(GeneralTable[[#This Row],[Exclude From Chart]]="X",PerfPowerST[[#This Row],[ExcludeHere]]="X"),NA(),GeneralTable[[#This Row],[Cons. ST]]),NA())</f>
        <v>#N/A</v>
      </c>
      <c r="F42" s="19" t="e">
        <f>IFERROR(IF(OR(GeneralTable[[#This Row],[Exclude From Chart]]="X",PerfPowerST[[#This Row],[ExcludeHere]]="X"),NA(),GeneralTable[[#This Row],[Dur. ST]]),NA())</f>
        <v>#N/A</v>
      </c>
      <c r="G42" s="40" t="e">
        <f>1000000000/50/PerfPowerST[[#This Row],[Cons. ST]]</f>
        <v>#N/A</v>
      </c>
      <c r="H42" s="40" t="e">
        <f>1000000000/100/PerfPowerST[[#This Row],[Cons. ST]]</f>
        <v>#N/A</v>
      </c>
      <c r="I42" s="40" t="e">
        <f>1000000000/200/PerfPowerST[[#This Row],[Cons. ST]]</f>
        <v>#N/A</v>
      </c>
      <c r="J42" s="40" t="e">
        <f>1000000000/300/PerfPowerST[[#This Row],[Cons. ST]]</f>
        <v>#N/A</v>
      </c>
      <c r="K42" s="40" t="e">
        <f>1000000000/400/PerfPowerST[[#This Row],[Cons. ST]]</f>
        <v>#N/A</v>
      </c>
      <c r="L42" s="40" t="e">
        <f>1000000000/500/PerfPowerST[[#This Row],[Cons. ST]]</f>
        <v>#N/A</v>
      </c>
      <c r="M42" s="40" t="e">
        <f>1000000000/600/PerfPowerST[[#This Row],[Cons. ST]]</f>
        <v>#N/A</v>
      </c>
      <c r="N42" s="40" t="e">
        <f>1000000000/700/PerfPowerST[[#This Row],[Cons. ST]]</f>
        <v>#N/A</v>
      </c>
      <c r="O42" s="40" t="e">
        <f>1000000000/800/PerfPowerST[[#This Row],[Cons. ST]]</f>
        <v>#N/A</v>
      </c>
      <c r="P42" s="40" t="e">
        <f>1000000000/900/PerfPowerST[[#This Row],[Cons. ST]]</f>
        <v>#N/A</v>
      </c>
      <c r="Q42" s="40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Row],[GraphLabel]]),NA())</f>
        <v>#N/A</v>
      </c>
      <c r="D43" s="21"/>
      <c r="E43" s="12" t="e">
        <f>IFERROR(IF(OR(GeneralTable[[#This Row],[Exclude From Chart]]="X",PerfPowerST[[#This Row],[ExcludeHere]]="X"),NA(),GeneralTable[[#This Row],[Cons. ST]]),NA())</f>
        <v>#N/A</v>
      </c>
      <c r="F43" s="19" t="e">
        <f>IFERROR(IF(OR(GeneralTable[[#This Row],[Exclude From Chart]]="X",PerfPowerST[[#This Row],[ExcludeHere]]="X"),NA(),GeneralTable[[#This Row],[Dur. ST]]),NA())</f>
        <v>#N/A</v>
      </c>
      <c r="G43" s="40" t="e">
        <f>1000000000/50/PerfPowerST[[#This Row],[Cons. ST]]</f>
        <v>#N/A</v>
      </c>
      <c r="H43" s="40" t="e">
        <f>1000000000/100/PerfPowerST[[#This Row],[Cons. ST]]</f>
        <v>#N/A</v>
      </c>
      <c r="I43" s="40" t="e">
        <f>1000000000/200/PerfPowerST[[#This Row],[Cons. ST]]</f>
        <v>#N/A</v>
      </c>
      <c r="J43" s="40" t="e">
        <f>1000000000/300/PerfPowerST[[#This Row],[Cons. ST]]</f>
        <v>#N/A</v>
      </c>
      <c r="K43" s="40" t="e">
        <f>1000000000/400/PerfPowerST[[#This Row],[Cons. ST]]</f>
        <v>#N/A</v>
      </c>
      <c r="L43" s="40" t="e">
        <f>1000000000/500/PerfPowerST[[#This Row],[Cons. ST]]</f>
        <v>#N/A</v>
      </c>
      <c r="M43" s="40" t="e">
        <f>1000000000/600/PerfPowerST[[#This Row],[Cons. ST]]</f>
        <v>#N/A</v>
      </c>
      <c r="N43" s="40" t="e">
        <f>1000000000/700/PerfPowerST[[#This Row],[Cons. ST]]</f>
        <v>#N/A</v>
      </c>
      <c r="O43" s="40" t="e">
        <f>1000000000/800/PerfPowerST[[#This Row],[Cons. ST]]</f>
        <v>#N/A</v>
      </c>
      <c r="P43" s="40" t="e">
        <f>1000000000/900/PerfPowerST[[#This Row],[Cons. ST]]</f>
        <v>#N/A</v>
      </c>
      <c r="Q43" s="40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Row],[GraphLabel]]),NA())</f>
        <v>i5 8600k (Coffee Lake) v0.5.1 [39]</v>
      </c>
      <c r="D44" s="21"/>
      <c r="E44" s="12">
        <f>IFERROR(IF(OR(GeneralTable[[#This Row],[Exclude From Chart]]="X",PerfPowerST[[#This Row],[ExcludeHere]]="X"),NA(),GeneralTable[[#This Row],[Cons. ST]]),NA())</f>
        <v>27864</v>
      </c>
      <c r="F44" s="19">
        <f>IFERROR(IF(OR(GeneralTable[[#This Row],[Exclude From Chart]]="X",PerfPowerST[[#This Row],[ExcludeHere]]="X"),NA(),GeneralTable[[#This Row],[Dur. ST]]),NA())</f>
        <v>616.08000000000004</v>
      </c>
      <c r="G44" s="40">
        <f>1000000000/50/PerfPowerST[[#This Row],[Cons. ST]]</f>
        <v>717.77203560149292</v>
      </c>
      <c r="H44" s="40">
        <f>1000000000/100/PerfPowerST[[#This Row],[Cons. ST]]</f>
        <v>358.88601780074646</v>
      </c>
      <c r="I44" s="40">
        <f>1000000000/200/PerfPowerST[[#This Row],[Cons. ST]]</f>
        <v>179.44300890037323</v>
      </c>
      <c r="J44" s="40">
        <f>1000000000/300/PerfPowerST[[#This Row],[Cons. ST]]</f>
        <v>119.62867260024883</v>
      </c>
      <c r="K44" s="40">
        <f>1000000000/400/PerfPowerST[[#This Row],[Cons. ST]]</f>
        <v>89.721504450186615</v>
      </c>
      <c r="L44" s="40">
        <f>1000000000/500/PerfPowerST[[#This Row],[Cons. ST]]</f>
        <v>71.777203560149303</v>
      </c>
      <c r="M44" s="40">
        <f>1000000000/600/PerfPowerST[[#This Row],[Cons. ST]]</f>
        <v>59.814336300124417</v>
      </c>
      <c r="N44" s="40">
        <f>1000000000/700/PerfPowerST[[#This Row],[Cons. ST]]</f>
        <v>51.269431114392354</v>
      </c>
      <c r="O44" s="40">
        <f>1000000000/800/PerfPowerST[[#This Row],[Cons. ST]]</f>
        <v>44.860752225093307</v>
      </c>
      <c r="P44" s="40">
        <f>1000000000/900/PerfPowerST[[#This Row],[Cons. ST]]</f>
        <v>39.876224200082937</v>
      </c>
      <c r="Q44" s="40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Row],[GraphLabel]]),NA())</f>
        <v>i5 7500 (Kaby Lake) 4C/4T v0.5.1 [40]</v>
      </c>
      <c r="D45" s="21"/>
      <c r="E45" s="12">
        <f>IFERROR(IF(OR(GeneralTable[[#This Row],[Exclude From Chart]]="X",PerfPowerST[[#This Row],[ExcludeHere]]="X"),NA(),GeneralTable[[#This Row],[Cons. ST]]),NA())</f>
        <v>20650</v>
      </c>
      <c r="F45" s="19">
        <f>IFERROR(IF(OR(GeneralTable[[#This Row],[Exclude From Chart]]="X",PerfPowerST[[#This Row],[ExcludeHere]]="X"),NA(),GeneralTable[[#This Row],[Dur. ST]]),NA())</f>
        <v>884.67</v>
      </c>
      <c r="G45" s="40">
        <f>1000000000/50/PerfPowerST[[#This Row],[Cons. ST]]</f>
        <v>968.52300242130752</v>
      </c>
      <c r="H45" s="40">
        <f>1000000000/100/PerfPowerST[[#This Row],[Cons. ST]]</f>
        <v>484.26150121065376</v>
      </c>
      <c r="I45" s="40">
        <f>1000000000/200/PerfPowerST[[#This Row],[Cons. ST]]</f>
        <v>242.13075060532688</v>
      </c>
      <c r="J45" s="40">
        <f>1000000000/300/PerfPowerST[[#This Row],[Cons. ST]]</f>
        <v>161.42050040355124</v>
      </c>
      <c r="K45" s="40">
        <f>1000000000/400/PerfPowerST[[#This Row],[Cons. ST]]</f>
        <v>121.06537530266344</v>
      </c>
      <c r="L45" s="40">
        <f>1000000000/500/PerfPowerST[[#This Row],[Cons. ST]]</f>
        <v>96.852300242130752</v>
      </c>
      <c r="M45" s="40">
        <f>1000000000/600/PerfPowerST[[#This Row],[Cons. ST]]</f>
        <v>80.710250201775622</v>
      </c>
      <c r="N45" s="40">
        <f>1000000000/700/PerfPowerST[[#This Row],[Cons. ST]]</f>
        <v>69.180214458664821</v>
      </c>
      <c r="O45" s="40">
        <f>1000000000/800/PerfPowerST[[#This Row],[Cons. ST]]</f>
        <v>60.53268765133172</v>
      </c>
      <c r="P45" s="40">
        <f>1000000000/900/PerfPowerST[[#This Row],[Cons. ST]]</f>
        <v>53.80683346785041</v>
      </c>
      <c r="Q45" s="40">
        <f>1000000000/1000/PerfPowerST[[#This Row],[Cons. ST]]</f>
        <v>48.426150121065376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Row],[GraphLabel]]),NA())</f>
        <v>i7 8700k (Coffee Lake) @5Ghz v0.5.1 [41]</v>
      </c>
      <c r="D46" s="21"/>
      <c r="E46" s="12">
        <f>IFERROR(IF(OR(GeneralTable[[#This Row],[Exclude From Chart]]="X",PerfPowerST[[#This Row],[ExcludeHere]]="X"),NA(),GeneralTable[[#This Row],[Cons. ST]]),NA())</f>
        <v>25887</v>
      </c>
      <c r="F46" s="19">
        <f>IFERROR(IF(OR(GeneralTable[[#This Row],[Exclude From Chart]]="X",PerfPowerST[[#This Row],[ExcludeHere]]="X"),NA(),GeneralTable[[#This Row],[Dur. ST]]),NA())</f>
        <v>627.62</v>
      </c>
      <c r="G46" s="40">
        <f>1000000000/50/PerfPowerST[[#This Row],[Cons. ST]]</f>
        <v>772.58855796345654</v>
      </c>
      <c r="H46" s="40">
        <f>1000000000/100/PerfPowerST[[#This Row],[Cons. ST]]</f>
        <v>386.29427898172827</v>
      </c>
      <c r="I46" s="40">
        <f>1000000000/200/PerfPowerST[[#This Row],[Cons. ST]]</f>
        <v>193.14713949086413</v>
      </c>
      <c r="J46" s="40">
        <f>1000000000/300/PerfPowerST[[#This Row],[Cons. ST]]</f>
        <v>128.76475966057609</v>
      </c>
      <c r="K46" s="40">
        <f>1000000000/400/PerfPowerST[[#This Row],[Cons. ST]]</f>
        <v>96.573569745432067</v>
      </c>
      <c r="L46" s="40">
        <f>1000000000/500/PerfPowerST[[#This Row],[Cons. ST]]</f>
        <v>77.258855796345657</v>
      </c>
      <c r="M46" s="40">
        <f>1000000000/600/PerfPowerST[[#This Row],[Cons. ST]]</f>
        <v>64.382379830288045</v>
      </c>
      <c r="N46" s="40">
        <f>1000000000/700/PerfPowerST[[#This Row],[Cons. ST]]</f>
        <v>55.184896997389757</v>
      </c>
      <c r="O46" s="40">
        <f>1000000000/800/PerfPowerST[[#This Row],[Cons. ST]]</f>
        <v>48.286784872716034</v>
      </c>
      <c r="P46" s="40">
        <f>1000000000/900/PerfPowerST[[#This Row],[Cons. ST]]</f>
        <v>42.921586553525358</v>
      </c>
      <c r="Q46" s="40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Row],[GraphLabel]]),NA())</f>
        <v>#N/A</v>
      </c>
      <c r="D47" s="21"/>
      <c r="E47" s="12" t="e">
        <f>IFERROR(IF(OR(GeneralTable[[#This Row],[Exclude From Chart]]="X",PerfPowerST[[#This Row],[ExcludeHere]]="X"),NA(),GeneralTable[[#This Row],[Cons. ST]]),NA())</f>
        <v>#N/A</v>
      </c>
      <c r="F47" s="19" t="e">
        <f>IFERROR(IF(OR(GeneralTable[[#This Row],[Exclude From Chart]]="X",PerfPowerST[[#This Row],[ExcludeHere]]="X"),NA(),GeneralTable[[#This Row],[Dur. ST]]),NA())</f>
        <v>#N/A</v>
      </c>
      <c r="G47" s="40" t="e">
        <f>1000000000/50/PerfPowerST[[#This Row],[Cons. ST]]</f>
        <v>#N/A</v>
      </c>
      <c r="H47" s="40" t="e">
        <f>1000000000/100/PerfPowerST[[#This Row],[Cons. ST]]</f>
        <v>#N/A</v>
      </c>
      <c r="I47" s="40" t="e">
        <f>1000000000/200/PerfPowerST[[#This Row],[Cons. ST]]</f>
        <v>#N/A</v>
      </c>
      <c r="J47" s="40" t="e">
        <f>1000000000/300/PerfPowerST[[#This Row],[Cons. ST]]</f>
        <v>#N/A</v>
      </c>
      <c r="K47" s="40" t="e">
        <f>1000000000/400/PerfPowerST[[#This Row],[Cons. ST]]</f>
        <v>#N/A</v>
      </c>
      <c r="L47" s="40" t="e">
        <f>1000000000/500/PerfPowerST[[#This Row],[Cons. ST]]</f>
        <v>#N/A</v>
      </c>
      <c r="M47" s="40" t="e">
        <f>1000000000/600/PerfPowerST[[#This Row],[Cons. ST]]</f>
        <v>#N/A</v>
      </c>
      <c r="N47" s="40" t="e">
        <f>1000000000/700/PerfPowerST[[#This Row],[Cons. ST]]</f>
        <v>#N/A</v>
      </c>
      <c r="O47" s="40" t="e">
        <f>1000000000/800/PerfPowerST[[#This Row],[Cons. ST]]</f>
        <v>#N/A</v>
      </c>
      <c r="P47" s="40" t="e">
        <f>1000000000/900/PerfPowerST[[#This Row],[Cons. ST]]</f>
        <v>#N/A</v>
      </c>
      <c r="Q47" s="40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Row],[GraphLabel]]),NA())</f>
        <v>R9 5950X (Vermeer) v0.5.1 [43]</v>
      </c>
      <c r="D48" s="21"/>
      <c r="E48" s="12">
        <f>IFERROR(IF(OR(GeneralTable[[#This Row],[Exclude From Chart]]="X",PerfPowerST[[#This Row],[ExcludeHere]]="X"),NA(),GeneralTable[[#This Row],[Cons. ST]]),NA())</f>
        <v>26935</v>
      </c>
      <c r="F48" s="19">
        <f>IFERROR(IF(OR(GeneralTable[[#This Row],[Exclude From Chart]]="X",PerfPowerST[[#This Row],[ExcludeHere]]="X"),NA(),GeneralTable[[#This Row],[Dur. ST]]),NA())</f>
        <v>498.76</v>
      </c>
      <c r="G48" s="40">
        <f>1000000000/50/PerfPowerST[[#This Row],[Cons. ST]]</f>
        <v>742.52830889177653</v>
      </c>
      <c r="H48" s="40">
        <f>1000000000/100/PerfPowerST[[#This Row],[Cons. ST]]</f>
        <v>371.26415444588827</v>
      </c>
      <c r="I48" s="40">
        <f>1000000000/200/PerfPowerST[[#This Row],[Cons. ST]]</f>
        <v>185.63207722294413</v>
      </c>
      <c r="J48" s="40">
        <f>1000000000/300/PerfPowerST[[#This Row],[Cons. ST]]</f>
        <v>123.75471814862942</v>
      </c>
      <c r="K48" s="40">
        <f>1000000000/400/PerfPowerST[[#This Row],[Cons. ST]]</f>
        <v>92.816038611472067</v>
      </c>
      <c r="L48" s="40">
        <f>1000000000/500/PerfPowerST[[#This Row],[Cons. ST]]</f>
        <v>74.252830889177645</v>
      </c>
      <c r="M48" s="40">
        <f>1000000000/600/PerfPowerST[[#This Row],[Cons. ST]]</f>
        <v>61.877359074314711</v>
      </c>
      <c r="N48" s="40">
        <f>1000000000/700/PerfPowerST[[#This Row],[Cons. ST]]</f>
        <v>53.037736349412612</v>
      </c>
      <c r="O48" s="40">
        <f>1000000000/800/PerfPowerST[[#This Row],[Cons. ST]]</f>
        <v>46.408019305736033</v>
      </c>
      <c r="P48" s="40">
        <f>1000000000/900/PerfPowerST[[#This Row],[Cons. ST]]</f>
        <v>41.2515727162098</v>
      </c>
      <c r="Q48" s="40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Row],[GraphLabel]]),NA())</f>
        <v>R5 4600H (Renoir) Win11 v0.6.0 [44]</v>
      </c>
      <c r="D49" s="21"/>
      <c r="E49" s="12">
        <f>IFERROR(IF(OR(GeneralTable[[#This Row],[Exclude From Chart]]="X",PerfPowerST[[#This Row],[ExcludeHere]]="X"),NA(),GeneralTable[[#This Row],[Cons. ST]]),NA())</f>
        <v>8278</v>
      </c>
      <c r="F49" s="19">
        <f>IFERROR(IF(OR(GeneralTable[[#This Row],[Exclude From Chart]]="X",PerfPowerST[[#This Row],[ExcludeHere]]="X"),NA(),GeneralTable[[#This Row],[Dur. ST]]),NA())</f>
        <v>761.74</v>
      </c>
      <c r="G49" s="40">
        <f>1000000000/50/PerfPowerST[[#This Row],[Cons. ST]]</f>
        <v>2416.0425223483935</v>
      </c>
      <c r="H49" s="40">
        <f>1000000000/100/PerfPowerST[[#This Row],[Cons. ST]]</f>
        <v>1208.0212611741968</v>
      </c>
      <c r="I49" s="40">
        <f>1000000000/200/PerfPowerST[[#This Row],[Cons. ST]]</f>
        <v>604.01063058709838</v>
      </c>
      <c r="J49" s="40">
        <f>1000000000/300/PerfPowerST[[#This Row],[Cons. ST]]</f>
        <v>402.67375372473225</v>
      </c>
      <c r="K49" s="40">
        <f>1000000000/400/PerfPowerST[[#This Row],[Cons. ST]]</f>
        <v>302.00531529354919</v>
      </c>
      <c r="L49" s="40">
        <f>1000000000/500/PerfPowerST[[#This Row],[Cons. ST]]</f>
        <v>241.60425223483932</v>
      </c>
      <c r="M49" s="40">
        <f>1000000000/600/PerfPowerST[[#This Row],[Cons. ST]]</f>
        <v>201.33687686236613</v>
      </c>
      <c r="N49" s="40">
        <f>1000000000/700/PerfPowerST[[#This Row],[Cons. ST]]</f>
        <v>172.57446588202811</v>
      </c>
      <c r="O49" s="40">
        <f>1000000000/800/PerfPowerST[[#This Row],[Cons. ST]]</f>
        <v>151.00265764677459</v>
      </c>
      <c r="P49" s="40">
        <f>1000000000/900/PerfPowerST[[#This Row],[Cons. ST]]</f>
        <v>134.22458457491072</v>
      </c>
      <c r="Q49" s="40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Row],[GraphLabel]]),NA())</f>
        <v>#N/A</v>
      </c>
      <c r="D50" s="21"/>
      <c r="E50" s="12" t="e">
        <f>IFERROR(IF(OR(GeneralTable[[#This Row],[Exclude From Chart]]="X",PerfPowerST[[#This Row],[ExcludeHere]]="X"),NA(),GeneralTable[[#This Row],[Cons. ST]]),NA())</f>
        <v>#N/A</v>
      </c>
      <c r="F50" s="19" t="e">
        <f>IFERROR(IF(OR(GeneralTable[[#This Row],[Exclude From Chart]]="X",PerfPowerST[[#This Row],[ExcludeHere]]="X"),NA(),GeneralTable[[#This Row],[Dur. ST]]),NA())</f>
        <v>#N/A</v>
      </c>
      <c r="G50" s="40" t="e">
        <f>1000000000/50/PerfPowerST[[#This Row],[Cons. ST]]</f>
        <v>#N/A</v>
      </c>
      <c r="H50" s="40" t="e">
        <f>1000000000/100/PerfPowerST[[#This Row],[Cons. ST]]</f>
        <v>#N/A</v>
      </c>
      <c r="I50" s="40" t="e">
        <f>1000000000/200/PerfPowerST[[#This Row],[Cons. ST]]</f>
        <v>#N/A</v>
      </c>
      <c r="J50" s="40" t="e">
        <f>1000000000/300/PerfPowerST[[#This Row],[Cons. ST]]</f>
        <v>#N/A</v>
      </c>
      <c r="K50" s="40" t="e">
        <f>1000000000/400/PerfPowerST[[#This Row],[Cons. ST]]</f>
        <v>#N/A</v>
      </c>
      <c r="L50" s="40" t="e">
        <f>1000000000/500/PerfPowerST[[#This Row],[Cons. ST]]</f>
        <v>#N/A</v>
      </c>
      <c r="M50" s="40" t="e">
        <f>1000000000/600/PerfPowerST[[#This Row],[Cons. ST]]</f>
        <v>#N/A</v>
      </c>
      <c r="N50" s="40" t="e">
        <f>1000000000/700/PerfPowerST[[#This Row],[Cons. ST]]</f>
        <v>#N/A</v>
      </c>
      <c r="O50" s="40" t="e">
        <f>1000000000/800/PerfPowerST[[#This Row],[Cons. ST]]</f>
        <v>#N/A</v>
      </c>
      <c r="P50" s="40" t="e">
        <f>1000000000/900/PerfPowerST[[#This Row],[Cons. ST]]</f>
        <v>#N/A</v>
      </c>
      <c r="Q50" s="40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Row],[GraphLabel]]),NA())</f>
        <v>#N/A</v>
      </c>
      <c r="D51" s="21"/>
      <c r="E51" s="12" t="e">
        <f>IFERROR(IF(OR(GeneralTable[[#This Row],[Exclude From Chart]]="X",PerfPowerST[[#This Row],[ExcludeHere]]="X"),NA(),GeneralTable[[#This Row],[Cons. ST]]),NA())</f>
        <v>#N/A</v>
      </c>
      <c r="F51" s="19" t="e">
        <f>IFERROR(IF(OR(GeneralTable[[#This Row],[Exclude From Chart]]="X",PerfPowerST[[#This Row],[ExcludeHere]]="X"),NA(),GeneralTable[[#This Row],[Dur. ST]]),NA())</f>
        <v>#N/A</v>
      </c>
      <c r="G51" s="40" t="e">
        <f>1000000000/50/PerfPowerST[[#This Row],[Cons. ST]]</f>
        <v>#N/A</v>
      </c>
      <c r="H51" s="40" t="e">
        <f>1000000000/100/PerfPowerST[[#This Row],[Cons. ST]]</f>
        <v>#N/A</v>
      </c>
      <c r="I51" s="40" t="e">
        <f>1000000000/200/PerfPowerST[[#This Row],[Cons. ST]]</f>
        <v>#N/A</v>
      </c>
      <c r="J51" s="40" t="e">
        <f>1000000000/300/PerfPowerST[[#This Row],[Cons. ST]]</f>
        <v>#N/A</v>
      </c>
      <c r="K51" s="40" t="e">
        <f>1000000000/400/PerfPowerST[[#This Row],[Cons. ST]]</f>
        <v>#N/A</v>
      </c>
      <c r="L51" s="40" t="e">
        <f>1000000000/500/PerfPowerST[[#This Row],[Cons. ST]]</f>
        <v>#N/A</v>
      </c>
      <c r="M51" s="40" t="e">
        <f>1000000000/600/PerfPowerST[[#This Row],[Cons. ST]]</f>
        <v>#N/A</v>
      </c>
      <c r="N51" s="40" t="e">
        <f>1000000000/700/PerfPowerST[[#This Row],[Cons. ST]]</f>
        <v>#N/A</v>
      </c>
      <c r="O51" s="40" t="e">
        <f>1000000000/800/PerfPowerST[[#This Row],[Cons. ST]]</f>
        <v>#N/A</v>
      </c>
      <c r="P51" s="40" t="e">
        <f>1000000000/900/PerfPowerST[[#This Row],[Cons. ST]]</f>
        <v>#N/A</v>
      </c>
      <c r="Q51" s="40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Row],[GraphLabel]]),NA())</f>
        <v>R7 3700X (Matisse) v0.6.0 [47]</v>
      </c>
      <c r="D52" s="21"/>
      <c r="E52" s="12">
        <f>IFERROR(IF(OR(GeneralTable[[#This Row],[Exclude From Chart]]="X",PerfPowerST[[#This Row],[ExcludeHere]]="X"),NA(),GeneralTable[[#This Row],[Cons. ST]]),NA())</f>
        <v>15775</v>
      </c>
      <c r="F52" s="19">
        <f>IFERROR(IF(OR(GeneralTable[[#This Row],[Exclude From Chart]]="X",PerfPowerST[[#This Row],[ExcludeHere]]="X"),NA(),GeneralTable[[#This Row],[Dur. ST]]),NA())</f>
        <v>625.84</v>
      </c>
      <c r="G52" s="40">
        <f>1000000000/50/PerfPowerST[[#This Row],[Cons. ST]]</f>
        <v>1267.8288431061806</v>
      </c>
      <c r="H52" s="40">
        <f>1000000000/100/PerfPowerST[[#This Row],[Cons. ST]]</f>
        <v>633.91442155309028</v>
      </c>
      <c r="I52" s="40">
        <f>1000000000/200/PerfPowerST[[#This Row],[Cons. ST]]</f>
        <v>316.95721077654514</v>
      </c>
      <c r="J52" s="40">
        <f>1000000000/300/PerfPowerST[[#This Row],[Cons. ST]]</f>
        <v>211.30480718436345</v>
      </c>
      <c r="K52" s="40">
        <f>1000000000/400/PerfPowerST[[#This Row],[Cons. ST]]</f>
        <v>158.47860538827257</v>
      </c>
      <c r="L52" s="40">
        <f>1000000000/500/PerfPowerST[[#This Row],[Cons. ST]]</f>
        <v>126.78288431061807</v>
      </c>
      <c r="M52" s="40">
        <f>1000000000/600/PerfPowerST[[#This Row],[Cons. ST]]</f>
        <v>105.65240359218173</v>
      </c>
      <c r="N52" s="40">
        <f>1000000000/700/PerfPowerST[[#This Row],[Cons. ST]]</f>
        <v>90.559203079012903</v>
      </c>
      <c r="O52" s="40">
        <f>1000000000/800/PerfPowerST[[#This Row],[Cons. ST]]</f>
        <v>79.239302694136285</v>
      </c>
      <c r="P52" s="40">
        <f>1000000000/900/PerfPowerST[[#This Row],[Cons. ST]]</f>
        <v>70.434935728121147</v>
      </c>
      <c r="Q52" s="40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Row],[GraphLabel]]),NA())</f>
        <v>#N/A</v>
      </c>
      <c r="D53" s="21"/>
      <c r="E53" s="12" t="e">
        <f>IFERROR(IF(OR(GeneralTable[[#This Row],[Exclude From Chart]]="X",PerfPowerST[[#This Row],[ExcludeHere]]="X"),NA(),GeneralTable[[#This Row],[Cons. ST]]),NA())</f>
        <v>#N/A</v>
      </c>
      <c r="F53" s="19" t="e">
        <f>IFERROR(IF(OR(GeneralTable[[#This Row],[Exclude From Chart]]="X",PerfPowerST[[#This Row],[ExcludeHere]]="X"),NA(),GeneralTable[[#This Row],[Dur. ST]]),NA())</f>
        <v>#N/A</v>
      </c>
      <c r="G53" s="40" t="e">
        <f>1000000000/50/PerfPowerST[[#This Row],[Cons. ST]]</f>
        <v>#N/A</v>
      </c>
      <c r="H53" s="40" t="e">
        <f>1000000000/100/PerfPowerST[[#This Row],[Cons. ST]]</f>
        <v>#N/A</v>
      </c>
      <c r="I53" s="40" t="e">
        <f>1000000000/200/PerfPowerST[[#This Row],[Cons. ST]]</f>
        <v>#N/A</v>
      </c>
      <c r="J53" s="40" t="e">
        <f>1000000000/300/PerfPowerST[[#This Row],[Cons. ST]]</f>
        <v>#N/A</v>
      </c>
      <c r="K53" s="40" t="e">
        <f>1000000000/400/PerfPowerST[[#This Row],[Cons. ST]]</f>
        <v>#N/A</v>
      </c>
      <c r="L53" s="40" t="e">
        <f>1000000000/500/PerfPowerST[[#This Row],[Cons. ST]]</f>
        <v>#N/A</v>
      </c>
      <c r="M53" s="40" t="e">
        <f>1000000000/600/PerfPowerST[[#This Row],[Cons. ST]]</f>
        <v>#N/A</v>
      </c>
      <c r="N53" s="40" t="e">
        <f>1000000000/700/PerfPowerST[[#This Row],[Cons. ST]]</f>
        <v>#N/A</v>
      </c>
      <c r="O53" s="40" t="e">
        <f>1000000000/800/PerfPowerST[[#This Row],[Cons. ST]]</f>
        <v>#N/A</v>
      </c>
      <c r="P53" s="40" t="e">
        <f>1000000000/900/PerfPowerST[[#This Row],[Cons. ST]]</f>
        <v>#N/A</v>
      </c>
      <c r="Q53" s="40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Row],[GraphLabel]]),NA())</f>
        <v>#N/A</v>
      </c>
      <c r="D54" s="21"/>
      <c r="E54" s="12" t="e">
        <f>IFERROR(IF(OR(GeneralTable[[#This Row],[Exclude From Chart]]="X",PerfPowerST[[#This Row],[ExcludeHere]]="X"),NA(),GeneralTable[[#This Row],[Cons. ST]]),NA())</f>
        <v>#N/A</v>
      </c>
      <c r="F54" s="19" t="e">
        <f>IFERROR(IF(OR(GeneralTable[[#This Row],[Exclude From Chart]]="X",PerfPowerST[[#This Row],[ExcludeHere]]="X"),NA(),GeneralTable[[#This Row],[Dur. ST]]),NA())</f>
        <v>#N/A</v>
      </c>
      <c r="G54" s="40" t="e">
        <f>1000000000/50/PerfPowerST[[#This Row],[Cons. ST]]</f>
        <v>#N/A</v>
      </c>
      <c r="H54" s="40" t="e">
        <f>1000000000/100/PerfPowerST[[#This Row],[Cons. ST]]</f>
        <v>#N/A</v>
      </c>
      <c r="I54" s="40" t="e">
        <f>1000000000/200/PerfPowerST[[#This Row],[Cons. ST]]</f>
        <v>#N/A</v>
      </c>
      <c r="J54" s="40" t="e">
        <f>1000000000/300/PerfPowerST[[#This Row],[Cons. ST]]</f>
        <v>#N/A</v>
      </c>
      <c r="K54" s="40" t="e">
        <f>1000000000/400/PerfPowerST[[#This Row],[Cons. ST]]</f>
        <v>#N/A</v>
      </c>
      <c r="L54" s="40" t="e">
        <f>1000000000/500/PerfPowerST[[#This Row],[Cons. ST]]</f>
        <v>#N/A</v>
      </c>
      <c r="M54" s="40" t="e">
        <f>1000000000/600/PerfPowerST[[#This Row],[Cons. ST]]</f>
        <v>#N/A</v>
      </c>
      <c r="N54" s="40" t="e">
        <f>1000000000/700/PerfPowerST[[#This Row],[Cons. ST]]</f>
        <v>#N/A</v>
      </c>
      <c r="O54" s="40" t="e">
        <f>1000000000/800/PerfPowerST[[#This Row],[Cons. ST]]</f>
        <v>#N/A</v>
      </c>
      <c r="P54" s="40" t="e">
        <f>1000000000/900/PerfPowerST[[#This Row],[Cons. ST]]</f>
        <v>#N/A</v>
      </c>
      <c r="Q54" s="40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Row],[GraphLabel]]),NA())</f>
        <v>#N/A</v>
      </c>
      <c r="D55" s="21"/>
      <c r="E55" s="12" t="e">
        <f>IFERROR(IF(OR(GeneralTable[[#This Row],[Exclude From Chart]]="X",PerfPowerST[[#This Row],[ExcludeHere]]="X"),NA(),GeneralTable[[#This Row],[Cons. ST]]),NA())</f>
        <v>#N/A</v>
      </c>
      <c r="F55" s="19" t="e">
        <f>IFERROR(IF(OR(GeneralTable[[#This Row],[Exclude From Chart]]="X",PerfPowerST[[#This Row],[ExcludeHere]]="X"),NA(),GeneralTable[[#This Row],[Dur. ST]]),NA())</f>
        <v>#N/A</v>
      </c>
      <c r="G55" s="40" t="e">
        <f>1000000000/50/PerfPowerST[[#This Row],[Cons. ST]]</f>
        <v>#N/A</v>
      </c>
      <c r="H55" s="40" t="e">
        <f>1000000000/100/PerfPowerST[[#This Row],[Cons. ST]]</f>
        <v>#N/A</v>
      </c>
      <c r="I55" s="40" t="e">
        <f>1000000000/200/PerfPowerST[[#This Row],[Cons. ST]]</f>
        <v>#N/A</v>
      </c>
      <c r="J55" s="40" t="e">
        <f>1000000000/300/PerfPowerST[[#This Row],[Cons. ST]]</f>
        <v>#N/A</v>
      </c>
      <c r="K55" s="40" t="e">
        <f>1000000000/400/PerfPowerST[[#This Row],[Cons. ST]]</f>
        <v>#N/A</v>
      </c>
      <c r="L55" s="40" t="e">
        <f>1000000000/500/PerfPowerST[[#This Row],[Cons. ST]]</f>
        <v>#N/A</v>
      </c>
      <c r="M55" s="40" t="e">
        <f>1000000000/600/PerfPowerST[[#This Row],[Cons. ST]]</f>
        <v>#N/A</v>
      </c>
      <c r="N55" s="40" t="e">
        <f>1000000000/700/PerfPowerST[[#This Row],[Cons. ST]]</f>
        <v>#N/A</v>
      </c>
      <c r="O55" s="40" t="e">
        <f>1000000000/800/PerfPowerST[[#This Row],[Cons. ST]]</f>
        <v>#N/A</v>
      </c>
      <c r="P55" s="40" t="e">
        <f>1000000000/900/PerfPowerST[[#This Row],[Cons. ST]]</f>
        <v>#N/A</v>
      </c>
      <c r="Q55" s="40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Row],[GraphLabel]]),NA())</f>
        <v>i5 8250U (WhiskeyLake) v0.6.0 [51]</v>
      </c>
      <c r="D56" s="21"/>
      <c r="E56" s="12">
        <f>IFERROR(IF(OR(GeneralTable[[#This Row],[Exclude From Chart]]="X",PerfPowerST[[#This Row],[ExcludeHere]]="X"),NA(),GeneralTable[[#This Row],[Cons. ST]]),NA())</f>
        <v>10395</v>
      </c>
      <c r="F56" s="19">
        <f>IFERROR(IF(OR(GeneralTable[[#This Row],[Exclude From Chart]]="X",PerfPowerST[[#This Row],[ExcludeHere]]="X"),NA(),GeneralTable[[#This Row],[Dur. ST]]),NA())</f>
        <v>895.74</v>
      </c>
      <c r="G56" s="40">
        <f>1000000000/50/PerfPowerST[[#This Row],[Cons. ST]]</f>
        <v>1924.001924001924</v>
      </c>
      <c r="H56" s="40">
        <f>1000000000/100/PerfPowerST[[#This Row],[Cons. ST]]</f>
        <v>962.00096200096198</v>
      </c>
      <c r="I56" s="40">
        <f>1000000000/200/PerfPowerST[[#This Row],[Cons. ST]]</f>
        <v>481.00048100048099</v>
      </c>
      <c r="J56" s="40">
        <f>1000000000/300/PerfPowerST[[#This Row],[Cons. ST]]</f>
        <v>320.66698733365399</v>
      </c>
      <c r="K56" s="40">
        <f>1000000000/400/PerfPowerST[[#This Row],[Cons. ST]]</f>
        <v>240.50024050024049</v>
      </c>
      <c r="L56" s="40">
        <f>1000000000/500/PerfPowerST[[#This Row],[Cons. ST]]</f>
        <v>192.4001924001924</v>
      </c>
      <c r="M56" s="40">
        <f>1000000000/600/PerfPowerST[[#This Row],[Cons. ST]]</f>
        <v>160.333493666827</v>
      </c>
      <c r="N56" s="40">
        <f>1000000000/700/PerfPowerST[[#This Row],[Cons. ST]]</f>
        <v>137.4287088572803</v>
      </c>
      <c r="O56" s="40">
        <f>1000000000/800/PerfPowerST[[#This Row],[Cons. ST]]</f>
        <v>120.25012025012025</v>
      </c>
      <c r="P56" s="40">
        <f>1000000000/900/PerfPowerST[[#This Row],[Cons. ST]]</f>
        <v>106.88899577788466</v>
      </c>
      <c r="Q56" s="40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Row],[GraphLabel]]),NA())</f>
        <v>i7 4800MQ (Haswell) v0.6.0 [52]</v>
      </c>
      <c r="D57" s="21"/>
      <c r="E57" s="12">
        <f>IFERROR(IF(OR(GeneralTable[[#This Row],[Exclude From Chart]]="X",PerfPowerST[[#This Row],[ExcludeHere]]="X"),NA(),GeneralTable[[#This Row],[Cons. ST]]),NA())</f>
        <v>24128.5</v>
      </c>
      <c r="F57" s="19">
        <f>IFERROR(IF(OR(GeneralTable[[#This Row],[Exclude From Chart]]="X",PerfPowerST[[#This Row],[ExcludeHere]]="X"),NA(),GeneralTable[[#This Row],[Dur. ST]]),NA())</f>
        <v>1012.91</v>
      </c>
      <c r="G57" s="40">
        <f>1000000000/50/PerfPowerST[[#This Row],[Cons. ST]]</f>
        <v>828.89528980251566</v>
      </c>
      <c r="H57" s="40">
        <f>1000000000/100/PerfPowerST[[#This Row],[Cons. ST]]</f>
        <v>414.44764490125783</v>
      </c>
      <c r="I57" s="40">
        <f>1000000000/200/PerfPowerST[[#This Row],[Cons. ST]]</f>
        <v>207.22382245062892</v>
      </c>
      <c r="J57" s="40">
        <f>1000000000/300/PerfPowerST[[#This Row],[Cons. ST]]</f>
        <v>138.14921496708595</v>
      </c>
      <c r="K57" s="40">
        <f>1000000000/400/PerfPowerST[[#This Row],[Cons. ST]]</f>
        <v>103.61191122531446</v>
      </c>
      <c r="L57" s="40">
        <f>1000000000/500/PerfPowerST[[#This Row],[Cons. ST]]</f>
        <v>82.889528980251569</v>
      </c>
      <c r="M57" s="40">
        <f>1000000000/600/PerfPowerST[[#This Row],[Cons. ST]]</f>
        <v>69.074607483542977</v>
      </c>
      <c r="N57" s="40">
        <f>1000000000/700/PerfPowerST[[#This Row],[Cons. ST]]</f>
        <v>59.206806414465412</v>
      </c>
      <c r="O57" s="40">
        <f>1000000000/800/PerfPowerST[[#This Row],[Cons. ST]]</f>
        <v>51.805955612657229</v>
      </c>
      <c r="P57" s="40">
        <f>1000000000/900/PerfPowerST[[#This Row],[Cons. ST]]</f>
        <v>46.049738322361982</v>
      </c>
      <c r="Q57" s="40">
        <f>1000000000/1000/PerfPowerST[[#This Row],[Cons. ST]]</f>
        <v>41.444764490125785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Row],[GraphLabel]]),NA())</f>
        <v>#N/A</v>
      </c>
      <c r="D58" s="21"/>
      <c r="E58" s="12" t="e">
        <f>IFERROR(IF(OR(GeneralTable[[#This Row],[Exclude From Chart]]="X",PerfPowerST[[#This Row],[ExcludeHere]]="X"),NA(),GeneralTable[[#This Row],[Cons. ST]]),NA())</f>
        <v>#N/A</v>
      </c>
      <c r="F58" s="19" t="e">
        <f>IFERROR(IF(OR(GeneralTable[[#This Row],[Exclude From Chart]]="X",PerfPowerST[[#This Row],[ExcludeHere]]="X"),NA(),GeneralTable[[#This Row],[Dur. ST]]),NA())</f>
        <v>#N/A</v>
      </c>
      <c r="G58" s="40" t="e">
        <f>1000000000/50/PerfPowerST[[#This Row],[Cons. ST]]</f>
        <v>#N/A</v>
      </c>
      <c r="H58" s="40" t="e">
        <f>1000000000/100/PerfPowerST[[#This Row],[Cons. ST]]</f>
        <v>#N/A</v>
      </c>
      <c r="I58" s="40" t="e">
        <f>1000000000/200/PerfPowerST[[#This Row],[Cons. ST]]</f>
        <v>#N/A</v>
      </c>
      <c r="J58" s="40" t="e">
        <f>1000000000/300/PerfPowerST[[#This Row],[Cons. ST]]</f>
        <v>#N/A</v>
      </c>
      <c r="K58" s="40" t="e">
        <f>1000000000/400/PerfPowerST[[#This Row],[Cons. ST]]</f>
        <v>#N/A</v>
      </c>
      <c r="L58" s="40" t="e">
        <f>1000000000/500/PerfPowerST[[#This Row],[Cons. ST]]</f>
        <v>#N/A</v>
      </c>
      <c r="M58" s="40" t="e">
        <f>1000000000/600/PerfPowerST[[#This Row],[Cons. ST]]</f>
        <v>#N/A</v>
      </c>
      <c r="N58" s="40" t="e">
        <f>1000000000/700/PerfPowerST[[#This Row],[Cons. ST]]</f>
        <v>#N/A</v>
      </c>
      <c r="O58" s="40" t="e">
        <f>1000000000/800/PerfPowerST[[#This Row],[Cons. ST]]</f>
        <v>#N/A</v>
      </c>
      <c r="P58" s="40" t="e">
        <f>1000000000/900/PerfPowerST[[#This Row],[Cons. ST]]</f>
        <v>#N/A</v>
      </c>
      <c r="Q58" s="40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Row],[GraphLabel]]),NA())</f>
        <v>#N/A</v>
      </c>
      <c r="D59" s="21"/>
      <c r="E59" s="12" t="e">
        <f>IFERROR(IF(OR(GeneralTable[[#This Row],[Exclude From Chart]]="X",PerfPowerST[[#This Row],[ExcludeHere]]="X"),NA(),GeneralTable[[#This Row],[Cons. ST]]),NA())</f>
        <v>#N/A</v>
      </c>
      <c r="F59" s="19" t="e">
        <f>IFERROR(IF(OR(GeneralTable[[#This Row],[Exclude From Chart]]="X",PerfPowerST[[#This Row],[ExcludeHere]]="X"),NA(),GeneralTable[[#This Row],[Dur. ST]]),NA())</f>
        <v>#N/A</v>
      </c>
      <c r="G59" s="40" t="e">
        <f>1000000000/50/PerfPowerST[[#This Row],[Cons. ST]]</f>
        <v>#N/A</v>
      </c>
      <c r="H59" s="40" t="e">
        <f>1000000000/100/PerfPowerST[[#This Row],[Cons. ST]]</f>
        <v>#N/A</v>
      </c>
      <c r="I59" s="40" t="e">
        <f>1000000000/200/PerfPowerST[[#This Row],[Cons. ST]]</f>
        <v>#N/A</v>
      </c>
      <c r="J59" s="40" t="e">
        <f>1000000000/300/PerfPowerST[[#This Row],[Cons. ST]]</f>
        <v>#N/A</v>
      </c>
      <c r="K59" s="40" t="e">
        <f>1000000000/400/PerfPowerST[[#This Row],[Cons. ST]]</f>
        <v>#N/A</v>
      </c>
      <c r="L59" s="40" t="e">
        <f>1000000000/500/PerfPowerST[[#This Row],[Cons. ST]]</f>
        <v>#N/A</v>
      </c>
      <c r="M59" s="40" t="e">
        <f>1000000000/600/PerfPowerST[[#This Row],[Cons. ST]]</f>
        <v>#N/A</v>
      </c>
      <c r="N59" s="40" t="e">
        <f>1000000000/700/PerfPowerST[[#This Row],[Cons. ST]]</f>
        <v>#N/A</v>
      </c>
      <c r="O59" s="40" t="e">
        <f>1000000000/800/PerfPowerST[[#This Row],[Cons. ST]]</f>
        <v>#N/A</v>
      </c>
      <c r="P59" s="40" t="e">
        <f>1000000000/900/PerfPowerST[[#This Row],[Cons. ST]]</f>
        <v>#N/A</v>
      </c>
      <c r="Q59" s="40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Row],[GraphLabel]]),NA())</f>
        <v>i7 3770K (Ivy Bridge) v0.6.0 [57]</v>
      </c>
      <c r="D60" s="21"/>
      <c r="E60" s="12">
        <f>IFERROR(IF(OR(GeneralTable[[#This Row],[Exclude From Chart]]="X",PerfPowerST[[#This Row],[ExcludeHere]]="X"),NA(),GeneralTable[[#This Row],[Cons. ST]]),NA())</f>
        <v>27072.99</v>
      </c>
      <c r="F60" s="19">
        <f>IFERROR(IF(OR(GeneralTable[[#This Row],[Exclude From Chart]]="X",PerfPowerST[[#This Row],[ExcludeHere]]="X"),NA(),GeneralTable[[#This Row],[Dur. ST]]),NA())</f>
        <v>1034.0899999999999</v>
      </c>
      <c r="G60" s="40">
        <f>1000000000/50/PerfPowerST[[#This Row],[Cons. ST]]</f>
        <v>738.74367035188948</v>
      </c>
      <c r="H60" s="40">
        <f>1000000000/100/PerfPowerST[[#This Row],[Cons. ST]]</f>
        <v>369.37183517594474</v>
      </c>
      <c r="I60" s="40">
        <f>1000000000/200/PerfPowerST[[#This Row],[Cons. ST]]</f>
        <v>184.68591758797237</v>
      </c>
      <c r="J60" s="40">
        <f>1000000000/300/PerfPowerST[[#This Row],[Cons. ST]]</f>
        <v>123.12394505864825</v>
      </c>
      <c r="K60" s="40">
        <f>1000000000/400/PerfPowerST[[#This Row],[Cons. ST]]</f>
        <v>92.342958793986185</v>
      </c>
      <c r="L60" s="40">
        <f>1000000000/500/PerfPowerST[[#This Row],[Cons. ST]]</f>
        <v>73.874367035188939</v>
      </c>
      <c r="M60" s="40">
        <f>1000000000/600/PerfPowerST[[#This Row],[Cons. ST]]</f>
        <v>61.561972529324123</v>
      </c>
      <c r="N60" s="40">
        <f>1000000000/700/PerfPowerST[[#This Row],[Cons. ST]]</f>
        <v>52.767405025134963</v>
      </c>
      <c r="O60" s="40">
        <f>1000000000/800/PerfPowerST[[#This Row],[Cons. ST]]</f>
        <v>46.171479396993092</v>
      </c>
      <c r="P60" s="40">
        <f>1000000000/900/PerfPowerST[[#This Row],[Cons. ST]]</f>
        <v>41.041315019549408</v>
      </c>
      <c r="Q60" s="40">
        <f>1000000000/1000/PerfPowerST[[#This Row],[Cons. ST]]</f>
        <v>36.93718351759447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Row],[GraphLabel]]),NA())</f>
        <v>i5 4300U (Haswell) v0.6.0 [58]</v>
      </c>
      <c r="D61" s="21"/>
      <c r="E61" s="12">
        <f>IFERROR(IF(OR(GeneralTable[[#This Row],[Exclude From Chart]]="X",PerfPowerST[[#This Row],[ExcludeHere]]="X"),NA(),GeneralTable[[#This Row],[Cons. ST]]),NA())</f>
        <v>13379.46</v>
      </c>
      <c r="F61" s="19">
        <f>IFERROR(IF(OR(GeneralTable[[#This Row],[Exclude From Chart]]="X",PerfPowerST[[#This Row],[ExcludeHere]]="X"),NA(),GeneralTable[[#This Row],[Dur. ST]]),NA())</f>
        <v>1267.9000000000001</v>
      </c>
      <c r="G61" s="40">
        <f>1000000000/50/PerfPowerST[[#This Row],[Cons. ST]]</f>
        <v>1494.8286403188172</v>
      </c>
      <c r="H61" s="40">
        <f>1000000000/100/PerfPowerST[[#This Row],[Cons. ST]]</f>
        <v>747.41432015940859</v>
      </c>
      <c r="I61" s="40">
        <f>1000000000/200/PerfPowerST[[#This Row],[Cons. ST]]</f>
        <v>373.70716007970429</v>
      </c>
      <c r="J61" s="40">
        <f>1000000000/300/PerfPowerST[[#This Row],[Cons. ST]]</f>
        <v>249.13810671980286</v>
      </c>
      <c r="K61" s="40">
        <f>1000000000/400/PerfPowerST[[#This Row],[Cons. ST]]</f>
        <v>186.85358003985215</v>
      </c>
      <c r="L61" s="40">
        <f>1000000000/500/PerfPowerST[[#This Row],[Cons. ST]]</f>
        <v>149.48286403188172</v>
      </c>
      <c r="M61" s="40">
        <f>1000000000/600/PerfPowerST[[#This Row],[Cons. ST]]</f>
        <v>124.56905335990143</v>
      </c>
      <c r="N61" s="40">
        <f>1000000000/700/PerfPowerST[[#This Row],[Cons. ST]]</f>
        <v>106.77347430848694</v>
      </c>
      <c r="O61" s="40">
        <f>1000000000/800/PerfPowerST[[#This Row],[Cons. ST]]</f>
        <v>93.426790019926074</v>
      </c>
      <c r="P61" s="40">
        <f>1000000000/900/PerfPowerST[[#This Row],[Cons. ST]]</f>
        <v>83.046035573267616</v>
      </c>
      <c r="Q61" s="40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Row],[GraphLabel]]),NA())</f>
        <v>R5 2600X (Pinnacle Ridge) v0.5.1 [59]</v>
      </c>
      <c r="D62" s="21"/>
      <c r="E62" s="12">
        <f>IFERROR(IF(OR(GeneralTable[[#This Row],[Exclude From Chart]]="X",PerfPowerST[[#This Row],[ExcludeHere]]="X"),NA(),GeneralTable[[#This Row],[Cons. ST]]),NA())</f>
        <v>30535</v>
      </c>
      <c r="F62" s="19">
        <f>IFERROR(IF(OR(GeneralTable[[#This Row],[Exclude From Chart]]="X",PerfPowerST[[#This Row],[ExcludeHere]]="X"),NA(),GeneralTable[[#This Row],[Dur. ST]]),NA())</f>
        <v>784.57</v>
      </c>
      <c r="G62" s="40">
        <f>1000000000/50/PerfPowerST[[#This Row],[Cons. ST]]</f>
        <v>654.98608154576721</v>
      </c>
      <c r="H62" s="40">
        <f>1000000000/100/PerfPowerST[[#This Row],[Cons. ST]]</f>
        <v>327.4930407728836</v>
      </c>
      <c r="I62" s="40">
        <f>1000000000/200/PerfPowerST[[#This Row],[Cons. ST]]</f>
        <v>163.7465203864418</v>
      </c>
      <c r="J62" s="40">
        <f>1000000000/300/PerfPowerST[[#This Row],[Cons. ST]]</f>
        <v>109.16434692429453</v>
      </c>
      <c r="K62" s="40">
        <f>1000000000/400/PerfPowerST[[#This Row],[Cons. ST]]</f>
        <v>81.873260193220901</v>
      </c>
      <c r="L62" s="40">
        <f>1000000000/500/PerfPowerST[[#This Row],[Cons. ST]]</f>
        <v>65.498608154576715</v>
      </c>
      <c r="M62" s="40">
        <f>1000000000/600/PerfPowerST[[#This Row],[Cons. ST]]</f>
        <v>54.582173462147267</v>
      </c>
      <c r="N62" s="40">
        <f>1000000000/700/PerfPowerST[[#This Row],[Cons. ST]]</f>
        <v>46.784720110411939</v>
      </c>
      <c r="O62" s="40">
        <f>1000000000/800/PerfPowerST[[#This Row],[Cons. ST]]</f>
        <v>40.93663009661045</v>
      </c>
      <c r="P62" s="40">
        <f>1000000000/900/PerfPowerST[[#This Row],[Cons. ST]]</f>
        <v>36.388115641431504</v>
      </c>
      <c r="Q62" s="40">
        <f>1000000000/1000/PerfPowerST[[#This Row],[Cons. ST]]</f>
        <v>32.749304077288357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Row],[GraphLabel]]),NA())</f>
        <v>i5 3320M (Ivy Bridge) v0.6.0 [60]</v>
      </c>
      <c r="D63" s="21"/>
      <c r="E63" s="12">
        <f>IFERROR(IF(OR(GeneralTable[[#This Row],[Exclude From Chart]]="X",PerfPowerST[[#This Row],[ExcludeHere]]="X"),NA(),GeneralTable[[#This Row],[Cons. ST]]),NA())</f>
        <v>18966</v>
      </c>
      <c r="F63" s="19">
        <f>IFERROR(IF(OR(GeneralTable[[#This Row],[Exclude From Chart]]="X",PerfPowerST[[#This Row],[ExcludeHere]]="X"),NA(),GeneralTable[[#This Row],[Dur. ST]]),NA())</f>
        <v>1410.7</v>
      </c>
      <c r="G63" s="40">
        <f>1000000000/50/PerfPowerST[[#This Row],[Cons. ST]]</f>
        <v>1054.5186122535063</v>
      </c>
      <c r="H63" s="40">
        <f>1000000000/100/PerfPowerST[[#This Row],[Cons. ST]]</f>
        <v>527.25930612675313</v>
      </c>
      <c r="I63" s="40">
        <f>1000000000/200/PerfPowerST[[#This Row],[Cons. ST]]</f>
        <v>263.62965306337657</v>
      </c>
      <c r="J63" s="40">
        <f>1000000000/300/PerfPowerST[[#This Row],[Cons. ST]]</f>
        <v>175.75310204225104</v>
      </c>
      <c r="K63" s="40">
        <f>1000000000/400/PerfPowerST[[#This Row],[Cons. ST]]</f>
        <v>131.81482653168828</v>
      </c>
      <c r="L63" s="40">
        <f>1000000000/500/PerfPowerST[[#This Row],[Cons. ST]]</f>
        <v>105.45186122535063</v>
      </c>
      <c r="M63" s="40">
        <f>1000000000/600/PerfPowerST[[#This Row],[Cons. ST]]</f>
        <v>87.876551021125522</v>
      </c>
      <c r="N63" s="40">
        <f>1000000000/700/PerfPowerST[[#This Row],[Cons. ST]]</f>
        <v>75.322758018107592</v>
      </c>
      <c r="O63" s="40">
        <f>1000000000/800/PerfPowerST[[#This Row],[Cons. ST]]</f>
        <v>65.907413265844141</v>
      </c>
      <c r="P63" s="40">
        <f>1000000000/900/PerfPowerST[[#This Row],[Cons. ST]]</f>
        <v>58.584367347417007</v>
      </c>
      <c r="Q63" s="40">
        <f>1000000000/1000/PerfPowerST[[#This Row],[Cons. ST]]</f>
        <v>52.725930612675313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Row],[GraphLabel]]),NA())</f>
        <v>#N/A</v>
      </c>
      <c r="D64" s="21"/>
      <c r="E64" s="12" t="e">
        <f>IFERROR(IF(OR(GeneralTable[[#This Row],[Exclude From Chart]]="X",PerfPowerST[[#This Row],[ExcludeHere]]="X"),NA(),GeneralTable[[#This Row],[Cons. ST]]),NA())</f>
        <v>#N/A</v>
      </c>
      <c r="F64" s="19" t="e">
        <f>IFERROR(IF(OR(GeneralTable[[#This Row],[Exclude From Chart]]="X",PerfPowerST[[#This Row],[ExcludeHere]]="X"),NA(),GeneralTable[[#This Row],[Dur. ST]]),NA())</f>
        <v>#N/A</v>
      </c>
      <c r="G64" s="40" t="e">
        <f>1000000000/50/PerfPowerST[[#This Row],[Cons. ST]]</f>
        <v>#N/A</v>
      </c>
      <c r="H64" s="40" t="e">
        <f>1000000000/100/PerfPowerST[[#This Row],[Cons. ST]]</f>
        <v>#N/A</v>
      </c>
      <c r="I64" s="40" t="e">
        <f>1000000000/200/PerfPowerST[[#This Row],[Cons. ST]]</f>
        <v>#N/A</v>
      </c>
      <c r="J64" s="40" t="e">
        <f>1000000000/300/PerfPowerST[[#This Row],[Cons. ST]]</f>
        <v>#N/A</v>
      </c>
      <c r="K64" s="40" t="e">
        <f>1000000000/400/PerfPowerST[[#This Row],[Cons. ST]]</f>
        <v>#N/A</v>
      </c>
      <c r="L64" s="40" t="e">
        <f>1000000000/500/PerfPowerST[[#This Row],[Cons. ST]]</f>
        <v>#N/A</v>
      </c>
      <c r="M64" s="40" t="e">
        <f>1000000000/600/PerfPowerST[[#This Row],[Cons. ST]]</f>
        <v>#N/A</v>
      </c>
      <c r="N64" s="40" t="e">
        <f>1000000000/700/PerfPowerST[[#This Row],[Cons. ST]]</f>
        <v>#N/A</v>
      </c>
      <c r="O64" s="40" t="e">
        <f>1000000000/800/PerfPowerST[[#This Row],[Cons. ST]]</f>
        <v>#N/A</v>
      </c>
      <c r="P64" s="40" t="e">
        <f>1000000000/900/PerfPowerST[[#This Row],[Cons. ST]]</f>
        <v>#N/A</v>
      </c>
      <c r="Q64" s="40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Row],[GraphLabel]]),NA())</f>
        <v>i7 2600 (Sandy Bridge) v0.6.0 [62]</v>
      </c>
      <c r="D65" s="21"/>
      <c r="E65" s="12">
        <f>IFERROR(IF(OR(GeneralTable[[#This Row],[Exclude From Chart]]="X",PerfPowerST[[#This Row],[ExcludeHere]]="X"),NA(),GeneralTable[[#This Row],[Cons. ST]]),NA())</f>
        <v>30292</v>
      </c>
      <c r="F65" s="19">
        <f>IFERROR(IF(OR(GeneralTable[[#This Row],[Exclude From Chart]]="X",PerfPowerST[[#This Row],[ExcludeHere]]="X"),NA(),GeneralTable[[#This Row],[Dur. ST]]),NA())</f>
        <v>1163.82</v>
      </c>
      <c r="G65" s="40">
        <f>1000000000/50/PerfPowerST[[#This Row],[Cons. ST]]</f>
        <v>660.24032747920239</v>
      </c>
      <c r="H65" s="40">
        <f>1000000000/100/PerfPowerST[[#This Row],[Cons. ST]]</f>
        <v>330.1201637396012</v>
      </c>
      <c r="I65" s="40">
        <f>1000000000/200/PerfPowerST[[#This Row],[Cons. ST]]</f>
        <v>165.0600818698006</v>
      </c>
      <c r="J65" s="40">
        <f>1000000000/300/PerfPowerST[[#This Row],[Cons. ST]]</f>
        <v>110.04005457986707</v>
      </c>
      <c r="K65" s="40">
        <f>1000000000/400/PerfPowerST[[#This Row],[Cons. ST]]</f>
        <v>82.530040934900299</v>
      </c>
      <c r="L65" s="40">
        <f>1000000000/500/PerfPowerST[[#This Row],[Cons. ST]]</f>
        <v>66.024032747920245</v>
      </c>
      <c r="M65" s="40">
        <f>1000000000/600/PerfPowerST[[#This Row],[Cons. ST]]</f>
        <v>55.020027289933537</v>
      </c>
      <c r="N65" s="40">
        <f>1000000000/700/PerfPowerST[[#This Row],[Cons. ST]]</f>
        <v>47.160023391371602</v>
      </c>
      <c r="O65" s="40">
        <f>1000000000/800/PerfPowerST[[#This Row],[Cons. ST]]</f>
        <v>41.26502046745015</v>
      </c>
      <c r="P65" s="40">
        <f>1000000000/900/PerfPowerST[[#This Row],[Cons. ST]]</f>
        <v>36.680018193289023</v>
      </c>
      <c r="Q65" s="40">
        <f>1000000000/1000/PerfPowerST[[#This Row],[Cons. ST]]</f>
        <v>33.012016373960122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Row],[GraphLabel]]),NA())</f>
        <v>i3 6157U (Skylake) v0.6.0 [63]</v>
      </c>
      <c r="D66" s="21"/>
      <c r="E66" s="12">
        <f>IFERROR(IF(OR(GeneralTable[[#This Row],[Exclude From Chart]]="X",PerfPowerST[[#This Row],[ExcludeHere]]="X"),NA(),GeneralTable[[#This Row],[Cons. ST]]),NA())</f>
        <v>6987</v>
      </c>
      <c r="F66" s="19">
        <f>IFERROR(IF(OR(GeneralTable[[#This Row],[Exclude From Chart]]="X",PerfPowerST[[#This Row],[ExcludeHere]]="X"),NA(),GeneralTable[[#This Row],[Dur. ST]]),NA())</f>
        <v>1277.45</v>
      </c>
      <c r="G66" s="40">
        <f>1000000000/50/PerfPowerST[[#This Row],[Cons. ST]]</f>
        <v>2862.4588521540004</v>
      </c>
      <c r="H66" s="40">
        <f>1000000000/100/PerfPowerST[[#This Row],[Cons. ST]]</f>
        <v>1431.2294260770002</v>
      </c>
      <c r="I66" s="40">
        <f>1000000000/200/PerfPowerST[[#This Row],[Cons. ST]]</f>
        <v>715.6147130385001</v>
      </c>
      <c r="J66" s="40">
        <f>1000000000/300/PerfPowerST[[#This Row],[Cons. ST]]</f>
        <v>477.07647535900009</v>
      </c>
      <c r="K66" s="40">
        <f>1000000000/400/PerfPowerST[[#This Row],[Cons. ST]]</f>
        <v>357.80735651925005</v>
      </c>
      <c r="L66" s="40">
        <f>1000000000/500/PerfPowerST[[#This Row],[Cons. ST]]</f>
        <v>286.24588521540005</v>
      </c>
      <c r="M66" s="40">
        <f>1000000000/600/PerfPowerST[[#This Row],[Cons. ST]]</f>
        <v>238.53823767950004</v>
      </c>
      <c r="N66" s="40">
        <f>1000000000/700/PerfPowerST[[#This Row],[Cons. ST]]</f>
        <v>204.4613465824286</v>
      </c>
      <c r="O66" s="40">
        <f>1000000000/800/PerfPowerST[[#This Row],[Cons. ST]]</f>
        <v>178.90367825962502</v>
      </c>
      <c r="P66" s="40">
        <f>1000000000/900/PerfPowerST[[#This Row],[Cons. ST]]</f>
        <v>159.02549178633333</v>
      </c>
      <c r="Q66" s="40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Row],[GraphLabel]]),NA())</f>
        <v>#N/A</v>
      </c>
      <c r="D67" s="21"/>
      <c r="E67" s="12" t="e">
        <f>IFERROR(IF(OR(GeneralTable[[#This Row],[Exclude From Chart]]="X",PerfPowerST[[#This Row],[ExcludeHere]]="X"),NA(),GeneralTable[[#This Row],[Cons. ST]]),NA())</f>
        <v>#N/A</v>
      </c>
      <c r="F67" s="19" t="e">
        <f>IFERROR(IF(OR(GeneralTable[[#This Row],[Exclude From Chart]]="X",PerfPowerST[[#This Row],[ExcludeHere]]="X"),NA(),GeneralTable[[#This Row],[Dur. ST]]),NA())</f>
        <v>#N/A</v>
      </c>
      <c r="G67" s="40" t="e">
        <f>1000000000/50/PerfPowerST[[#This Row],[Cons. ST]]</f>
        <v>#N/A</v>
      </c>
      <c r="H67" s="40" t="e">
        <f>1000000000/100/PerfPowerST[[#This Row],[Cons. ST]]</f>
        <v>#N/A</v>
      </c>
      <c r="I67" s="40" t="e">
        <f>1000000000/200/PerfPowerST[[#This Row],[Cons. ST]]</f>
        <v>#N/A</v>
      </c>
      <c r="J67" s="40" t="e">
        <f>1000000000/300/PerfPowerST[[#This Row],[Cons. ST]]</f>
        <v>#N/A</v>
      </c>
      <c r="K67" s="40" t="e">
        <f>1000000000/400/PerfPowerST[[#This Row],[Cons. ST]]</f>
        <v>#N/A</v>
      </c>
      <c r="L67" s="40" t="e">
        <f>1000000000/500/PerfPowerST[[#This Row],[Cons. ST]]</f>
        <v>#N/A</v>
      </c>
      <c r="M67" s="40" t="e">
        <f>1000000000/600/PerfPowerST[[#This Row],[Cons. ST]]</f>
        <v>#N/A</v>
      </c>
      <c r="N67" s="40" t="e">
        <f>1000000000/700/PerfPowerST[[#This Row],[Cons. ST]]</f>
        <v>#N/A</v>
      </c>
      <c r="O67" s="40" t="e">
        <f>1000000000/800/PerfPowerST[[#This Row],[Cons. ST]]</f>
        <v>#N/A</v>
      </c>
      <c r="P67" s="40" t="e">
        <f>1000000000/900/PerfPowerST[[#This Row],[Cons. ST]]</f>
        <v>#N/A</v>
      </c>
      <c r="Q67" s="40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Row],[GraphLabel]]),NA())</f>
        <v>#N/A</v>
      </c>
      <c r="D68" s="21"/>
      <c r="E68" s="12" t="e">
        <f>IFERROR(IF(OR(GeneralTable[[#This Row],[Exclude From Chart]]="X",PerfPowerST[[#This Row],[ExcludeHere]]="X"),NA(),GeneralTable[[#This Row],[Cons. ST]]),NA())</f>
        <v>#N/A</v>
      </c>
      <c r="F68" s="19" t="e">
        <f>IFERROR(IF(OR(GeneralTable[[#This Row],[Exclude From Chart]]="X",PerfPowerST[[#This Row],[ExcludeHere]]="X"),NA(),GeneralTable[[#This Row],[Dur. ST]]),NA())</f>
        <v>#N/A</v>
      </c>
      <c r="G68" s="40" t="e">
        <f>1000000000/50/PerfPowerST[[#This Row],[Cons. ST]]</f>
        <v>#N/A</v>
      </c>
      <c r="H68" s="40" t="e">
        <f>1000000000/100/PerfPowerST[[#This Row],[Cons. ST]]</f>
        <v>#N/A</v>
      </c>
      <c r="I68" s="40" t="e">
        <f>1000000000/200/PerfPowerST[[#This Row],[Cons. ST]]</f>
        <v>#N/A</v>
      </c>
      <c r="J68" s="40" t="e">
        <f>1000000000/300/PerfPowerST[[#This Row],[Cons. ST]]</f>
        <v>#N/A</v>
      </c>
      <c r="K68" s="40" t="e">
        <f>1000000000/400/PerfPowerST[[#This Row],[Cons. ST]]</f>
        <v>#N/A</v>
      </c>
      <c r="L68" s="40" t="e">
        <f>1000000000/500/PerfPowerST[[#This Row],[Cons. ST]]</f>
        <v>#N/A</v>
      </c>
      <c r="M68" s="40" t="e">
        <f>1000000000/600/PerfPowerST[[#This Row],[Cons. ST]]</f>
        <v>#N/A</v>
      </c>
      <c r="N68" s="40" t="e">
        <f>1000000000/700/PerfPowerST[[#This Row],[Cons. ST]]</f>
        <v>#N/A</v>
      </c>
      <c r="O68" s="40" t="e">
        <f>1000000000/800/PerfPowerST[[#This Row],[Cons. ST]]</f>
        <v>#N/A</v>
      </c>
      <c r="P68" s="40" t="e">
        <f>1000000000/900/PerfPowerST[[#This Row],[Cons. ST]]</f>
        <v>#N/A</v>
      </c>
      <c r="Q68" s="40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Row],[GraphLabel]]),NA())</f>
        <v>R7 5800X (Vermeer) [66]</v>
      </c>
      <c r="D69" s="21"/>
      <c r="E69" s="12">
        <f>IFERROR(IF(OR(GeneralTable[[#This Row],[Exclude From Chart]]="X",PerfPowerST[[#This Row],[ExcludeHere]]="X"),NA(),GeneralTable[[#This Row],[Cons. ST]]),NA())</f>
        <v>24558</v>
      </c>
      <c r="F69" s="19">
        <f>IFERROR(IF(OR(GeneralTable[[#This Row],[Exclude From Chart]]="X",PerfPowerST[[#This Row],[ExcludeHere]]="X"),NA(),GeneralTable[[#This Row],[Dur. ST]]),NA())</f>
        <v>527.33000000000004</v>
      </c>
      <c r="G69" s="40">
        <f>1000000000/50/PerfPowerST[[#This Row],[Cons. ST]]</f>
        <v>814.39856665852267</v>
      </c>
      <c r="H69" s="40">
        <f>1000000000/100/PerfPowerST[[#This Row],[Cons. ST]]</f>
        <v>407.19928332926133</v>
      </c>
      <c r="I69" s="40">
        <f>1000000000/200/PerfPowerST[[#This Row],[Cons. ST]]</f>
        <v>203.59964166463067</v>
      </c>
      <c r="J69" s="40">
        <f>1000000000/300/PerfPowerST[[#This Row],[Cons. ST]]</f>
        <v>135.73309444308711</v>
      </c>
      <c r="K69" s="40">
        <f>1000000000/400/PerfPowerST[[#This Row],[Cons. ST]]</f>
        <v>101.79982083231533</v>
      </c>
      <c r="L69" s="40">
        <f>1000000000/500/PerfPowerST[[#This Row],[Cons. ST]]</f>
        <v>81.439856665852261</v>
      </c>
      <c r="M69" s="40">
        <f>1000000000/600/PerfPowerST[[#This Row],[Cons. ST]]</f>
        <v>67.866547221543556</v>
      </c>
      <c r="N69" s="40">
        <f>1000000000/700/PerfPowerST[[#This Row],[Cons. ST]]</f>
        <v>58.171326189894479</v>
      </c>
      <c r="O69" s="40">
        <f>1000000000/800/PerfPowerST[[#This Row],[Cons. ST]]</f>
        <v>50.899910416157667</v>
      </c>
      <c r="P69" s="40">
        <f>1000000000/900/PerfPowerST[[#This Row],[Cons. ST]]</f>
        <v>45.24436481436237</v>
      </c>
      <c r="Q69" s="40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Row],[GraphLabel]]),NA())</f>
        <v>#N/A</v>
      </c>
      <c r="D70" s="21"/>
      <c r="E70" s="12" t="e">
        <f>IFERROR(IF(OR(GeneralTable[[#This Row],[Exclude From Chart]]="X",PerfPowerST[[#This Row],[ExcludeHere]]="X"),NA(),GeneralTable[[#This Row],[Cons. ST]]),NA())</f>
        <v>#N/A</v>
      </c>
      <c r="F70" s="19" t="e">
        <f>IFERROR(IF(OR(GeneralTable[[#This Row],[Exclude From Chart]]="X",PerfPowerST[[#This Row],[ExcludeHere]]="X"),NA(),GeneralTable[[#This Row],[Dur. ST]]),NA())</f>
        <v>#N/A</v>
      </c>
      <c r="G70" s="40" t="e">
        <f>1000000000/50/PerfPowerST[[#This Row],[Cons. ST]]</f>
        <v>#N/A</v>
      </c>
      <c r="H70" s="40" t="e">
        <f>1000000000/100/PerfPowerST[[#This Row],[Cons. ST]]</f>
        <v>#N/A</v>
      </c>
      <c r="I70" s="40" t="e">
        <f>1000000000/200/PerfPowerST[[#This Row],[Cons. ST]]</f>
        <v>#N/A</v>
      </c>
      <c r="J70" s="40" t="e">
        <f>1000000000/300/PerfPowerST[[#This Row],[Cons. ST]]</f>
        <v>#N/A</v>
      </c>
      <c r="K70" s="40" t="e">
        <f>1000000000/400/PerfPowerST[[#This Row],[Cons. ST]]</f>
        <v>#N/A</v>
      </c>
      <c r="L70" s="40" t="e">
        <f>1000000000/500/PerfPowerST[[#This Row],[Cons. ST]]</f>
        <v>#N/A</v>
      </c>
      <c r="M70" s="40" t="e">
        <f>1000000000/600/PerfPowerST[[#This Row],[Cons. ST]]</f>
        <v>#N/A</v>
      </c>
      <c r="N70" s="40" t="e">
        <f>1000000000/700/PerfPowerST[[#This Row],[Cons. ST]]</f>
        <v>#N/A</v>
      </c>
      <c r="O70" s="40" t="e">
        <f>1000000000/800/PerfPowerST[[#This Row],[Cons. ST]]</f>
        <v>#N/A</v>
      </c>
      <c r="P70" s="40" t="e">
        <f>1000000000/900/PerfPowerST[[#This Row],[Cons. ST]]</f>
        <v>#N/A</v>
      </c>
      <c r="Q70" s="40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7" t="e">
        <f>IFERROR(IF(GeneralTable[[#This Row],[Exclude From Chart]]="X",NA(),GeneralTable[[#This Row],[GraphLabel]]),NA())</f>
        <v>#N/A</v>
      </c>
      <c r="D71" s="21"/>
      <c r="E71" s="12" t="e">
        <f>IFERROR(IF(OR(GeneralTable[[#This Row],[Exclude From Chart]]="X",PerfPowerST[[#This Row],[ExcludeHere]]="X"),NA(),GeneralTable[[#This Row],[Cons. ST]]),NA())</f>
        <v>#N/A</v>
      </c>
      <c r="F71" s="19" t="e">
        <f>IFERROR(IF(OR(GeneralTable[[#This Row],[Exclude From Chart]]="X",PerfPowerST[[#This Row],[ExcludeHere]]="X"),NA(),GeneralTable[[#This Row],[Dur. ST]]),NA())</f>
        <v>#N/A</v>
      </c>
      <c r="G71" s="40" t="e">
        <f>1000000000/50/PerfPowerST[[#This Row],[Cons. ST]]</f>
        <v>#N/A</v>
      </c>
      <c r="H71" s="40" t="e">
        <f>1000000000/100/PerfPowerST[[#This Row],[Cons. ST]]</f>
        <v>#N/A</v>
      </c>
      <c r="I71" s="40" t="e">
        <f>1000000000/200/PerfPowerST[[#This Row],[Cons. ST]]</f>
        <v>#N/A</v>
      </c>
      <c r="J71" s="40" t="e">
        <f>1000000000/300/PerfPowerST[[#This Row],[Cons. ST]]</f>
        <v>#N/A</v>
      </c>
      <c r="K71" s="40" t="e">
        <f>1000000000/400/PerfPowerST[[#This Row],[Cons. ST]]</f>
        <v>#N/A</v>
      </c>
      <c r="L71" s="40" t="e">
        <f>1000000000/500/PerfPowerST[[#This Row],[Cons. ST]]</f>
        <v>#N/A</v>
      </c>
      <c r="M71" s="40" t="e">
        <f>1000000000/600/PerfPowerST[[#This Row],[Cons. ST]]</f>
        <v>#N/A</v>
      </c>
      <c r="N71" s="40" t="e">
        <f>1000000000/700/PerfPowerST[[#This Row],[Cons. ST]]</f>
        <v>#N/A</v>
      </c>
      <c r="O71" s="40" t="e">
        <f>1000000000/800/PerfPowerST[[#This Row],[Cons. ST]]</f>
        <v>#N/A</v>
      </c>
      <c r="P71" s="40" t="e">
        <f>1000000000/900/PerfPowerST[[#This Row],[Cons. ST]]</f>
        <v>#N/A</v>
      </c>
      <c r="Q71" s="40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Row],[GraphLabel]]),NA())</f>
        <v>#N/A</v>
      </c>
      <c r="D72" s="21"/>
      <c r="E72" s="12" t="e">
        <f>IFERROR(IF(OR(GeneralTable[[#This Row],[Exclude From Chart]]="X",PerfPowerST[[#This Row],[ExcludeHere]]="X"),NA(),GeneralTable[[#This Row],[Cons. ST]]),NA())</f>
        <v>#N/A</v>
      </c>
      <c r="F72" s="19" t="e">
        <f>IFERROR(IF(OR(GeneralTable[[#This Row],[Exclude From Chart]]="X",PerfPowerST[[#This Row],[ExcludeHere]]="X"),NA(),GeneralTable[[#This Row],[Dur. ST]]),NA())</f>
        <v>#N/A</v>
      </c>
      <c r="G72" s="40" t="e">
        <f>1000000000/50/PerfPowerST[[#This Row],[Cons. ST]]</f>
        <v>#N/A</v>
      </c>
      <c r="H72" s="40" t="e">
        <f>1000000000/100/PerfPowerST[[#This Row],[Cons. ST]]</f>
        <v>#N/A</v>
      </c>
      <c r="I72" s="40" t="e">
        <f>1000000000/200/PerfPowerST[[#This Row],[Cons. ST]]</f>
        <v>#N/A</v>
      </c>
      <c r="J72" s="40" t="e">
        <f>1000000000/300/PerfPowerST[[#This Row],[Cons. ST]]</f>
        <v>#N/A</v>
      </c>
      <c r="K72" s="40" t="e">
        <f>1000000000/400/PerfPowerST[[#This Row],[Cons. ST]]</f>
        <v>#N/A</v>
      </c>
      <c r="L72" s="40" t="e">
        <f>1000000000/500/PerfPowerST[[#This Row],[Cons. ST]]</f>
        <v>#N/A</v>
      </c>
      <c r="M72" s="40" t="e">
        <f>1000000000/600/PerfPowerST[[#This Row],[Cons. ST]]</f>
        <v>#N/A</v>
      </c>
      <c r="N72" s="40" t="e">
        <f>1000000000/700/PerfPowerST[[#This Row],[Cons. ST]]</f>
        <v>#N/A</v>
      </c>
      <c r="O72" s="40" t="e">
        <f>1000000000/800/PerfPowerST[[#This Row],[Cons. ST]]</f>
        <v>#N/A</v>
      </c>
      <c r="P72" s="40" t="e">
        <f>1000000000/900/PerfPowerST[[#This Row],[Cons. ST]]</f>
        <v>#N/A</v>
      </c>
      <c r="Q72" s="40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Row],[GraphLabel]]),NA())</f>
        <v>#N/A</v>
      </c>
      <c r="D73" s="21"/>
      <c r="E73" s="12" t="e">
        <f>IFERROR(IF(OR(GeneralTable[[#This Row],[Exclude From Chart]]="X",PerfPowerST[[#This Row],[ExcludeHere]]="X"),NA(),GeneralTable[[#This Row],[Cons. ST]]),NA())</f>
        <v>#N/A</v>
      </c>
      <c r="F73" s="19" t="e">
        <f>IFERROR(IF(OR(GeneralTable[[#This Row],[Exclude From Chart]]="X",PerfPowerST[[#This Row],[ExcludeHere]]="X"),NA(),GeneralTable[[#This Row],[Dur. ST]]),NA())</f>
        <v>#N/A</v>
      </c>
      <c r="G73" s="40" t="e">
        <f>1000000000/50/PerfPowerST[[#This Row],[Cons. ST]]</f>
        <v>#N/A</v>
      </c>
      <c r="H73" s="40" t="e">
        <f>1000000000/100/PerfPowerST[[#This Row],[Cons. ST]]</f>
        <v>#N/A</v>
      </c>
      <c r="I73" s="40" t="e">
        <f>1000000000/200/PerfPowerST[[#This Row],[Cons. ST]]</f>
        <v>#N/A</v>
      </c>
      <c r="J73" s="40" t="e">
        <f>1000000000/300/PerfPowerST[[#This Row],[Cons. ST]]</f>
        <v>#N/A</v>
      </c>
      <c r="K73" s="40" t="e">
        <f>1000000000/400/PerfPowerST[[#This Row],[Cons. ST]]</f>
        <v>#N/A</v>
      </c>
      <c r="L73" s="40" t="e">
        <f>1000000000/500/PerfPowerST[[#This Row],[Cons. ST]]</f>
        <v>#N/A</v>
      </c>
      <c r="M73" s="40" t="e">
        <f>1000000000/600/PerfPowerST[[#This Row],[Cons. ST]]</f>
        <v>#N/A</v>
      </c>
      <c r="N73" s="40" t="e">
        <f>1000000000/700/PerfPowerST[[#This Row],[Cons. ST]]</f>
        <v>#N/A</v>
      </c>
      <c r="O73" s="40" t="e">
        <f>1000000000/800/PerfPowerST[[#This Row],[Cons. ST]]</f>
        <v>#N/A</v>
      </c>
      <c r="P73" s="40" t="e">
        <f>1000000000/900/PerfPowerST[[#This Row],[Cons. ST]]</f>
        <v>#N/A</v>
      </c>
      <c r="Q73" s="40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Row],[GraphLabel]]),NA())</f>
        <v>i7 9750H (Coffee Lake) [71]</v>
      </c>
      <c r="D74" s="21"/>
      <c r="E74" s="12">
        <f>IFERROR(IF(OR(GeneralTable[[#This Row],[Exclude From Chart]]="X",PerfPowerST[[#This Row],[ExcludeHere]]="X"),NA(),GeneralTable[[#This Row],[Cons. ST]]),NA())</f>
        <v>13062.5</v>
      </c>
      <c r="F74" s="19">
        <f>IFERROR(IF(OR(GeneralTable[[#This Row],[Exclude From Chart]]="X",PerfPowerST[[#This Row],[ExcludeHere]]="X"),NA(),GeneralTable[[#This Row],[Dur. ST]]),NA())</f>
        <v>689.24</v>
      </c>
      <c r="G74" s="40">
        <f>1000000000/50/PerfPowerST[[#This Row],[Cons. ST]]</f>
        <v>1531.1004784688996</v>
      </c>
      <c r="H74" s="40">
        <f>1000000000/100/PerfPowerST[[#This Row],[Cons. ST]]</f>
        <v>765.5502392344498</v>
      </c>
      <c r="I74" s="40">
        <f>1000000000/200/PerfPowerST[[#This Row],[Cons. ST]]</f>
        <v>382.7751196172249</v>
      </c>
      <c r="J74" s="40">
        <f>1000000000/300/PerfPowerST[[#This Row],[Cons. ST]]</f>
        <v>255.18341307814993</v>
      </c>
      <c r="K74" s="40">
        <f>1000000000/400/PerfPowerST[[#This Row],[Cons. ST]]</f>
        <v>191.38755980861245</v>
      </c>
      <c r="L74" s="40">
        <f>1000000000/500/PerfPowerST[[#This Row],[Cons. ST]]</f>
        <v>153.11004784688996</v>
      </c>
      <c r="M74" s="40">
        <f>1000000000/600/PerfPowerST[[#This Row],[Cons. ST]]</f>
        <v>127.59170653907496</v>
      </c>
      <c r="N74" s="40">
        <f>1000000000/700/PerfPowerST[[#This Row],[Cons. ST]]</f>
        <v>109.36431989063568</v>
      </c>
      <c r="O74" s="40">
        <f>1000000000/800/PerfPowerST[[#This Row],[Cons. ST]]</f>
        <v>95.693779904306226</v>
      </c>
      <c r="P74" s="40">
        <f>1000000000/900/PerfPowerST[[#This Row],[Cons. ST]]</f>
        <v>85.061137692716628</v>
      </c>
      <c r="Q74" s="40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Row],[GraphLabel]]),NA())</f>
        <v>R7 2700X (Pinnacle Ridge) [72]</v>
      </c>
      <c r="D75" s="21"/>
      <c r="E75" s="12">
        <f>IFERROR(IF(OR(GeneralTable[[#This Row],[Exclude From Chart]]="X",PerfPowerST[[#This Row],[ExcludeHere]]="X"),NA(),GeneralTable[[#This Row],[Cons. ST]]),NA())</f>
        <v>25952</v>
      </c>
      <c r="F75" s="19">
        <f>IFERROR(IF(OR(GeneralTable[[#This Row],[Exclude From Chart]]="X",PerfPowerST[[#This Row],[ExcludeHere]]="X"),NA(),GeneralTable[[#This Row],[Dur. ST]]),NA())</f>
        <v>767.28</v>
      </c>
      <c r="G75" s="40">
        <f>1000000000/50/PerfPowerST[[#This Row],[Cons. ST]]</f>
        <v>770.65351418002467</v>
      </c>
      <c r="H75" s="40">
        <f>1000000000/100/PerfPowerST[[#This Row],[Cons. ST]]</f>
        <v>385.32675709001234</v>
      </c>
      <c r="I75" s="40">
        <f>1000000000/200/PerfPowerST[[#This Row],[Cons. ST]]</f>
        <v>192.66337854500617</v>
      </c>
      <c r="J75" s="40">
        <f>1000000000/300/PerfPowerST[[#This Row],[Cons. ST]]</f>
        <v>128.44225236333745</v>
      </c>
      <c r="K75" s="40">
        <f>1000000000/400/PerfPowerST[[#This Row],[Cons. ST]]</f>
        <v>96.331689272503084</v>
      </c>
      <c r="L75" s="40">
        <f>1000000000/500/PerfPowerST[[#This Row],[Cons. ST]]</f>
        <v>77.065351418002464</v>
      </c>
      <c r="M75" s="40">
        <f>1000000000/600/PerfPowerST[[#This Row],[Cons. ST]]</f>
        <v>64.221126181668723</v>
      </c>
      <c r="N75" s="40">
        <f>1000000000/700/PerfPowerST[[#This Row],[Cons. ST]]</f>
        <v>55.046679584287482</v>
      </c>
      <c r="O75" s="40">
        <f>1000000000/800/PerfPowerST[[#This Row],[Cons. ST]]</f>
        <v>48.165844636251542</v>
      </c>
      <c r="P75" s="40">
        <f>1000000000/900/PerfPowerST[[#This Row],[Cons. ST]]</f>
        <v>42.814084121112479</v>
      </c>
      <c r="Q75" s="40">
        <f>1000000000/1000/PerfPowerST[[#This Row],[Cons. ST]]</f>
        <v>38.532675709001232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Row],[GraphLabel]]),NA())</f>
        <v>R5 3500U (Picasso) [73]</v>
      </c>
      <c r="D76" s="21"/>
      <c r="E76" s="12">
        <f>IFERROR(IF(OR(GeneralTable[[#This Row],[Exclude From Chart]]="X",PerfPowerST[[#This Row],[ExcludeHere]]="X"),NA(),GeneralTable[[#This Row],[Cons. ST]]),NA())</f>
        <v>13745</v>
      </c>
      <c r="F76" s="19">
        <f>IFERROR(IF(OR(GeneralTable[[#This Row],[Exclude From Chart]]="X",PerfPowerST[[#This Row],[ExcludeHere]]="X"),NA(),GeneralTable[[#This Row],[Dur. ST]]),NA())</f>
        <v>931.73</v>
      </c>
      <c r="G76" s="40">
        <f>1000000000/50/PerfPowerST[[#This Row],[Cons. ST]]</f>
        <v>1455.0745725718443</v>
      </c>
      <c r="H76" s="40">
        <f>1000000000/100/PerfPowerST[[#This Row],[Cons. ST]]</f>
        <v>727.53728628592216</v>
      </c>
      <c r="I76" s="40">
        <f>1000000000/200/PerfPowerST[[#This Row],[Cons. ST]]</f>
        <v>363.76864314296108</v>
      </c>
      <c r="J76" s="40">
        <f>1000000000/300/PerfPowerST[[#This Row],[Cons. ST]]</f>
        <v>242.51242876197406</v>
      </c>
      <c r="K76" s="40">
        <f>1000000000/400/PerfPowerST[[#This Row],[Cons. ST]]</f>
        <v>181.88432157148054</v>
      </c>
      <c r="L76" s="40">
        <f>1000000000/500/PerfPowerST[[#This Row],[Cons. ST]]</f>
        <v>145.50745725718443</v>
      </c>
      <c r="M76" s="40">
        <f>1000000000/600/PerfPowerST[[#This Row],[Cons. ST]]</f>
        <v>121.25621438098703</v>
      </c>
      <c r="N76" s="40">
        <f>1000000000/700/PerfPowerST[[#This Row],[Cons. ST]]</f>
        <v>103.93389804084603</v>
      </c>
      <c r="O76" s="40">
        <f>1000000000/800/PerfPowerST[[#This Row],[Cons. ST]]</f>
        <v>90.942160785740271</v>
      </c>
      <c r="P76" s="40">
        <f>1000000000/900/PerfPowerST[[#This Row],[Cons. ST]]</f>
        <v>80.837476253991341</v>
      </c>
      <c r="Q76" s="40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Row],[GraphLabel]]),NA())</f>
        <v>R5 4500U (Renoir) [74]</v>
      </c>
      <c r="D77" s="21"/>
      <c r="E77" s="12">
        <f>IFERROR(IF(OR(GeneralTable[[#This Row],[Exclude From Chart]]="X",PerfPowerST[[#This Row],[ExcludeHere]]="X"),NA(),GeneralTable[[#This Row],[Cons. ST]]),NA())</f>
        <v>7302.14</v>
      </c>
      <c r="F77" s="19">
        <f>IFERROR(IF(OR(GeneralTable[[#This Row],[Exclude From Chart]]="X",PerfPowerST[[#This Row],[ExcludeHere]]="X"),NA(),GeneralTable[[#This Row],[Dur. ST]]),NA())</f>
        <v>720.78</v>
      </c>
      <c r="G77" s="40">
        <f>1000000000/50/PerfPowerST[[#This Row],[Cons. ST]]</f>
        <v>2738.9231102115268</v>
      </c>
      <c r="H77" s="40">
        <f>1000000000/100/PerfPowerST[[#This Row],[Cons. ST]]</f>
        <v>1369.4615551057634</v>
      </c>
      <c r="I77" s="40">
        <f>1000000000/200/PerfPowerST[[#This Row],[Cons. ST]]</f>
        <v>684.7307775528817</v>
      </c>
      <c r="J77" s="40">
        <f>1000000000/300/PerfPowerST[[#This Row],[Cons. ST]]</f>
        <v>456.48718503525453</v>
      </c>
      <c r="K77" s="40">
        <f>1000000000/400/PerfPowerST[[#This Row],[Cons. ST]]</f>
        <v>342.36538877644085</v>
      </c>
      <c r="L77" s="40">
        <f>1000000000/500/PerfPowerST[[#This Row],[Cons. ST]]</f>
        <v>273.89231102115269</v>
      </c>
      <c r="M77" s="40">
        <f>1000000000/600/PerfPowerST[[#This Row],[Cons. ST]]</f>
        <v>228.24359251762726</v>
      </c>
      <c r="N77" s="40">
        <f>1000000000/700/PerfPowerST[[#This Row],[Cons. ST]]</f>
        <v>195.63736501510908</v>
      </c>
      <c r="O77" s="40">
        <f>1000000000/800/PerfPowerST[[#This Row],[Cons. ST]]</f>
        <v>171.18269438822043</v>
      </c>
      <c r="P77" s="40">
        <f>1000000000/900/PerfPowerST[[#This Row],[Cons. ST]]</f>
        <v>152.16239501175147</v>
      </c>
      <c r="Q77" s="40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Row],[GraphLabel]]),NA())</f>
        <v>R5 2500U (Raven Ridge) [75]</v>
      </c>
      <c r="D78" s="21"/>
      <c r="E78" s="12">
        <f>IFERROR(IF(OR(GeneralTable[[#This Row],[Exclude From Chart]]="X",PerfPowerST[[#This Row],[ExcludeHere]]="X"),NA(),GeneralTable[[#This Row],[Cons. ST]]),NA())</f>
        <v>7799</v>
      </c>
      <c r="F78" s="19">
        <f>IFERROR(IF(OR(GeneralTable[[#This Row],[Exclude From Chart]]="X",PerfPowerST[[#This Row],[ExcludeHere]]="X"),NA(),GeneralTable[[#This Row],[Dur. ST]]),NA())</f>
        <v>1013.61</v>
      </c>
      <c r="G78" s="40">
        <f>1000000000/50/PerfPowerST[[#This Row],[Cons. ST]]</f>
        <v>2564.4313373509426</v>
      </c>
      <c r="H78" s="40">
        <f>1000000000/100/PerfPowerST[[#This Row],[Cons. ST]]</f>
        <v>1282.2156686754713</v>
      </c>
      <c r="I78" s="40">
        <f>1000000000/200/PerfPowerST[[#This Row],[Cons. ST]]</f>
        <v>641.10783433773565</v>
      </c>
      <c r="J78" s="40">
        <f>1000000000/300/PerfPowerST[[#This Row],[Cons. ST]]</f>
        <v>427.40522289182377</v>
      </c>
      <c r="K78" s="40">
        <f>1000000000/400/PerfPowerST[[#This Row],[Cons. ST]]</f>
        <v>320.55391716886783</v>
      </c>
      <c r="L78" s="40">
        <f>1000000000/500/PerfPowerST[[#This Row],[Cons. ST]]</f>
        <v>256.44313373509425</v>
      </c>
      <c r="M78" s="40">
        <f>1000000000/600/PerfPowerST[[#This Row],[Cons. ST]]</f>
        <v>213.70261144591188</v>
      </c>
      <c r="N78" s="40">
        <f>1000000000/700/PerfPowerST[[#This Row],[Cons. ST]]</f>
        <v>183.17366695363876</v>
      </c>
      <c r="O78" s="40">
        <f>1000000000/800/PerfPowerST[[#This Row],[Cons. ST]]</f>
        <v>160.27695858443391</v>
      </c>
      <c r="P78" s="40">
        <f>1000000000/900/PerfPowerST[[#This Row],[Cons. ST]]</f>
        <v>142.46840763060791</v>
      </c>
      <c r="Q78" s="40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Row],[GraphLabel]]),NA())</f>
        <v>R5 5600X (Vermeer) [76]</v>
      </c>
      <c r="D79" s="21"/>
      <c r="E79" s="12">
        <f>IFERROR(IF(OR(GeneralTable[[#This Row],[Exclude From Chart]]="X",PerfPowerST[[#This Row],[ExcludeHere]]="X"),NA(),GeneralTable[[#This Row],[Cons. ST]]),NA())</f>
        <v>20057.62</v>
      </c>
      <c r="F79" s="19">
        <f>IFERROR(IF(OR(GeneralTable[[#This Row],[Exclude From Chart]]="X",PerfPowerST[[#This Row],[ExcludeHere]]="X"),NA(),GeneralTable[[#This Row],[Dur. ST]]),NA())</f>
        <v>525.22</v>
      </c>
      <c r="G79" s="40">
        <f>1000000000/50/PerfPowerST[[#This Row],[Cons. ST]]</f>
        <v>997.12727631693099</v>
      </c>
      <c r="H79" s="40">
        <f>1000000000/100/PerfPowerST[[#This Row],[Cons. ST]]</f>
        <v>498.56363815846549</v>
      </c>
      <c r="I79" s="40">
        <f>1000000000/200/PerfPowerST[[#This Row],[Cons. ST]]</f>
        <v>249.28181907923275</v>
      </c>
      <c r="J79" s="40">
        <f>1000000000/300/PerfPowerST[[#This Row],[Cons. ST]]</f>
        <v>166.18787938615517</v>
      </c>
      <c r="K79" s="40">
        <f>1000000000/400/PerfPowerST[[#This Row],[Cons. ST]]</f>
        <v>124.64090953961637</v>
      </c>
      <c r="L79" s="40">
        <f>1000000000/500/PerfPowerST[[#This Row],[Cons. ST]]</f>
        <v>99.712727631693099</v>
      </c>
      <c r="M79" s="40">
        <f>1000000000/600/PerfPowerST[[#This Row],[Cons. ST]]</f>
        <v>83.093939693077587</v>
      </c>
      <c r="N79" s="40">
        <f>1000000000/700/PerfPowerST[[#This Row],[Cons. ST]]</f>
        <v>71.223376879780787</v>
      </c>
      <c r="O79" s="40">
        <f>1000000000/800/PerfPowerST[[#This Row],[Cons. ST]]</f>
        <v>62.320454769808187</v>
      </c>
      <c r="P79" s="40">
        <f>1000000000/900/PerfPowerST[[#This Row],[Cons. ST]]</f>
        <v>55.395959795385046</v>
      </c>
      <c r="Q79" s="40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Row],[GraphLabel]]),NA())</f>
        <v>R7 5800H (Cezanne) [77]</v>
      </c>
      <c r="D80" s="21"/>
      <c r="E80" s="12">
        <f>IFERROR(IF(OR(GeneralTable[[#This Row],[Exclude From Chart]]="X",PerfPowerST[[#This Row],[ExcludeHere]]="X"),NA(),GeneralTable[[#This Row],[Cons. ST]]),NA())</f>
        <v>8085</v>
      </c>
      <c r="F80" s="19">
        <f>IFERROR(IF(OR(GeneralTable[[#This Row],[Exclude From Chart]]="X",PerfPowerST[[#This Row],[ExcludeHere]]="X"),NA(),GeneralTable[[#This Row],[Dur. ST]]),NA())</f>
        <v>587.17999999999995</v>
      </c>
      <c r="G80" s="40">
        <f>1000000000/50/PerfPowerST[[#This Row],[Cons. ST]]</f>
        <v>2473.7167594310449</v>
      </c>
      <c r="H80" s="40">
        <f>1000000000/100/PerfPowerST[[#This Row],[Cons. ST]]</f>
        <v>1236.8583797155225</v>
      </c>
      <c r="I80" s="40">
        <f>1000000000/200/PerfPowerST[[#This Row],[Cons. ST]]</f>
        <v>618.42918985776123</v>
      </c>
      <c r="J80" s="40">
        <f>1000000000/300/PerfPowerST[[#This Row],[Cons. ST]]</f>
        <v>412.2861265718409</v>
      </c>
      <c r="K80" s="40">
        <f>1000000000/400/PerfPowerST[[#This Row],[Cons. ST]]</f>
        <v>309.21459492888062</v>
      </c>
      <c r="L80" s="40">
        <f>1000000000/500/PerfPowerST[[#This Row],[Cons. ST]]</f>
        <v>247.37167594310452</v>
      </c>
      <c r="M80" s="40">
        <f>1000000000/600/PerfPowerST[[#This Row],[Cons. ST]]</f>
        <v>206.14306328592045</v>
      </c>
      <c r="N80" s="40">
        <f>1000000000/700/PerfPowerST[[#This Row],[Cons. ST]]</f>
        <v>176.69405424507465</v>
      </c>
      <c r="O80" s="40">
        <f>1000000000/800/PerfPowerST[[#This Row],[Cons. ST]]</f>
        <v>154.60729746444031</v>
      </c>
      <c r="P80" s="40">
        <f>1000000000/900/PerfPowerST[[#This Row],[Cons. ST]]</f>
        <v>137.42870885728027</v>
      </c>
      <c r="Q80" s="40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Row],[GraphLabel]]),NA())</f>
        <v>#N/A</v>
      </c>
      <c r="D81" s="21"/>
      <c r="E81" s="12" t="e">
        <f>IFERROR(IF(OR(GeneralTable[[#This Row],[Exclude From Chart]]="X",PerfPowerST[[#This Row],[ExcludeHere]]="X"),NA(),GeneralTable[[#This Row],[Cons. ST]]),NA())</f>
        <v>#N/A</v>
      </c>
      <c r="F81" s="19" t="e">
        <f>IFERROR(IF(OR(GeneralTable[[#This Row],[Exclude From Chart]]="X",PerfPowerST[[#This Row],[ExcludeHere]]="X"),NA(),GeneralTable[[#This Row],[Dur. ST]]),NA())</f>
        <v>#N/A</v>
      </c>
      <c r="G81" s="40" t="e">
        <f>1000000000/50/PerfPowerST[[#This Row],[Cons. ST]]</f>
        <v>#N/A</v>
      </c>
      <c r="H81" s="40" t="e">
        <f>1000000000/100/PerfPowerST[[#This Row],[Cons. ST]]</f>
        <v>#N/A</v>
      </c>
      <c r="I81" s="40" t="e">
        <f>1000000000/200/PerfPowerST[[#This Row],[Cons. ST]]</f>
        <v>#N/A</v>
      </c>
      <c r="J81" s="40" t="e">
        <f>1000000000/300/PerfPowerST[[#This Row],[Cons. ST]]</f>
        <v>#N/A</v>
      </c>
      <c r="K81" s="40" t="e">
        <f>1000000000/400/PerfPowerST[[#This Row],[Cons. ST]]</f>
        <v>#N/A</v>
      </c>
      <c r="L81" s="40" t="e">
        <f>1000000000/500/PerfPowerST[[#This Row],[Cons. ST]]</f>
        <v>#N/A</v>
      </c>
      <c r="M81" s="40" t="e">
        <f>1000000000/600/PerfPowerST[[#This Row],[Cons. ST]]</f>
        <v>#N/A</v>
      </c>
      <c r="N81" s="40" t="e">
        <f>1000000000/700/PerfPowerST[[#This Row],[Cons. ST]]</f>
        <v>#N/A</v>
      </c>
      <c r="O81" s="40" t="e">
        <f>1000000000/800/PerfPowerST[[#This Row],[Cons. ST]]</f>
        <v>#N/A</v>
      </c>
      <c r="P81" s="40" t="e">
        <f>1000000000/900/PerfPowerST[[#This Row],[Cons. ST]]</f>
        <v>#N/A</v>
      </c>
      <c r="Q81" s="40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Row],[GraphLabel]]),NA())</f>
        <v>P Silver N6000 (JasperLake) [79]</v>
      </c>
      <c r="D82" s="21"/>
      <c r="E82" s="12">
        <f>IFERROR(IF(OR(GeneralTable[[#This Row],[Exclude From Chart]]="X",PerfPowerST[[#This Row],[ExcludeHere]]="X"),NA(),GeneralTable[[#This Row],[Cons. ST]]),NA())</f>
        <v>8577.2000000000007</v>
      </c>
      <c r="F82" s="19">
        <f>IFERROR(IF(OR(GeneralTable[[#This Row],[Exclude From Chart]]="X",PerfPowerST[[#This Row],[ExcludeHere]]="X"),NA(),GeneralTable[[#This Row],[Dur. ST]]),NA())</f>
        <v>1227</v>
      </c>
      <c r="G82" s="40">
        <f>1000000000/50/PerfPowerST[[#This Row],[Cons. ST]]</f>
        <v>2331.763279391876</v>
      </c>
      <c r="H82" s="40">
        <f>1000000000/100/PerfPowerST[[#This Row],[Cons. ST]]</f>
        <v>1165.881639695938</v>
      </c>
      <c r="I82" s="40">
        <f>1000000000/200/PerfPowerST[[#This Row],[Cons. ST]]</f>
        <v>582.94081984796901</v>
      </c>
      <c r="J82" s="40">
        <f>1000000000/300/PerfPowerST[[#This Row],[Cons. ST]]</f>
        <v>388.62721323197934</v>
      </c>
      <c r="K82" s="40">
        <f>1000000000/400/PerfPowerST[[#This Row],[Cons. ST]]</f>
        <v>291.4704099239845</v>
      </c>
      <c r="L82" s="40">
        <f>1000000000/500/PerfPowerST[[#This Row],[Cons. ST]]</f>
        <v>233.17632793918759</v>
      </c>
      <c r="M82" s="40">
        <f>1000000000/600/PerfPowerST[[#This Row],[Cons. ST]]</f>
        <v>194.31360661598967</v>
      </c>
      <c r="N82" s="40">
        <f>1000000000/700/PerfPowerST[[#This Row],[Cons. ST]]</f>
        <v>166.55451995656259</v>
      </c>
      <c r="O82" s="40">
        <f>1000000000/800/PerfPowerST[[#This Row],[Cons. ST]]</f>
        <v>145.73520496199225</v>
      </c>
      <c r="P82" s="40">
        <f>1000000000/900/PerfPowerST[[#This Row],[Cons. ST]]</f>
        <v>129.54240441065977</v>
      </c>
      <c r="Q82" s="40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Row],[GraphLabel]]),NA())</f>
        <v>Celeron N5100 (JasperLake) [80]</v>
      </c>
      <c r="D83" s="21"/>
      <c r="E83" s="12">
        <f>IFERROR(IF(OR(GeneralTable[[#This Row],[Exclude From Chart]]="X",PerfPowerST[[#This Row],[ExcludeHere]]="X"),NA(),GeneralTable[[#This Row],[Cons. ST]]),NA())</f>
        <v>9505</v>
      </c>
      <c r="F83" s="19">
        <f>IFERROR(IF(OR(GeneralTable[[#This Row],[Exclude From Chart]]="X",PerfPowerST[[#This Row],[ExcludeHere]]="X"),NA(),GeneralTable[[#This Row],[Dur. ST]]),NA())</f>
        <v>1597.64</v>
      </c>
      <c r="G83" s="40">
        <f>1000000000/50/PerfPowerST[[#This Row],[Cons. ST]]</f>
        <v>2104.1557075223568</v>
      </c>
      <c r="H83" s="40">
        <f>1000000000/100/PerfPowerST[[#This Row],[Cons. ST]]</f>
        <v>1052.0778537611784</v>
      </c>
      <c r="I83" s="40">
        <f>1000000000/200/PerfPowerST[[#This Row],[Cons. ST]]</f>
        <v>526.0389268805892</v>
      </c>
      <c r="J83" s="40">
        <f>1000000000/300/PerfPowerST[[#This Row],[Cons. ST]]</f>
        <v>350.69261792039282</v>
      </c>
      <c r="K83" s="40">
        <f>1000000000/400/PerfPowerST[[#This Row],[Cons. ST]]</f>
        <v>263.0194634402946</v>
      </c>
      <c r="L83" s="40">
        <f>1000000000/500/PerfPowerST[[#This Row],[Cons. ST]]</f>
        <v>210.41557075223565</v>
      </c>
      <c r="M83" s="40">
        <f>1000000000/600/PerfPowerST[[#This Row],[Cons. ST]]</f>
        <v>175.34630896019641</v>
      </c>
      <c r="N83" s="40">
        <f>1000000000/700/PerfPowerST[[#This Row],[Cons. ST]]</f>
        <v>150.29683625159691</v>
      </c>
      <c r="O83" s="40">
        <f>1000000000/800/PerfPowerST[[#This Row],[Cons. ST]]</f>
        <v>131.5097317201473</v>
      </c>
      <c r="P83" s="40">
        <f>1000000000/900/PerfPowerST[[#This Row],[Cons. ST]]</f>
        <v>116.89753930679758</v>
      </c>
      <c r="Q83" s="40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Row],[GraphLabel]]),NA())</f>
        <v>R3 4300G (Renoir) [81]</v>
      </c>
      <c r="D84" s="21"/>
      <c r="E84" s="12">
        <f>IFERROR(IF(OR(GeneralTable[[#This Row],[Exclude From Chart]]="X",PerfPowerST[[#This Row],[ExcludeHere]]="X"),NA(),GeneralTable[[#This Row],[Cons. ST]]),NA())</f>
        <v>6349.88</v>
      </c>
      <c r="F84" s="19">
        <f>IFERROR(IF(OR(GeneralTable[[#This Row],[Exclude From Chart]]="X",PerfPowerST[[#This Row],[ExcludeHere]]="X"),NA(),GeneralTable[[#This Row],[Dur. ST]]),NA())</f>
        <v>835.72</v>
      </c>
      <c r="G84" s="40">
        <f>1000000000/50/PerfPowerST[[#This Row],[Cons. ST]]</f>
        <v>3149.6658204564496</v>
      </c>
      <c r="H84" s="40">
        <f>1000000000/100/PerfPowerST[[#This Row],[Cons. ST]]</f>
        <v>1574.8329102282248</v>
      </c>
      <c r="I84" s="40">
        <f>1000000000/200/PerfPowerST[[#This Row],[Cons. ST]]</f>
        <v>787.41645511411241</v>
      </c>
      <c r="J84" s="40">
        <f>1000000000/300/PerfPowerST[[#This Row],[Cons. ST]]</f>
        <v>524.94430340940823</v>
      </c>
      <c r="K84" s="40">
        <f>1000000000/400/PerfPowerST[[#This Row],[Cons. ST]]</f>
        <v>393.7082275570562</v>
      </c>
      <c r="L84" s="40">
        <f>1000000000/500/PerfPowerST[[#This Row],[Cons. ST]]</f>
        <v>314.96658204564494</v>
      </c>
      <c r="M84" s="40">
        <f>1000000000/600/PerfPowerST[[#This Row],[Cons. ST]]</f>
        <v>262.47215170470412</v>
      </c>
      <c r="N84" s="40">
        <f>1000000000/700/PerfPowerST[[#This Row],[Cons. ST]]</f>
        <v>224.97613003260355</v>
      </c>
      <c r="O84" s="40">
        <f>1000000000/800/PerfPowerST[[#This Row],[Cons. ST]]</f>
        <v>196.8541137785281</v>
      </c>
      <c r="P84" s="40">
        <f>1000000000/900/PerfPowerST[[#This Row],[Cons. ST]]</f>
        <v>174.98143446980274</v>
      </c>
      <c r="Q84" s="40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Row],[GraphLabel]]),NA())</f>
        <v>i7 1165G7 (TigerLake) [82]</v>
      </c>
      <c r="D85" s="21"/>
      <c r="E85" s="12">
        <f>IFERROR(IF(OR(GeneralTable[[#This Row],[Exclude From Chart]]="X",PerfPowerST[[#This Row],[ExcludeHere]]="X"),NA(),GeneralTable[[#This Row],[Cons. ST]]),NA())</f>
        <v>11590</v>
      </c>
      <c r="F85" s="19">
        <f>IFERROR(IF(OR(GeneralTable[[#This Row],[Exclude From Chart]]="X",PerfPowerST[[#This Row],[ExcludeHere]]="X"),NA(),GeneralTable[[#This Row],[Dur. ST]]),NA())</f>
        <v>553.66999999999996</v>
      </c>
      <c r="G85" s="40">
        <f>1000000000/50/PerfPowerST[[#This Row],[Cons. ST]]</f>
        <v>1725.625539257981</v>
      </c>
      <c r="H85" s="40">
        <f>1000000000/100/PerfPowerST[[#This Row],[Cons. ST]]</f>
        <v>862.81276962899051</v>
      </c>
      <c r="I85" s="40">
        <f>1000000000/200/PerfPowerST[[#This Row],[Cons. ST]]</f>
        <v>431.40638481449525</v>
      </c>
      <c r="J85" s="40">
        <f>1000000000/300/PerfPowerST[[#This Row],[Cons. ST]]</f>
        <v>287.60425654299684</v>
      </c>
      <c r="K85" s="40">
        <f>1000000000/400/PerfPowerST[[#This Row],[Cons. ST]]</f>
        <v>215.70319240724763</v>
      </c>
      <c r="L85" s="40">
        <f>1000000000/500/PerfPowerST[[#This Row],[Cons. ST]]</f>
        <v>172.56255392579811</v>
      </c>
      <c r="M85" s="40">
        <f>1000000000/600/PerfPowerST[[#This Row],[Cons. ST]]</f>
        <v>143.80212827149842</v>
      </c>
      <c r="N85" s="40">
        <f>1000000000/700/PerfPowerST[[#This Row],[Cons. ST]]</f>
        <v>123.25896708985579</v>
      </c>
      <c r="O85" s="40">
        <f>1000000000/800/PerfPowerST[[#This Row],[Cons. ST]]</f>
        <v>107.85159620362381</v>
      </c>
      <c r="P85" s="40">
        <f>1000000000/900/PerfPowerST[[#This Row],[Cons. ST]]</f>
        <v>95.868085514332265</v>
      </c>
      <c r="Q85" s="40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Row],[GraphLabel]]),NA())</f>
        <v>i5 11500 (Rocket Lake) [83]</v>
      </c>
      <c r="D86" s="21"/>
      <c r="E86" s="12">
        <f>IFERROR(IF(OR(GeneralTable[[#This Row],[Exclude From Chart]]="X",PerfPowerST[[#This Row],[ExcludeHere]]="X"),NA(),GeneralTable[[#This Row],[Cons. ST]]),NA())</f>
        <v>20987</v>
      </c>
      <c r="F86" s="19">
        <f>IFERROR(IF(OR(GeneralTable[[#This Row],[Exclude From Chart]]="X",PerfPowerST[[#This Row],[ExcludeHere]]="X"),NA(),GeneralTable[[#This Row],[Dur. ST]]),NA())</f>
        <v>570.83000000000004</v>
      </c>
      <c r="G86" s="40">
        <f>1000000000/50/PerfPowerST[[#This Row],[Cons. ST]]</f>
        <v>952.97088673941016</v>
      </c>
      <c r="H86" s="40">
        <f>1000000000/100/PerfPowerST[[#This Row],[Cons. ST]]</f>
        <v>476.48544336970508</v>
      </c>
      <c r="I86" s="40">
        <f>1000000000/200/PerfPowerST[[#This Row],[Cons. ST]]</f>
        <v>238.24272168485254</v>
      </c>
      <c r="J86" s="40">
        <f>1000000000/300/PerfPowerST[[#This Row],[Cons. ST]]</f>
        <v>158.82848112323504</v>
      </c>
      <c r="K86" s="40">
        <f>1000000000/400/PerfPowerST[[#This Row],[Cons. ST]]</f>
        <v>119.12136084242627</v>
      </c>
      <c r="L86" s="40">
        <f>1000000000/500/PerfPowerST[[#This Row],[Cons. ST]]</f>
        <v>95.297088673941005</v>
      </c>
      <c r="M86" s="40">
        <f>1000000000/600/PerfPowerST[[#This Row],[Cons. ST]]</f>
        <v>79.414240561617518</v>
      </c>
      <c r="N86" s="40">
        <f>1000000000/700/PerfPowerST[[#This Row],[Cons. ST]]</f>
        <v>68.069349052815014</v>
      </c>
      <c r="O86" s="40">
        <f>1000000000/800/PerfPowerST[[#This Row],[Cons. ST]]</f>
        <v>59.560680421213135</v>
      </c>
      <c r="P86" s="40">
        <f>1000000000/900/PerfPowerST[[#This Row],[Cons. ST]]</f>
        <v>52.942827041078331</v>
      </c>
      <c r="Q86" s="40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Row],[GraphLabel]]),NA())</f>
        <v>i7 11700K (Rocket Lake) [84]</v>
      </c>
      <c r="D87" s="21"/>
      <c r="E87" s="12">
        <f>IFERROR(IF(OR(GeneralTable[[#This Row],[Exclude From Chart]]="X",PerfPowerST[[#This Row],[ExcludeHere]]="X"),NA(),GeneralTable[[#This Row],[Cons. ST]]),NA())</f>
        <v>23458.63</v>
      </c>
      <c r="F87" s="19">
        <f>IFERROR(IF(OR(GeneralTable[[#This Row],[Exclude From Chart]]="X",PerfPowerST[[#This Row],[ExcludeHere]]="X"),NA(),GeneralTable[[#This Row],[Dur. ST]]),NA())</f>
        <v>507.64</v>
      </c>
      <c r="G87" s="40">
        <f>1000000000/50/PerfPowerST[[#This Row],[Cons. ST]]</f>
        <v>852.56470646410298</v>
      </c>
      <c r="H87" s="40">
        <f>1000000000/100/PerfPowerST[[#This Row],[Cons. ST]]</f>
        <v>426.28235323205149</v>
      </c>
      <c r="I87" s="40">
        <f>1000000000/200/PerfPowerST[[#This Row],[Cons. ST]]</f>
        <v>213.14117661602575</v>
      </c>
      <c r="J87" s="40">
        <f>1000000000/300/PerfPowerST[[#This Row],[Cons. ST]]</f>
        <v>142.09411774401715</v>
      </c>
      <c r="K87" s="40">
        <f>1000000000/400/PerfPowerST[[#This Row],[Cons. ST]]</f>
        <v>106.57058830801287</v>
      </c>
      <c r="L87" s="40">
        <f>1000000000/500/PerfPowerST[[#This Row],[Cons. ST]]</f>
        <v>85.256470646410293</v>
      </c>
      <c r="M87" s="40">
        <f>1000000000/600/PerfPowerST[[#This Row],[Cons. ST]]</f>
        <v>71.047058872008577</v>
      </c>
      <c r="N87" s="40">
        <f>1000000000/700/PerfPowerST[[#This Row],[Cons. ST]]</f>
        <v>60.897479033150212</v>
      </c>
      <c r="O87" s="40">
        <f>1000000000/800/PerfPowerST[[#This Row],[Cons. ST]]</f>
        <v>53.285294154006436</v>
      </c>
      <c r="P87" s="40">
        <f>1000000000/900/PerfPowerST[[#This Row],[Cons. ST]]</f>
        <v>47.364705914672378</v>
      </c>
      <c r="Q87" s="40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8" t="e">
        <f>IFERROR(IF(GeneralTable[[#This Row],[Exclude From Chart]]="X",NA(),GeneralTable[[#This Row],[GraphLabel]]),NA())</f>
        <v>#N/A</v>
      </c>
      <c r="D88" s="21"/>
      <c r="E88" s="12" t="e">
        <f>IFERROR(IF(OR(GeneralTable[[#This Row],[Exclude From Chart]]="X",PerfPowerST[[#This Row],[ExcludeHere]]="X"),NA(),GeneralTable[[#This Row],[Cons. ST]]),NA())</f>
        <v>#N/A</v>
      </c>
      <c r="F88" s="19" t="e">
        <f>IFERROR(IF(OR(GeneralTable[[#This Row],[Exclude From Chart]]="X",PerfPowerST[[#This Row],[ExcludeHere]]="X"),NA(),GeneralTable[[#This Row],[Dur. ST]]),NA())</f>
        <v>#N/A</v>
      </c>
      <c r="G88" s="40" t="e">
        <f>1000000000/50/PerfPowerST[[#This Row],[Cons. ST]]</f>
        <v>#N/A</v>
      </c>
      <c r="H88" s="40" t="e">
        <f>1000000000/100/PerfPowerST[[#This Row],[Cons. ST]]</f>
        <v>#N/A</v>
      </c>
      <c r="I88" s="40" t="e">
        <f>1000000000/200/PerfPowerST[[#This Row],[Cons. ST]]</f>
        <v>#N/A</v>
      </c>
      <c r="J88" s="40" t="e">
        <f>1000000000/300/PerfPowerST[[#This Row],[Cons. ST]]</f>
        <v>#N/A</v>
      </c>
      <c r="K88" s="40" t="e">
        <f>1000000000/400/PerfPowerST[[#This Row],[Cons. ST]]</f>
        <v>#N/A</v>
      </c>
      <c r="L88" s="40" t="e">
        <f>1000000000/500/PerfPowerST[[#This Row],[Cons. ST]]</f>
        <v>#N/A</v>
      </c>
      <c r="M88" s="40" t="e">
        <f>1000000000/600/PerfPowerST[[#This Row],[Cons. ST]]</f>
        <v>#N/A</v>
      </c>
      <c r="N88" s="40" t="e">
        <f>1000000000/700/PerfPowerST[[#This Row],[Cons. ST]]</f>
        <v>#N/A</v>
      </c>
      <c r="O88" s="40" t="e">
        <f>1000000000/800/PerfPowerST[[#This Row],[Cons. ST]]</f>
        <v>#N/A</v>
      </c>
      <c r="P88" s="40" t="e">
        <f>1000000000/900/PerfPowerST[[#This Row],[Cons. ST]]</f>
        <v>#N/A</v>
      </c>
      <c r="Q88" s="40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Row],[GraphLabel]]),NA())</f>
        <v>#N/A</v>
      </c>
      <c r="D89" s="21"/>
      <c r="E89" s="22" t="e">
        <f>IFERROR(IF(OR(GeneralTable[[#This Row],[Exclude From Chart]]="X",PerfPowerST[[#This Row],[ExcludeHere]]="X"),NA(),GeneralTable[[#This Row],[Cons. ST]]),NA())</f>
        <v>#N/A</v>
      </c>
      <c r="F89" s="23" t="e">
        <f>IFERROR(IF(OR(GeneralTable[[#This Row],[Exclude From Chart]]="X",PerfPowerST[[#This Row],[ExcludeHere]]="X"),NA(),GeneralTable[[#This Row],[Dur. ST]]),NA())</f>
        <v>#N/A</v>
      </c>
      <c r="G89" s="40" t="e">
        <f>1000000000/50/PerfPowerST[[#This Row],[Cons. ST]]</f>
        <v>#N/A</v>
      </c>
      <c r="H89" s="40" t="e">
        <f>1000000000/100/PerfPowerST[[#This Row],[Cons. ST]]</f>
        <v>#N/A</v>
      </c>
      <c r="I89" s="40" t="e">
        <f>1000000000/200/PerfPowerST[[#This Row],[Cons. ST]]</f>
        <v>#N/A</v>
      </c>
      <c r="J89" s="40" t="e">
        <f>1000000000/300/PerfPowerST[[#This Row],[Cons. ST]]</f>
        <v>#N/A</v>
      </c>
      <c r="K89" s="40" t="e">
        <f>1000000000/400/PerfPowerST[[#This Row],[Cons. ST]]</f>
        <v>#N/A</v>
      </c>
      <c r="L89" s="40" t="e">
        <f>1000000000/500/PerfPowerST[[#This Row],[Cons. ST]]</f>
        <v>#N/A</v>
      </c>
      <c r="M89" s="40" t="e">
        <f>1000000000/600/PerfPowerST[[#This Row],[Cons. ST]]</f>
        <v>#N/A</v>
      </c>
      <c r="N89" s="40" t="e">
        <f>1000000000/700/PerfPowerST[[#This Row],[Cons. ST]]</f>
        <v>#N/A</v>
      </c>
      <c r="O89" s="40" t="e">
        <f>1000000000/800/PerfPowerST[[#This Row],[Cons. ST]]</f>
        <v>#N/A</v>
      </c>
      <c r="P89" s="40" t="e">
        <f>1000000000/900/PerfPowerST[[#This Row],[Cons. ST]]</f>
        <v>#N/A</v>
      </c>
      <c r="Q89" s="40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Row],[GraphLabel]]),NA())</f>
        <v>TR 1900X (Whitehaven) [87]</v>
      </c>
      <c r="D90" s="21"/>
      <c r="E90" s="22">
        <f>IFERROR(IF(OR(GeneralTable[[#This Row],[Exclude From Chart]]="X",PerfPowerST[[#This Row],[ExcludeHere]]="X"),NA(),GeneralTable[[#This Row],[Cons. ST]]),NA())</f>
        <v>48597</v>
      </c>
      <c r="F90" s="23">
        <f>IFERROR(IF(OR(GeneralTable[[#This Row],[Exclude From Chart]]="X",PerfPowerST[[#This Row],[ExcludeHere]]="X"),NA(),GeneralTable[[#This Row],[Dur. ST]]),NA())</f>
        <v>772.61</v>
      </c>
      <c r="G90" s="40">
        <f>1000000000/50/PerfPowerST[[#This Row],[Cons. ST]]</f>
        <v>411.54803794472912</v>
      </c>
      <c r="H90" s="40">
        <f>1000000000/100/PerfPowerST[[#This Row],[Cons. ST]]</f>
        <v>205.77401897236456</v>
      </c>
      <c r="I90" s="40">
        <f>1000000000/200/PerfPowerST[[#This Row],[Cons. ST]]</f>
        <v>102.88700948618228</v>
      </c>
      <c r="J90" s="40">
        <f>1000000000/300/PerfPowerST[[#This Row],[Cons. ST]]</f>
        <v>68.591339657454853</v>
      </c>
      <c r="K90" s="40">
        <f>1000000000/400/PerfPowerST[[#This Row],[Cons. ST]]</f>
        <v>51.44350474309114</v>
      </c>
      <c r="L90" s="40">
        <f>1000000000/500/PerfPowerST[[#This Row],[Cons. ST]]</f>
        <v>41.154803794472912</v>
      </c>
      <c r="M90" s="40">
        <f>1000000000/600/PerfPowerST[[#This Row],[Cons. ST]]</f>
        <v>34.295669828727426</v>
      </c>
      <c r="N90" s="40">
        <f>1000000000/700/PerfPowerST[[#This Row],[Cons. ST]]</f>
        <v>29.39628842462351</v>
      </c>
      <c r="O90" s="40">
        <f>1000000000/800/PerfPowerST[[#This Row],[Cons. ST]]</f>
        <v>25.72175237154557</v>
      </c>
      <c r="P90" s="40">
        <f>1000000000/900/PerfPowerST[[#This Row],[Cons. ST]]</f>
        <v>22.863779885818282</v>
      </c>
      <c r="Q90" s="40">
        <f>1000000000/1000/PerfPowerST[[#This Row],[Cons. ST]]</f>
        <v>20.577401897236456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Row],[GraphLabel]]),NA())</f>
        <v>#N/A</v>
      </c>
      <c r="D91" s="21"/>
      <c r="E91" s="22" t="e">
        <f>IFERROR(IF(OR(GeneralTable[[#This Row],[Exclude From Chart]]="X",PerfPowerST[[#This Row],[ExcludeHere]]="X"),NA(),GeneralTable[[#This Row],[Cons. ST]]),NA())</f>
        <v>#N/A</v>
      </c>
      <c r="F91" s="23" t="e">
        <f>IFERROR(IF(OR(GeneralTable[[#This Row],[Exclude From Chart]]="X",PerfPowerST[[#This Row],[ExcludeHere]]="X"),NA(),GeneralTable[[#This Row],[Dur. ST]]),NA())</f>
        <v>#N/A</v>
      </c>
      <c r="G91" s="40" t="e">
        <f>1000000000/50/PerfPowerST[[#This Row],[Cons. ST]]</f>
        <v>#N/A</v>
      </c>
      <c r="H91" s="40" t="e">
        <f>1000000000/100/PerfPowerST[[#This Row],[Cons. ST]]</f>
        <v>#N/A</v>
      </c>
      <c r="I91" s="40" t="e">
        <f>1000000000/200/PerfPowerST[[#This Row],[Cons. ST]]</f>
        <v>#N/A</v>
      </c>
      <c r="J91" s="40" t="e">
        <f>1000000000/300/PerfPowerST[[#This Row],[Cons. ST]]</f>
        <v>#N/A</v>
      </c>
      <c r="K91" s="40" t="e">
        <f>1000000000/400/PerfPowerST[[#This Row],[Cons. ST]]</f>
        <v>#N/A</v>
      </c>
      <c r="L91" s="40" t="e">
        <f>1000000000/500/PerfPowerST[[#This Row],[Cons. ST]]</f>
        <v>#N/A</v>
      </c>
      <c r="M91" s="40" t="e">
        <f>1000000000/600/PerfPowerST[[#This Row],[Cons. ST]]</f>
        <v>#N/A</v>
      </c>
      <c r="N91" s="40" t="e">
        <f>1000000000/700/PerfPowerST[[#This Row],[Cons. ST]]</f>
        <v>#N/A</v>
      </c>
      <c r="O91" s="40" t="e">
        <f>1000000000/800/PerfPowerST[[#This Row],[Cons. ST]]</f>
        <v>#N/A</v>
      </c>
      <c r="P91" s="40" t="e">
        <f>1000000000/900/PerfPowerST[[#This Row],[Cons. ST]]</f>
        <v>#N/A</v>
      </c>
      <c r="Q91" s="40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Row],[GraphLabel]]),NA())</f>
        <v>#N/A</v>
      </c>
      <c r="D92" s="21"/>
      <c r="E92" s="22" t="e">
        <f>IFERROR(IF(OR(GeneralTable[[#This Row],[Exclude From Chart]]="X",PerfPowerST[[#This Row],[ExcludeHere]]="X"),NA(),GeneralTable[[#This Row],[Cons. ST]]),NA())</f>
        <v>#N/A</v>
      </c>
      <c r="F92" s="23" t="e">
        <f>IFERROR(IF(OR(GeneralTable[[#This Row],[Exclude From Chart]]="X",PerfPowerST[[#This Row],[ExcludeHere]]="X"),NA(),GeneralTable[[#This Row],[Dur. ST]]),NA())</f>
        <v>#N/A</v>
      </c>
      <c r="G92" s="40" t="e">
        <f>1000000000/50/PerfPowerST[[#This Row],[Cons. ST]]</f>
        <v>#N/A</v>
      </c>
      <c r="H92" s="40" t="e">
        <f>1000000000/100/PerfPowerST[[#This Row],[Cons. ST]]</f>
        <v>#N/A</v>
      </c>
      <c r="I92" s="40" t="e">
        <f>1000000000/200/PerfPowerST[[#This Row],[Cons. ST]]</f>
        <v>#N/A</v>
      </c>
      <c r="J92" s="40" t="e">
        <f>1000000000/300/PerfPowerST[[#This Row],[Cons. ST]]</f>
        <v>#N/A</v>
      </c>
      <c r="K92" s="40" t="e">
        <f>1000000000/400/PerfPowerST[[#This Row],[Cons. ST]]</f>
        <v>#N/A</v>
      </c>
      <c r="L92" s="40" t="e">
        <f>1000000000/500/PerfPowerST[[#This Row],[Cons. ST]]</f>
        <v>#N/A</v>
      </c>
      <c r="M92" s="40" t="e">
        <f>1000000000/600/PerfPowerST[[#This Row],[Cons. ST]]</f>
        <v>#N/A</v>
      </c>
      <c r="N92" s="40" t="e">
        <f>1000000000/700/PerfPowerST[[#This Row],[Cons. ST]]</f>
        <v>#N/A</v>
      </c>
      <c r="O92" s="40" t="e">
        <f>1000000000/800/PerfPowerST[[#This Row],[Cons. ST]]</f>
        <v>#N/A</v>
      </c>
      <c r="P92" s="40" t="e">
        <f>1000000000/900/PerfPowerST[[#This Row],[Cons. ST]]</f>
        <v>#N/A</v>
      </c>
      <c r="Q92" s="40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Row],[GraphLabel]]),NA())</f>
        <v>R9 5900X (Vermeer) [90]</v>
      </c>
      <c r="D93" s="21"/>
      <c r="E93" s="22">
        <f>IFERROR(IF(OR(GeneralTable[[#This Row],[Exclude From Chart]]="X",PerfPowerST[[#This Row],[ExcludeHere]]="X"),NA(),GeneralTable[[#This Row],[Cons. ST]]),NA())</f>
        <v>26897</v>
      </c>
      <c r="F93" s="23">
        <f>IFERROR(IF(OR(GeneralTable[[#This Row],[Exclude From Chart]]="X",PerfPowerST[[#This Row],[ExcludeHere]]="X"),NA(),GeneralTable[[#This Row],[Dur. ST]]),NA())</f>
        <v>520.49</v>
      </c>
      <c r="G93" s="40">
        <f>1000000000/50/PerfPowerST[[#This Row],[Cons. ST]]</f>
        <v>743.57735063389964</v>
      </c>
      <c r="H93" s="40">
        <f>1000000000/100/PerfPowerST[[#This Row],[Cons. ST]]</f>
        <v>371.78867531694982</v>
      </c>
      <c r="I93" s="40">
        <f>1000000000/200/PerfPowerST[[#This Row],[Cons. ST]]</f>
        <v>185.89433765847491</v>
      </c>
      <c r="J93" s="40">
        <f>1000000000/300/PerfPowerST[[#This Row],[Cons. ST]]</f>
        <v>123.92955843898329</v>
      </c>
      <c r="K93" s="40">
        <f>1000000000/400/PerfPowerST[[#This Row],[Cons. ST]]</f>
        <v>92.947168829237455</v>
      </c>
      <c r="L93" s="40">
        <f>1000000000/500/PerfPowerST[[#This Row],[Cons. ST]]</f>
        <v>74.357735063389967</v>
      </c>
      <c r="M93" s="40">
        <f>1000000000/600/PerfPowerST[[#This Row],[Cons. ST]]</f>
        <v>61.964779219491646</v>
      </c>
      <c r="N93" s="40">
        <f>1000000000/700/PerfPowerST[[#This Row],[Cons. ST]]</f>
        <v>53.112667902421407</v>
      </c>
      <c r="O93" s="40">
        <f>1000000000/800/PerfPowerST[[#This Row],[Cons. ST]]</f>
        <v>46.473584414618728</v>
      </c>
      <c r="P93" s="40">
        <f>1000000000/900/PerfPowerST[[#This Row],[Cons. ST]]</f>
        <v>41.309852812994421</v>
      </c>
      <c r="Q93" s="40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Row],[GraphLabel]]),NA())</f>
        <v>i5 4690k (Haswell) [91]</v>
      </c>
      <c r="D94" s="21"/>
      <c r="E94" s="24">
        <f>IFERROR(IF(OR(GeneralTable[[#This Row],[Exclude From Chart]]="X",PerfPowerST[[#This Row],[ExcludeHere]]="X"),NA(),GeneralTable[[#This Row],[Cons. ST]]),NA())</f>
        <v>28989</v>
      </c>
      <c r="F94" s="25">
        <f>IFERROR(IF(OR(GeneralTable[[#This Row],[Exclude From Chart]]="X",PerfPowerST[[#This Row],[ExcludeHere]]="X"),NA(),GeneralTable[[#This Row],[Dur. ST]]),NA())</f>
        <v>842.74</v>
      </c>
      <c r="G94" s="40">
        <f>1000000000/50/PerfPowerST[[#This Row],[Cons. ST]]</f>
        <v>689.9168650177653</v>
      </c>
      <c r="H94" s="40">
        <f>1000000000/100/PerfPowerST[[#This Row],[Cons. ST]]</f>
        <v>344.95843250888265</v>
      </c>
      <c r="I94" s="40">
        <f>1000000000/200/PerfPowerST[[#This Row],[Cons. ST]]</f>
        <v>172.47921625444133</v>
      </c>
      <c r="J94" s="40">
        <f>1000000000/300/PerfPowerST[[#This Row],[Cons. ST]]</f>
        <v>114.98614416962756</v>
      </c>
      <c r="K94" s="40">
        <f>1000000000/400/PerfPowerST[[#This Row],[Cons. ST]]</f>
        <v>86.239608127220663</v>
      </c>
      <c r="L94" s="40">
        <f>1000000000/500/PerfPowerST[[#This Row],[Cons. ST]]</f>
        <v>68.991686501776542</v>
      </c>
      <c r="M94" s="40">
        <f>1000000000/600/PerfPowerST[[#This Row],[Cons. ST]]</f>
        <v>57.493072084813782</v>
      </c>
      <c r="N94" s="40">
        <f>1000000000/700/PerfPowerST[[#This Row],[Cons. ST]]</f>
        <v>49.27977607269753</v>
      </c>
      <c r="O94" s="40">
        <f>1000000000/800/PerfPowerST[[#This Row],[Cons. ST]]</f>
        <v>43.119804063610331</v>
      </c>
      <c r="P94" s="40">
        <f>1000000000/900/PerfPowerST[[#This Row],[Cons. ST]]</f>
        <v>38.328714723209181</v>
      </c>
      <c r="Q94" s="40">
        <f>1000000000/1000/PerfPowerST[[#This Row],[Cons. ST]]</f>
        <v>34.495843250888271</v>
      </c>
    </row>
    <row r="95" spans="2:17" x14ac:dyDescent="0.3">
      <c r="B95" s="31">
        <f>IFERROR(GeneralTable[[#This Row],[Ref.]],NA())</f>
        <v>92</v>
      </c>
      <c r="C95" s="17" t="e">
        <f>IFERROR(IF(GeneralTable[[#This Row],[Exclude From Chart]]="X",NA(),GeneralTable[[#This Row],[GraphLabel]]),NA())</f>
        <v>#N/A</v>
      </c>
      <c r="D95" s="21" t="s">
        <v>40</v>
      </c>
      <c r="E95" s="22" t="e">
        <f>IFERROR(IF(OR(GeneralTable[[#This Row],[Exclude From Chart]]="X",PerfPowerST[[#This Row],[ExcludeHere]]="X"),NA(),GeneralTable[[#This Row],[Cons. ST]]),NA())</f>
        <v>#N/A</v>
      </c>
      <c r="F95" s="23" t="e">
        <f>IFERROR(IF(OR(GeneralTable[[#This Row],[Exclude From Chart]]="X",PerfPowerST[[#This Row],[ExcludeHere]]="X"),NA(),GeneralTable[[#This Row],[Dur. ST]]),NA())</f>
        <v>#N/A</v>
      </c>
      <c r="G95" s="40" t="e">
        <f>1000000000/50/PerfPowerST[[#This Row],[Cons. ST]]</f>
        <v>#N/A</v>
      </c>
      <c r="H95" s="40" t="e">
        <f>1000000000/100/PerfPowerST[[#This Row],[Cons. ST]]</f>
        <v>#N/A</v>
      </c>
      <c r="I95" s="40" t="e">
        <f>1000000000/200/PerfPowerST[[#This Row],[Cons. ST]]</f>
        <v>#N/A</v>
      </c>
      <c r="J95" s="40" t="e">
        <f>1000000000/300/PerfPowerST[[#This Row],[Cons. ST]]</f>
        <v>#N/A</v>
      </c>
      <c r="K95" s="40" t="e">
        <f>1000000000/400/PerfPowerST[[#This Row],[Cons. ST]]</f>
        <v>#N/A</v>
      </c>
      <c r="L95" s="40" t="e">
        <f>1000000000/500/PerfPowerST[[#This Row],[Cons. ST]]</f>
        <v>#N/A</v>
      </c>
      <c r="M95" s="40" t="e">
        <f>1000000000/600/PerfPowerST[[#This Row],[Cons. ST]]</f>
        <v>#N/A</v>
      </c>
      <c r="N95" s="40" t="e">
        <f>1000000000/700/PerfPowerST[[#This Row],[Cons. ST]]</f>
        <v>#N/A</v>
      </c>
      <c r="O95" s="40" t="e">
        <f>1000000000/800/PerfPowerST[[#This Row],[Cons. ST]]</f>
        <v>#N/A</v>
      </c>
      <c r="P95" s="40" t="e">
        <f>1000000000/900/PerfPowerST[[#This Row],[Cons. ST]]</f>
        <v>#N/A</v>
      </c>
      <c r="Q95" s="40" t="e">
        <f>1000000000/1000/PerfPowerST[[#This Row],[Cons. ST]]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Row],[GraphLabel]]),NA())</f>
        <v>#N/A</v>
      </c>
      <c r="D96" s="21"/>
      <c r="E96" s="22" t="e">
        <f>IFERROR(IF(OR(GeneralTable[[#This Row],[Exclude From Chart]]="X",PerfPowerST[[#This Row],[ExcludeHere]]="X"),NA(),GeneralTable[[#This Row],[Cons. ST]]),NA())</f>
        <v>#N/A</v>
      </c>
      <c r="F96" s="23" t="e">
        <f>IFERROR(IF(OR(GeneralTable[[#This Row],[Exclude From Chart]]="X",PerfPowerST[[#This Row],[ExcludeHere]]="X"),NA(),GeneralTable[[#This Row],[Dur. ST]]),NA())</f>
        <v>#N/A</v>
      </c>
      <c r="G96" s="40" t="e">
        <f>1000000000/50/PerfPowerST[[#This Row],[Cons. ST]]</f>
        <v>#N/A</v>
      </c>
      <c r="H96" s="40" t="e">
        <f>1000000000/100/PerfPowerST[[#This Row],[Cons. ST]]</f>
        <v>#N/A</v>
      </c>
      <c r="I96" s="40" t="e">
        <f>1000000000/200/PerfPowerST[[#This Row],[Cons. ST]]</f>
        <v>#N/A</v>
      </c>
      <c r="J96" s="40" t="e">
        <f>1000000000/300/PerfPowerST[[#This Row],[Cons. ST]]</f>
        <v>#N/A</v>
      </c>
      <c r="K96" s="40" t="e">
        <f>1000000000/400/PerfPowerST[[#This Row],[Cons. ST]]</f>
        <v>#N/A</v>
      </c>
      <c r="L96" s="40" t="e">
        <f>1000000000/500/PerfPowerST[[#This Row],[Cons. ST]]</f>
        <v>#N/A</v>
      </c>
      <c r="M96" s="40" t="e">
        <f>1000000000/600/PerfPowerST[[#This Row],[Cons. ST]]</f>
        <v>#N/A</v>
      </c>
      <c r="N96" s="40" t="e">
        <f>1000000000/700/PerfPowerST[[#This Row],[Cons. ST]]</f>
        <v>#N/A</v>
      </c>
      <c r="O96" s="40" t="e">
        <f>1000000000/800/PerfPowerST[[#This Row],[Cons. ST]]</f>
        <v>#N/A</v>
      </c>
      <c r="P96" s="40" t="e">
        <f>1000000000/900/PerfPowerST[[#This Row],[Cons. ST]]</f>
        <v>#N/A</v>
      </c>
      <c r="Q96" s="40" t="e">
        <f>1000000000/1000/PerfPowerST[[#This Row],[Cons. ST]]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Row],[GraphLabel]]),NA())</f>
        <v>Apple M1 Estimate [94]</v>
      </c>
      <c r="D97" s="21"/>
      <c r="E97" s="22">
        <f>IFERROR(IF(OR(GeneralTable[[#This Row],[Exclude From Chart]]="X",PerfPowerST[[#This Row],[ExcludeHere]]="X"),NA(),GeneralTable[[#This Row],[Cons. ST]]),NA())</f>
        <v>2101</v>
      </c>
      <c r="F97" s="23">
        <f>IFERROR(IF(OR(GeneralTable[[#This Row],[Exclude From Chart]]="X",PerfPowerST[[#This Row],[ExcludeHere]]="X"),NA(),GeneralTable[[#This Row],[Dur. ST]]),NA())</f>
        <v>553</v>
      </c>
      <c r="G97" s="40">
        <f>1000000000/50/PerfPowerST[[#This Row],[Cons. ST]]</f>
        <v>9519.2765349833408</v>
      </c>
      <c r="H97" s="40">
        <f>1000000000/100/PerfPowerST[[#This Row],[Cons. ST]]</f>
        <v>4759.6382674916704</v>
      </c>
      <c r="I97" s="40">
        <f>1000000000/200/PerfPowerST[[#This Row],[Cons. ST]]</f>
        <v>2379.8191337458352</v>
      </c>
      <c r="J97" s="40">
        <f>1000000000/300/PerfPowerST[[#This Row],[Cons. ST]]</f>
        <v>1586.5460891638902</v>
      </c>
      <c r="K97" s="40">
        <f>1000000000/400/PerfPowerST[[#This Row],[Cons. ST]]</f>
        <v>1189.9095668729176</v>
      </c>
      <c r="L97" s="40">
        <f>1000000000/500/PerfPowerST[[#This Row],[Cons. ST]]</f>
        <v>951.92765349833417</v>
      </c>
      <c r="M97" s="40">
        <f>1000000000/600/PerfPowerST[[#This Row],[Cons. ST]]</f>
        <v>793.2730445819451</v>
      </c>
      <c r="N97" s="40">
        <f>1000000000/700/PerfPowerST[[#This Row],[Cons. ST]]</f>
        <v>679.94832392738158</v>
      </c>
      <c r="O97" s="40">
        <f>1000000000/800/PerfPowerST[[#This Row],[Cons. ST]]</f>
        <v>594.9547834364588</v>
      </c>
      <c r="P97" s="40">
        <f>1000000000/900/PerfPowerST[[#This Row],[Cons. ST]]</f>
        <v>528.8486963879634</v>
      </c>
      <c r="Q97" s="40">
        <f>1000000000/1000/PerfPowerST[[#This Row],[Cons. ST]]</f>
        <v>475.96382674916708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Row],[GraphLabel]]),NA())</f>
        <v>i7 11800H (TigerLake-8C) [95]</v>
      </c>
      <c r="D98" s="21"/>
      <c r="E98" s="22">
        <f>IFERROR(IF(OR(GeneralTable[[#This Row],[Exclude From Chart]]="X",PerfPowerST[[#This Row],[ExcludeHere]]="X"),NA(),GeneralTable[[#This Row],[Cons. ST]]),NA())</f>
        <v>14109</v>
      </c>
      <c r="F98" s="23">
        <f>IFERROR(IF(OR(GeneralTable[[#This Row],[Exclude From Chart]]="X",PerfPowerST[[#This Row],[ExcludeHere]]="X"),NA(),GeneralTable[[#This Row],[Dur. ST]]),NA())</f>
        <v>555.16999999999996</v>
      </c>
      <c r="G98" s="40">
        <f>1000000000/50/PerfPowerST[[#This Row],[Cons. ST]]</f>
        <v>1417.5349067970799</v>
      </c>
      <c r="H98" s="40">
        <f>1000000000/100/PerfPowerST[[#This Row],[Cons. ST]]</f>
        <v>708.76745339853994</v>
      </c>
      <c r="I98" s="40">
        <f>1000000000/200/PerfPowerST[[#This Row],[Cons. ST]]</f>
        <v>354.38372669926997</v>
      </c>
      <c r="J98" s="40">
        <f>1000000000/300/PerfPowerST[[#This Row],[Cons. ST]]</f>
        <v>236.25581779951332</v>
      </c>
      <c r="K98" s="40">
        <f>1000000000/400/PerfPowerST[[#This Row],[Cons. ST]]</f>
        <v>177.19186334963499</v>
      </c>
      <c r="L98" s="40">
        <f>1000000000/500/PerfPowerST[[#This Row],[Cons. ST]]</f>
        <v>141.75349067970799</v>
      </c>
      <c r="M98" s="40">
        <f>1000000000/600/PerfPowerST[[#This Row],[Cons. ST]]</f>
        <v>118.12790889975666</v>
      </c>
      <c r="N98" s="40">
        <f>1000000000/700/PerfPowerST[[#This Row],[Cons. ST]]</f>
        <v>101.25249334264856</v>
      </c>
      <c r="O98" s="40">
        <f>1000000000/800/PerfPowerST[[#This Row],[Cons. ST]]</f>
        <v>88.595931674817493</v>
      </c>
      <c r="P98" s="40">
        <f>1000000000/900/PerfPowerST[[#This Row],[Cons. ST]]</f>
        <v>78.751939266504436</v>
      </c>
      <c r="Q98" s="40">
        <f>1000000000/1000/PerfPowerST[[#This Row],[Cons. ST]]</f>
        <v>70.876745339853997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Row],[GraphLabel]]),NA())</f>
        <v>R5 5600G (Cezanne) [96]</v>
      </c>
      <c r="D99" s="21"/>
      <c r="E99" s="22">
        <f>IFERROR(IF(OR(GeneralTable[[#This Row],[Exclude From Chart]]="X",PerfPowerST[[#This Row],[ExcludeHere]]="X"),NA(),GeneralTable[[#This Row],[Cons. ST]]),NA())</f>
        <v>9989</v>
      </c>
      <c r="F99" s="23">
        <f>IFERROR(IF(OR(GeneralTable[[#This Row],[Exclude From Chart]]="X",PerfPowerST[[#This Row],[ExcludeHere]]="X"),NA(),GeneralTable[[#This Row],[Dur. ST]]),NA())</f>
        <v>563.46</v>
      </c>
      <c r="G99" s="40">
        <f>1000000000/50/PerfPowerST[[#This Row],[Cons. ST]]</f>
        <v>2002.2024226649314</v>
      </c>
      <c r="H99" s="40">
        <f>1000000000/100/PerfPowerST[[#This Row],[Cons. ST]]</f>
        <v>1001.1012113324657</v>
      </c>
      <c r="I99" s="40">
        <f>1000000000/200/PerfPowerST[[#This Row],[Cons. ST]]</f>
        <v>500.55060566623285</v>
      </c>
      <c r="J99" s="40">
        <f>1000000000/300/PerfPowerST[[#This Row],[Cons. ST]]</f>
        <v>333.70040377748859</v>
      </c>
      <c r="K99" s="40">
        <f>1000000000/400/PerfPowerST[[#This Row],[Cons. ST]]</f>
        <v>250.27530283311643</v>
      </c>
      <c r="L99" s="40">
        <f>1000000000/500/PerfPowerST[[#This Row],[Cons. ST]]</f>
        <v>200.22024226649313</v>
      </c>
      <c r="M99" s="40">
        <f>1000000000/600/PerfPowerST[[#This Row],[Cons. ST]]</f>
        <v>166.85020188874429</v>
      </c>
      <c r="N99" s="40">
        <f>1000000000/700/PerfPowerST[[#This Row],[Cons. ST]]</f>
        <v>143.01445876178082</v>
      </c>
      <c r="O99" s="40">
        <f>1000000000/800/PerfPowerST[[#This Row],[Cons. ST]]</f>
        <v>125.13765141655821</v>
      </c>
      <c r="P99" s="40">
        <f>1000000000/900/PerfPowerST[[#This Row],[Cons. ST]]</f>
        <v>111.23346792582952</v>
      </c>
      <c r="Q99" s="40">
        <f>1000000000/1000/PerfPowerST[[#This Row],[Cons. ST]]</f>
        <v>100.11012113324657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Row],[GraphLabel]]),NA())</f>
        <v>Apple M1 Max Estimate [97]</v>
      </c>
      <c r="D100" s="21"/>
      <c r="E100" s="22">
        <f>IFERROR(IF(OR(GeneralTable[[#This Row],[Exclude From Chart]]="X",PerfPowerST[[#This Row],[ExcludeHere]]="X"),NA(),GeneralTable[[#This Row],[Cons. ST]]),NA())</f>
        <v>6083</v>
      </c>
      <c r="F100" s="23">
        <f>IFERROR(IF(OR(GeneralTable[[#This Row],[Exclude From Chart]]="X",PerfPowerST[[#This Row],[ExcludeHere]]="X"),NA(),GeneralTable[[#This Row],[Dur. ST]]),NA())</f>
        <v>553</v>
      </c>
      <c r="G100" s="40">
        <f>1000000000/50/PerfPowerST[[#This Row],[Cons. ST]]</f>
        <v>3287.851389117212</v>
      </c>
      <c r="H100" s="40">
        <f>1000000000/100/PerfPowerST[[#This Row],[Cons. ST]]</f>
        <v>1643.925694558606</v>
      </c>
      <c r="I100" s="40">
        <f>1000000000/200/PerfPowerST[[#This Row],[Cons. ST]]</f>
        <v>821.96284727930299</v>
      </c>
      <c r="J100" s="40">
        <f>1000000000/300/PerfPowerST[[#This Row],[Cons. ST]]</f>
        <v>547.97523151953533</v>
      </c>
      <c r="K100" s="40">
        <f>1000000000/400/PerfPowerST[[#This Row],[Cons. ST]]</f>
        <v>410.9814236396515</v>
      </c>
      <c r="L100" s="40">
        <f>1000000000/500/PerfPowerST[[#This Row],[Cons. ST]]</f>
        <v>328.78513891172116</v>
      </c>
      <c r="M100" s="40">
        <f>1000000000/600/PerfPowerST[[#This Row],[Cons. ST]]</f>
        <v>273.98761575976766</v>
      </c>
      <c r="N100" s="40">
        <f>1000000000/700/PerfPowerST[[#This Row],[Cons. ST]]</f>
        <v>234.84652779408657</v>
      </c>
      <c r="O100" s="40">
        <f>1000000000/800/PerfPowerST[[#This Row],[Cons. ST]]</f>
        <v>205.49071181982575</v>
      </c>
      <c r="P100" s="40">
        <f>1000000000/900/PerfPowerST[[#This Row],[Cons. ST]]</f>
        <v>182.65841050651176</v>
      </c>
      <c r="Q100" s="40">
        <f>1000000000/1000/PerfPowerST[[#This Row],[Cons. ST]]</f>
        <v>164.39256945586058</v>
      </c>
    </row>
    <row r="101" spans="2:17" x14ac:dyDescent="0.3">
      <c r="B101" s="31">
        <f>IFERROR(GeneralTable[[#This Row],[Ref.]],NA())</f>
        <v>98</v>
      </c>
      <c r="C101" s="21" t="str">
        <f>IFERROR(IF(GeneralTable[[#This Row],[Exclude From Chart]]="X",NA(),GeneralTable[[#This Row],[GraphLabel]]),NA())</f>
        <v>i5 12600K (AlderLake) [98]</v>
      </c>
      <c r="D101" s="21"/>
      <c r="E101" s="22">
        <f>IFERROR(IF(OR(GeneralTable[[#This Row],[Exclude From Chart]]="X",PerfPowerST[[#This Row],[ExcludeHere]]="X"),NA(),GeneralTable[[#This Row],[Cons. ST]]),NA())</f>
        <v>16019</v>
      </c>
      <c r="F101" s="23">
        <f>IFERROR(IF(OR(GeneralTable[[#This Row],[Exclude From Chart]]="X",PerfPowerST[[#This Row],[ExcludeHere]]="X"),NA(),GeneralTable[[#This Row],[Dur. ST]]),NA())</f>
        <v>424.94</v>
      </c>
      <c r="G101" s="40">
        <f>1000000000/50/PerfPowerST[[#This Row],[Cons. ST]]</f>
        <v>1248.5173856045944</v>
      </c>
      <c r="H101" s="40">
        <f>1000000000/100/PerfPowerST[[#This Row],[Cons. ST]]</f>
        <v>624.25869280229722</v>
      </c>
      <c r="I101" s="40">
        <f>1000000000/200/PerfPowerST[[#This Row],[Cons. ST]]</f>
        <v>312.12934640114861</v>
      </c>
      <c r="J101" s="40">
        <f>1000000000/300/PerfPowerST[[#This Row],[Cons. ST]]</f>
        <v>208.08623093409909</v>
      </c>
      <c r="K101" s="40">
        <f>1000000000/400/PerfPowerST[[#This Row],[Cons. ST]]</f>
        <v>156.0646732005743</v>
      </c>
      <c r="L101" s="40">
        <f>1000000000/500/PerfPowerST[[#This Row],[Cons. ST]]</f>
        <v>124.85173856045945</v>
      </c>
      <c r="M101" s="40">
        <f>1000000000/600/PerfPowerST[[#This Row],[Cons. ST]]</f>
        <v>104.04311546704955</v>
      </c>
      <c r="N101" s="40">
        <f>1000000000/700/PerfPowerST[[#This Row],[Cons. ST]]</f>
        <v>89.179813257471039</v>
      </c>
      <c r="O101" s="40">
        <f>1000000000/800/PerfPowerST[[#This Row],[Cons. ST]]</f>
        <v>78.032336600287152</v>
      </c>
      <c r="P101" s="40">
        <f>1000000000/900/PerfPowerST[[#This Row],[Cons. ST]]</f>
        <v>69.362076978033031</v>
      </c>
      <c r="Q101" s="40">
        <f>1000000000/1000/PerfPowerST[[#This Row],[Cons. ST]]</f>
        <v>62.425869280229726</v>
      </c>
    </row>
    <row r="102" spans="2:17" x14ac:dyDescent="0.3">
      <c r="B102" s="31">
        <f>IFERROR(GeneralTable[[#This Row],[Ref.]],NA())</f>
        <v>99</v>
      </c>
      <c r="C102" s="21" t="e">
        <f>IFERROR(IF(GeneralTable[[#This Row],[Exclude From Chart]]="X",NA(),GeneralTable[[#This Row],[GraphLabel]]),NA())</f>
        <v>#N/A</v>
      </c>
      <c r="D102" s="21"/>
      <c r="E102" s="22" t="e">
        <f>IFERROR(IF(OR(GeneralTable[[#This Row],[Exclude From Chart]]="X",PerfPowerST[[#This Row],[ExcludeHere]]="X"),NA(),GeneralTable[[#This Row],[Cons. ST]]),NA())</f>
        <v>#N/A</v>
      </c>
      <c r="F102" s="23" t="e">
        <f>IFERROR(IF(OR(GeneralTable[[#This Row],[Exclude From Chart]]="X",PerfPowerST[[#This Row],[ExcludeHere]]="X"),NA(),GeneralTable[[#This Row],[Dur. ST]]),NA())</f>
        <v>#N/A</v>
      </c>
      <c r="G102" s="40" t="e">
        <f>1000000000/50/PerfPowerST[[#This Row],[Cons. ST]]</f>
        <v>#N/A</v>
      </c>
      <c r="H102" s="40" t="e">
        <f>1000000000/100/PerfPowerST[[#This Row],[Cons. ST]]</f>
        <v>#N/A</v>
      </c>
      <c r="I102" s="40" t="e">
        <f>1000000000/200/PerfPowerST[[#This Row],[Cons. ST]]</f>
        <v>#N/A</v>
      </c>
      <c r="J102" s="40" t="e">
        <f>1000000000/300/PerfPowerST[[#This Row],[Cons. ST]]</f>
        <v>#N/A</v>
      </c>
      <c r="K102" s="40" t="e">
        <f>1000000000/400/PerfPowerST[[#This Row],[Cons. ST]]</f>
        <v>#N/A</v>
      </c>
      <c r="L102" s="40" t="e">
        <f>1000000000/500/PerfPowerST[[#This Row],[Cons. ST]]</f>
        <v>#N/A</v>
      </c>
      <c r="M102" s="40" t="e">
        <f>1000000000/600/PerfPowerST[[#This Row],[Cons. ST]]</f>
        <v>#N/A</v>
      </c>
      <c r="N102" s="40" t="e">
        <f>1000000000/700/PerfPowerST[[#This Row],[Cons. ST]]</f>
        <v>#N/A</v>
      </c>
      <c r="O102" s="40" t="e">
        <f>1000000000/800/PerfPowerST[[#This Row],[Cons. ST]]</f>
        <v>#N/A</v>
      </c>
      <c r="P102" s="40" t="e">
        <f>1000000000/900/PerfPowerST[[#This Row],[Cons. ST]]</f>
        <v>#N/A</v>
      </c>
      <c r="Q102" s="40" t="e">
        <f>1000000000/1000/PerfPowerST[[#This Row],[Cons. ST]]</f>
        <v>#N/A</v>
      </c>
    </row>
    <row r="103" spans="2:17" x14ac:dyDescent="0.3">
      <c r="B103" s="31">
        <f>IFERROR(GeneralTable[[#This Row],[Ref.]],NA())</f>
        <v>100</v>
      </c>
      <c r="C103" s="21" t="str">
        <f>IFERROR(IF(GeneralTable[[#This Row],[Exclude From Chart]]="X",NA(),GeneralTable[[#This Row],[GraphLabel]]),NA())</f>
        <v>i9 12900K (AlderLake) [100]</v>
      </c>
      <c r="D103" s="21"/>
      <c r="E103" s="22">
        <f>IFERROR(IF(OR(GeneralTable[[#This Row],[Exclude From Chart]]="X",PerfPowerST[[#This Row],[ExcludeHere]]="X"),NA(),GeneralTable[[#This Row],[Cons. ST]]),NA())</f>
        <v>16621</v>
      </c>
      <c r="F103" s="23">
        <f>IFERROR(IF(OR(GeneralTable[[#This Row],[Exclude From Chart]]="X",PerfPowerST[[#This Row],[ExcludeHere]]="X"),NA(),GeneralTable[[#This Row],[Dur. ST]]),NA())</f>
        <v>404.55</v>
      </c>
      <c r="G103" s="40">
        <f>1000000000/50/PerfPowerST[[#This Row],[Cons. ST]]</f>
        <v>1203.2970338728114</v>
      </c>
      <c r="H103" s="40">
        <f>1000000000/100/PerfPowerST[[#This Row],[Cons. ST]]</f>
        <v>601.64851693640571</v>
      </c>
      <c r="I103" s="40">
        <f>1000000000/200/PerfPowerST[[#This Row],[Cons. ST]]</f>
        <v>300.82425846820286</v>
      </c>
      <c r="J103" s="40">
        <f>1000000000/300/PerfPowerST[[#This Row],[Cons. ST]]</f>
        <v>200.5495056454686</v>
      </c>
      <c r="K103" s="40">
        <f>1000000000/400/PerfPowerST[[#This Row],[Cons. ST]]</f>
        <v>150.41212923410143</v>
      </c>
      <c r="L103" s="40">
        <f>1000000000/500/PerfPowerST[[#This Row],[Cons. ST]]</f>
        <v>120.32970338728116</v>
      </c>
      <c r="M103" s="40">
        <f>1000000000/600/PerfPowerST[[#This Row],[Cons. ST]]</f>
        <v>100.2747528227343</v>
      </c>
      <c r="N103" s="40">
        <f>1000000000/700/PerfPowerST[[#This Row],[Cons. ST]]</f>
        <v>85.949788133772259</v>
      </c>
      <c r="O103" s="40">
        <f>1000000000/800/PerfPowerST[[#This Row],[Cons. ST]]</f>
        <v>75.206064617050714</v>
      </c>
      <c r="P103" s="40">
        <f>1000000000/900/PerfPowerST[[#This Row],[Cons. ST]]</f>
        <v>66.84983521515619</v>
      </c>
      <c r="Q103" s="40">
        <f>1000000000/1000/PerfPowerST[[#This Row],[Cons. ST]]</f>
        <v>60.164851693640578</v>
      </c>
    </row>
    <row r="104" spans="2:17" x14ac:dyDescent="0.3">
      <c r="B104" s="31">
        <f>IFERROR(GeneralTable[[#This Row],[Ref.]],NA())</f>
        <v>101</v>
      </c>
      <c r="C104" s="21" t="e">
        <f>IFERROR(IF(GeneralTable[[#This Row],[Exclude From Chart]]="X",NA(),GeneralTable[[#This Row],[GraphLabel]]),NA())</f>
        <v>#N/A</v>
      </c>
      <c r="D104" s="21"/>
      <c r="E104" s="22" t="e">
        <f>IFERROR(IF(OR(GeneralTable[[#This Row],[Exclude From Chart]]="X",PerfPowerST[[#This Row],[ExcludeHere]]="X"),NA(),GeneralTable[[#This Row],[Cons. ST]]),NA())</f>
        <v>#N/A</v>
      </c>
      <c r="F104" s="23" t="e">
        <f>IFERROR(IF(OR(GeneralTable[[#This Row],[Exclude From Chart]]="X",PerfPowerST[[#This Row],[ExcludeHere]]="X"),NA(),GeneralTable[[#This Row],[Dur. ST]]),NA())</f>
        <v>#N/A</v>
      </c>
      <c r="G104" s="40" t="e">
        <f>1000000000/50/PerfPowerST[[#This Row],[Cons. ST]]</f>
        <v>#N/A</v>
      </c>
      <c r="H104" s="40" t="e">
        <f>1000000000/100/PerfPowerST[[#This Row],[Cons. ST]]</f>
        <v>#N/A</v>
      </c>
      <c r="I104" s="40" t="e">
        <f>1000000000/200/PerfPowerST[[#This Row],[Cons. ST]]</f>
        <v>#N/A</v>
      </c>
      <c r="J104" s="40" t="e">
        <f>1000000000/300/PerfPowerST[[#This Row],[Cons. ST]]</f>
        <v>#N/A</v>
      </c>
      <c r="K104" s="40" t="e">
        <f>1000000000/400/PerfPowerST[[#This Row],[Cons. ST]]</f>
        <v>#N/A</v>
      </c>
      <c r="L104" s="40" t="e">
        <f>1000000000/500/PerfPowerST[[#This Row],[Cons. ST]]</f>
        <v>#N/A</v>
      </c>
      <c r="M104" s="40" t="e">
        <f>1000000000/600/PerfPowerST[[#This Row],[Cons. ST]]</f>
        <v>#N/A</v>
      </c>
      <c r="N104" s="40" t="e">
        <f>1000000000/700/PerfPowerST[[#This Row],[Cons. ST]]</f>
        <v>#N/A</v>
      </c>
      <c r="O104" s="40" t="e">
        <f>1000000000/800/PerfPowerST[[#This Row],[Cons. ST]]</f>
        <v>#N/A</v>
      </c>
      <c r="P104" s="40" t="e">
        <f>1000000000/900/PerfPowerST[[#This Row],[Cons. ST]]</f>
        <v>#N/A</v>
      </c>
      <c r="Q104" s="40" t="e">
        <f>1000000000/1000/PerfPowerST[[#This Row],[Cons. ST]]</f>
        <v>#N/A</v>
      </c>
    </row>
    <row r="105" spans="2:17" x14ac:dyDescent="0.3">
      <c r="B105" s="31">
        <f>IFERROR(GeneralTable[[#This Row],[Ref.]],NA())</f>
        <v>102</v>
      </c>
      <c r="C105" s="21" t="e">
        <f>IFERROR(IF(GeneralTable[[#This Row],[Exclude From Chart]]="X",NA(),GeneralTable[[#This Row],[GraphLabel]]),NA())</f>
        <v>#N/A</v>
      </c>
      <c r="D105" s="21"/>
      <c r="E105" s="22" t="e">
        <f>IFERROR(IF(OR(GeneralTable[[#This Row],[Exclude From Chart]]="X",PerfPowerST[[#This Row],[ExcludeHere]]="X"),NA(),GeneralTable[[#This Row],[Cons. ST]]),NA())</f>
        <v>#N/A</v>
      </c>
      <c r="F105" s="23" t="e">
        <f>IFERROR(IF(OR(GeneralTable[[#This Row],[Exclude From Chart]]="X",PerfPowerST[[#This Row],[ExcludeHere]]="X"),NA(),GeneralTable[[#This Row],[Dur. ST]]),NA())</f>
        <v>#N/A</v>
      </c>
      <c r="G105" s="40" t="e">
        <f>1000000000/50/PerfPowerST[[#This Row],[Cons. ST]]</f>
        <v>#N/A</v>
      </c>
      <c r="H105" s="40" t="e">
        <f>1000000000/100/PerfPowerST[[#This Row],[Cons. ST]]</f>
        <v>#N/A</v>
      </c>
      <c r="I105" s="40" t="e">
        <f>1000000000/200/PerfPowerST[[#This Row],[Cons. ST]]</f>
        <v>#N/A</v>
      </c>
      <c r="J105" s="40" t="e">
        <f>1000000000/300/PerfPowerST[[#This Row],[Cons. ST]]</f>
        <v>#N/A</v>
      </c>
      <c r="K105" s="40" t="e">
        <f>1000000000/400/PerfPowerST[[#This Row],[Cons. ST]]</f>
        <v>#N/A</v>
      </c>
      <c r="L105" s="40" t="e">
        <f>1000000000/500/PerfPowerST[[#This Row],[Cons. ST]]</f>
        <v>#N/A</v>
      </c>
      <c r="M105" s="40" t="e">
        <f>1000000000/600/PerfPowerST[[#This Row],[Cons. ST]]</f>
        <v>#N/A</v>
      </c>
      <c r="N105" s="40" t="e">
        <f>1000000000/700/PerfPowerST[[#This Row],[Cons. ST]]</f>
        <v>#N/A</v>
      </c>
      <c r="O105" s="40" t="e">
        <f>1000000000/800/PerfPowerST[[#This Row],[Cons. ST]]</f>
        <v>#N/A</v>
      </c>
      <c r="P105" s="40" t="e">
        <f>1000000000/900/PerfPowerST[[#This Row],[Cons. ST]]</f>
        <v>#N/A</v>
      </c>
      <c r="Q105" s="40" t="e">
        <f>1000000000/1000/PerfPowerST[[#This Row],[Cons. ST]]</f>
        <v>#N/A</v>
      </c>
    </row>
    <row r="106" spans="2:17" x14ac:dyDescent="0.3">
      <c r="B106" s="31">
        <f>IFERROR(GeneralTable[[#This Row],[Ref.]],NA())</f>
        <v>103</v>
      </c>
      <c r="C106" s="21" t="str">
        <f>IFERROR(IF(GeneralTable[[#This Row],[Exclude From Chart]]="X",NA(),GeneralTable[[#This Row],[GraphLabel]]),NA())</f>
        <v>R7 PRO 5750GE (Cezanne) [103]</v>
      </c>
      <c r="D106" s="21"/>
      <c r="E106" s="22">
        <f>IFERROR(IF(OR(GeneralTable[[#This Row],[Exclude From Chart]]="X",PerfPowerST[[#This Row],[ExcludeHere]]="X"),NA(),GeneralTable[[#This Row],[Cons. ST]]),NA())</f>
        <v>8876.3700000000008</v>
      </c>
      <c r="F106" s="23">
        <f>IFERROR(IF(OR(GeneralTable[[#This Row],[Exclude From Chart]]="X",PerfPowerST[[#This Row],[ExcludeHere]]="X"),NA(),GeneralTable[[#This Row],[Dur. ST]]),NA())</f>
        <v>548.82000000000005</v>
      </c>
      <c r="G106" s="40">
        <f>1000000000/50/PerfPowerST[[#This Row],[Cons. ST]]</f>
        <v>2253.1733129646464</v>
      </c>
      <c r="H106" s="40">
        <f>1000000000/100/PerfPowerST[[#This Row],[Cons. ST]]</f>
        <v>1126.5866564823232</v>
      </c>
      <c r="I106" s="40">
        <f>1000000000/200/PerfPowerST[[#This Row],[Cons. ST]]</f>
        <v>563.29332824116159</v>
      </c>
      <c r="J106" s="40">
        <f>1000000000/300/PerfPowerST[[#This Row],[Cons. ST]]</f>
        <v>375.52888549410773</v>
      </c>
      <c r="K106" s="40">
        <f>1000000000/400/PerfPowerST[[#This Row],[Cons. ST]]</f>
        <v>281.64666412058079</v>
      </c>
      <c r="L106" s="40">
        <f>1000000000/500/PerfPowerST[[#This Row],[Cons. ST]]</f>
        <v>225.31733129646463</v>
      </c>
      <c r="M106" s="40">
        <f>1000000000/600/PerfPowerST[[#This Row],[Cons. ST]]</f>
        <v>187.76444274705386</v>
      </c>
      <c r="N106" s="40">
        <f>1000000000/700/PerfPowerST[[#This Row],[Cons. ST]]</f>
        <v>160.94095092604618</v>
      </c>
      <c r="O106" s="40">
        <f>1000000000/800/PerfPowerST[[#This Row],[Cons. ST]]</f>
        <v>140.8233320602904</v>
      </c>
      <c r="P106" s="40">
        <f>1000000000/900/PerfPowerST[[#This Row],[Cons. ST]]</f>
        <v>125.17629516470257</v>
      </c>
      <c r="Q106" s="40">
        <f>1000000000/1000/PerfPowerST[[#This Row],[Cons. ST]]</f>
        <v>112.65866564823231</v>
      </c>
    </row>
    <row r="107" spans="2:17" x14ac:dyDescent="0.3">
      <c r="B107" s="31">
        <f>IFERROR(GeneralTable[[#This Row],[Ref.]],NA())</f>
        <v>104</v>
      </c>
      <c r="C107" s="21" t="e">
        <f>IFERROR(IF(GeneralTable[[#This Row],[Exclude From Chart]]="X",NA(),GeneralTable[[#This Row],[GraphLabel]]),NA())</f>
        <v>#N/A</v>
      </c>
      <c r="D107" s="21"/>
      <c r="E107" s="22" t="e">
        <f>IFERROR(IF(OR(GeneralTable[[#This Row],[Exclude From Chart]]="X",PerfPowerST[[#This Row],[ExcludeHere]]="X"),NA(),GeneralTable[[#This Row],[Cons. ST]]),NA())</f>
        <v>#N/A</v>
      </c>
      <c r="F107" s="23" t="e">
        <f>IFERROR(IF(OR(GeneralTable[[#This Row],[Exclude From Chart]]="X",PerfPowerST[[#This Row],[ExcludeHere]]="X"),NA(),GeneralTable[[#This Row],[Dur. ST]]),NA())</f>
        <v>#N/A</v>
      </c>
      <c r="G107" s="40" t="e">
        <f>1000000000/50/PerfPowerST[[#This Row],[Cons. ST]]</f>
        <v>#N/A</v>
      </c>
      <c r="H107" s="40" t="e">
        <f>1000000000/100/PerfPowerST[[#This Row],[Cons. ST]]</f>
        <v>#N/A</v>
      </c>
      <c r="I107" s="40" t="e">
        <f>1000000000/200/PerfPowerST[[#This Row],[Cons. ST]]</f>
        <v>#N/A</v>
      </c>
      <c r="J107" s="40" t="e">
        <f>1000000000/300/PerfPowerST[[#This Row],[Cons. ST]]</f>
        <v>#N/A</v>
      </c>
      <c r="K107" s="40" t="e">
        <f>1000000000/400/PerfPowerST[[#This Row],[Cons. ST]]</f>
        <v>#N/A</v>
      </c>
      <c r="L107" s="40" t="e">
        <f>1000000000/500/PerfPowerST[[#This Row],[Cons. ST]]</f>
        <v>#N/A</v>
      </c>
      <c r="M107" s="40" t="e">
        <f>1000000000/600/PerfPowerST[[#This Row],[Cons. ST]]</f>
        <v>#N/A</v>
      </c>
      <c r="N107" s="40" t="e">
        <f>1000000000/700/PerfPowerST[[#This Row],[Cons. ST]]</f>
        <v>#N/A</v>
      </c>
      <c r="O107" s="40" t="e">
        <f>1000000000/800/PerfPowerST[[#This Row],[Cons. ST]]</f>
        <v>#N/A</v>
      </c>
      <c r="P107" s="40" t="e">
        <f>1000000000/900/PerfPowerST[[#This Row],[Cons. ST]]</f>
        <v>#N/A</v>
      </c>
      <c r="Q107" s="40" t="e">
        <f>1000000000/1000/PerfPowerST[[#This Row],[Cons. ST]]</f>
        <v>#N/A</v>
      </c>
    </row>
    <row r="108" spans="2:17" x14ac:dyDescent="0.3">
      <c r="B108" s="31">
        <f>IFERROR(GeneralTable[[#This Row],[Ref.]],NA())</f>
        <v>105</v>
      </c>
      <c r="C108" s="21" t="str">
        <f>IFERROR(IF(GeneralTable[[#This Row],[Exclude From Chart]]="X",NA(),GeneralTable[[#This Row],[GraphLabel]]),NA())</f>
        <v>i7 12700H (AlderLake) [105]</v>
      </c>
      <c r="D108" s="21"/>
      <c r="E108" s="22">
        <f>IFERROR(IF(OR(GeneralTable[[#This Row],[Exclude From Chart]]="X",PerfPowerST[[#This Row],[ExcludeHere]]="X"),NA(),GeneralTable[[#This Row],[Cons. ST]]),NA())</f>
        <v>12332</v>
      </c>
      <c r="F108" s="23">
        <f>IFERROR(IF(OR(GeneralTable[[#This Row],[Exclude From Chart]]="X",PerfPowerST[[#This Row],[ExcludeHere]]="X"),NA(),GeneralTable[[#This Row],[Dur. ST]]),NA())</f>
        <v>472.06</v>
      </c>
      <c r="G108" s="40">
        <f>1000000000/50/PerfPowerST[[#This Row],[Cons. ST]]</f>
        <v>1621.7969510217322</v>
      </c>
      <c r="H108" s="40">
        <f>1000000000/100/PerfPowerST[[#This Row],[Cons. ST]]</f>
        <v>810.89847551086609</v>
      </c>
      <c r="I108" s="40">
        <f>1000000000/200/PerfPowerST[[#This Row],[Cons. ST]]</f>
        <v>405.44923775543305</v>
      </c>
      <c r="J108" s="40">
        <f>1000000000/300/PerfPowerST[[#This Row],[Cons. ST]]</f>
        <v>270.29949183695538</v>
      </c>
      <c r="K108" s="40">
        <f>1000000000/400/PerfPowerST[[#This Row],[Cons. ST]]</f>
        <v>202.72461887771652</v>
      </c>
      <c r="L108" s="40">
        <f>1000000000/500/PerfPowerST[[#This Row],[Cons. ST]]</f>
        <v>162.17969510217321</v>
      </c>
      <c r="M108" s="40">
        <f>1000000000/600/PerfPowerST[[#This Row],[Cons. ST]]</f>
        <v>135.14974591847769</v>
      </c>
      <c r="N108" s="40">
        <f>1000000000/700/PerfPowerST[[#This Row],[Cons. ST]]</f>
        <v>115.84263935869515</v>
      </c>
      <c r="O108" s="40">
        <f>1000000000/800/PerfPowerST[[#This Row],[Cons. ST]]</f>
        <v>101.36230943885826</v>
      </c>
      <c r="P108" s="40">
        <f>1000000000/900/PerfPowerST[[#This Row],[Cons. ST]]</f>
        <v>90.099830612318442</v>
      </c>
      <c r="Q108" s="40">
        <f>1000000000/1000/PerfPowerST[[#This Row],[Cons. ST]]</f>
        <v>81.089847551086606</v>
      </c>
    </row>
    <row r="109" spans="2:17" x14ac:dyDescent="0.3">
      <c r="B109" s="31">
        <f>IFERROR(GeneralTable[[#This Row],[Ref.]],NA())</f>
        <v>106</v>
      </c>
      <c r="C109" s="21" t="str">
        <f>IFERROR(IF(GeneralTable[[#This Row],[Exclude From Chart]]="X",NA(),GeneralTable[[#This Row],[GraphLabel]]),NA())</f>
        <v>R9 7950X (Raphael) 0.7.5 [106]</v>
      </c>
      <c r="D109" s="21"/>
      <c r="E109" s="22">
        <f>IFERROR(IF(OR(GeneralTable[[#This Row],[Exclude From Chart]]="X",PerfPowerST[[#This Row],[ExcludeHere]]="X"),NA(),GeneralTable[[#This Row],[Cons. ST]]),NA())</f>
        <v>25941</v>
      </c>
      <c r="F109" s="23">
        <f>IFERROR(IF(OR(GeneralTable[[#This Row],[Exclude From Chart]]="X",PerfPowerST[[#This Row],[ExcludeHere]]="X"),NA(),GeneralTable[[#This Row],[Dur. ST]]),NA())</f>
        <v>404.49</v>
      </c>
      <c r="G109" s="40">
        <f>1000000000/50/PerfPowerST[[#This Row],[Cons. ST]]</f>
        <v>770.9803014532979</v>
      </c>
      <c r="H109" s="40">
        <f>1000000000/100/PerfPowerST[[#This Row],[Cons. ST]]</f>
        <v>385.49015072664895</v>
      </c>
      <c r="I109" s="40">
        <f>1000000000/200/PerfPowerST[[#This Row],[Cons. ST]]</f>
        <v>192.74507536332447</v>
      </c>
      <c r="J109" s="40">
        <f>1000000000/300/PerfPowerST[[#This Row],[Cons. ST]]</f>
        <v>128.49671690888297</v>
      </c>
      <c r="K109" s="40">
        <f>1000000000/400/PerfPowerST[[#This Row],[Cons. ST]]</f>
        <v>96.372537681662237</v>
      </c>
      <c r="L109" s="40">
        <f>1000000000/500/PerfPowerST[[#This Row],[Cons. ST]]</f>
        <v>77.098030145329787</v>
      </c>
      <c r="M109" s="40">
        <f>1000000000/600/PerfPowerST[[#This Row],[Cons. ST]]</f>
        <v>64.248358454441487</v>
      </c>
      <c r="N109" s="40">
        <f>1000000000/700/PerfPowerST[[#This Row],[Cons. ST]]</f>
        <v>55.070021532378419</v>
      </c>
      <c r="O109" s="40">
        <f>1000000000/800/PerfPowerST[[#This Row],[Cons. ST]]</f>
        <v>48.186268840831119</v>
      </c>
      <c r="P109" s="40">
        <f>1000000000/900/PerfPowerST[[#This Row],[Cons. ST]]</f>
        <v>42.832238969627653</v>
      </c>
      <c r="Q109" s="40">
        <f>1000000000/1000/PerfPowerST[[#This Row],[Cons. ST]]</f>
        <v>38.549015072664893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Row],[GraphLabel]]),NA())</f>
        <v>#N/A</v>
      </c>
      <c r="D110" s="21"/>
      <c r="E110" s="22" t="e">
        <f>IFERROR(IF(OR(GeneralTable[[#This Row],[Exclude From Chart]]="X",PerfPowerST[[#This Row],[ExcludeHere]]="X"),NA(),GeneralTable[[#This Row],[Cons. ST]]),NA())</f>
        <v>#N/A</v>
      </c>
      <c r="F110" s="23" t="e">
        <f>IFERROR(IF(OR(GeneralTable[[#This Row],[Exclude From Chart]]="X",PerfPowerST[[#This Row],[ExcludeHere]]="X"),NA(),GeneralTable[[#This Row],[Dur. ST]]),NA())</f>
        <v>#N/A</v>
      </c>
      <c r="G110" s="40" t="e">
        <f>1000000000/50/PerfPowerST[[#This Row],[Cons. ST]]</f>
        <v>#N/A</v>
      </c>
      <c r="H110" s="40" t="e">
        <f>1000000000/100/PerfPowerST[[#This Row],[Cons. ST]]</f>
        <v>#N/A</v>
      </c>
      <c r="I110" s="40" t="e">
        <f>1000000000/200/PerfPowerST[[#This Row],[Cons. ST]]</f>
        <v>#N/A</v>
      </c>
      <c r="J110" s="40" t="e">
        <f>1000000000/300/PerfPowerST[[#This Row],[Cons. ST]]</f>
        <v>#N/A</v>
      </c>
      <c r="K110" s="40" t="e">
        <f>1000000000/400/PerfPowerST[[#This Row],[Cons. ST]]</f>
        <v>#N/A</v>
      </c>
      <c r="L110" s="40" t="e">
        <f>1000000000/500/PerfPowerST[[#This Row],[Cons. ST]]</f>
        <v>#N/A</v>
      </c>
      <c r="M110" s="40" t="e">
        <f>1000000000/600/PerfPowerST[[#This Row],[Cons. ST]]</f>
        <v>#N/A</v>
      </c>
      <c r="N110" s="40" t="e">
        <f>1000000000/700/PerfPowerST[[#This Row],[Cons. ST]]</f>
        <v>#N/A</v>
      </c>
      <c r="O110" s="40" t="e">
        <f>1000000000/800/PerfPowerST[[#This Row],[Cons. ST]]</f>
        <v>#N/A</v>
      </c>
      <c r="P110" s="40" t="e">
        <f>1000000000/900/PerfPowerST[[#This Row],[Cons. ST]]</f>
        <v>#N/A</v>
      </c>
      <c r="Q110" s="40" t="e">
        <f>1000000000/1000/PerfPowerST[[#This Row],[Cons. ST]]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Row],[GraphLabel]]),NA())</f>
        <v>#N/A</v>
      </c>
      <c r="D111" s="21"/>
      <c r="E111" s="22" t="e">
        <f>IFERROR(IF(OR(GeneralTable[[#This Row],[Exclude From Chart]]="X",PerfPowerST[[#This Row],[ExcludeHere]]="X"),NA(),GeneralTable[[#This Row],[Cons. ST]]),NA())</f>
        <v>#N/A</v>
      </c>
      <c r="F111" s="23" t="e">
        <f>IFERROR(IF(OR(GeneralTable[[#This Row],[Exclude From Chart]]="X",PerfPowerST[[#This Row],[ExcludeHere]]="X"),NA(),GeneralTable[[#This Row],[Dur. ST]]),NA())</f>
        <v>#N/A</v>
      </c>
      <c r="G111" s="40" t="e">
        <f>1000000000/50/PerfPowerST[[#This Row],[Cons. ST]]</f>
        <v>#N/A</v>
      </c>
      <c r="H111" s="40" t="e">
        <f>1000000000/100/PerfPowerST[[#This Row],[Cons. ST]]</f>
        <v>#N/A</v>
      </c>
      <c r="I111" s="40" t="e">
        <f>1000000000/200/PerfPowerST[[#This Row],[Cons. ST]]</f>
        <v>#N/A</v>
      </c>
      <c r="J111" s="40" t="e">
        <f>1000000000/300/PerfPowerST[[#This Row],[Cons. ST]]</f>
        <v>#N/A</v>
      </c>
      <c r="K111" s="40" t="e">
        <f>1000000000/400/PerfPowerST[[#This Row],[Cons. ST]]</f>
        <v>#N/A</v>
      </c>
      <c r="L111" s="40" t="e">
        <f>1000000000/500/PerfPowerST[[#This Row],[Cons. ST]]</f>
        <v>#N/A</v>
      </c>
      <c r="M111" s="40" t="e">
        <f>1000000000/600/PerfPowerST[[#This Row],[Cons. ST]]</f>
        <v>#N/A</v>
      </c>
      <c r="N111" s="40" t="e">
        <f>1000000000/700/PerfPowerST[[#This Row],[Cons. ST]]</f>
        <v>#N/A</v>
      </c>
      <c r="O111" s="40" t="e">
        <f>1000000000/800/PerfPowerST[[#This Row],[Cons. ST]]</f>
        <v>#N/A</v>
      </c>
      <c r="P111" s="40" t="e">
        <f>1000000000/900/PerfPowerST[[#This Row],[Cons. ST]]</f>
        <v>#N/A</v>
      </c>
      <c r="Q111" s="40" t="e">
        <f>1000000000/1000/PerfPowerST[[#This Row],[Cons. ST]]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Row],[GraphLabel]]),NA())</f>
        <v>#N/A</v>
      </c>
      <c r="D112" s="21"/>
      <c r="E112" s="22" t="e">
        <f>IFERROR(IF(OR(GeneralTable[[#This Row],[Exclude From Chart]]="X",PerfPowerST[[#This Row],[ExcludeHere]]="X"),NA(),GeneralTable[[#This Row],[Cons. ST]]),NA())</f>
        <v>#N/A</v>
      </c>
      <c r="F112" s="23" t="e">
        <f>IFERROR(IF(OR(GeneralTable[[#This Row],[Exclude From Chart]]="X",PerfPowerST[[#This Row],[ExcludeHere]]="X"),NA(),GeneralTable[[#This Row],[Dur. ST]]),NA())</f>
        <v>#N/A</v>
      </c>
      <c r="G112" s="40" t="e">
        <f>1000000000/50/PerfPowerST[[#This Row],[Cons. ST]]</f>
        <v>#N/A</v>
      </c>
      <c r="H112" s="40" t="e">
        <f>1000000000/100/PerfPowerST[[#This Row],[Cons. ST]]</f>
        <v>#N/A</v>
      </c>
      <c r="I112" s="40" t="e">
        <f>1000000000/200/PerfPowerST[[#This Row],[Cons. ST]]</f>
        <v>#N/A</v>
      </c>
      <c r="J112" s="40" t="e">
        <f>1000000000/300/PerfPowerST[[#This Row],[Cons. ST]]</f>
        <v>#N/A</v>
      </c>
      <c r="K112" s="40" t="e">
        <f>1000000000/400/PerfPowerST[[#This Row],[Cons. ST]]</f>
        <v>#N/A</v>
      </c>
      <c r="L112" s="40" t="e">
        <f>1000000000/500/PerfPowerST[[#This Row],[Cons. ST]]</f>
        <v>#N/A</v>
      </c>
      <c r="M112" s="40" t="e">
        <f>1000000000/600/PerfPowerST[[#This Row],[Cons. ST]]</f>
        <v>#N/A</v>
      </c>
      <c r="N112" s="40" t="e">
        <f>1000000000/700/PerfPowerST[[#This Row],[Cons. ST]]</f>
        <v>#N/A</v>
      </c>
      <c r="O112" s="40" t="e">
        <f>1000000000/800/PerfPowerST[[#This Row],[Cons. ST]]</f>
        <v>#N/A</v>
      </c>
      <c r="P112" s="40" t="e">
        <f>1000000000/900/PerfPowerST[[#This Row],[Cons. ST]]</f>
        <v>#N/A</v>
      </c>
      <c r="Q112" s="40" t="e">
        <f>1000000000/1000/PerfPowerST[[#This Row],[Cons. ST]]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Row],[GraphLabel]]),NA())</f>
        <v>#N/A</v>
      </c>
      <c r="D113" s="21"/>
      <c r="E113" s="22" t="e">
        <f>IFERROR(IF(OR(GeneralTable[[#This Row],[Exclude From Chart]]="X",PerfPowerST[[#This Row],[ExcludeHere]]="X"),NA(),GeneralTable[[#This Row],[Cons. ST]]),NA())</f>
        <v>#N/A</v>
      </c>
      <c r="F113" s="23" t="e">
        <f>IFERROR(IF(OR(GeneralTable[[#This Row],[Exclude From Chart]]="X",PerfPowerST[[#This Row],[ExcludeHere]]="X"),NA(),GeneralTable[[#This Row],[Dur. ST]]),NA())</f>
        <v>#N/A</v>
      </c>
      <c r="G113" s="40" t="e">
        <f>1000000000/50/PerfPowerST[[#This Row],[Cons. ST]]</f>
        <v>#N/A</v>
      </c>
      <c r="H113" s="40" t="e">
        <f>1000000000/100/PerfPowerST[[#This Row],[Cons. ST]]</f>
        <v>#N/A</v>
      </c>
      <c r="I113" s="40" t="e">
        <f>1000000000/200/PerfPowerST[[#This Row],[Cons. ST]]</f>
        <v>#N/A</v>
      </c>
      <c r="J113" s="40" t="e">
        <f>1000000000/300/PerfPowerST[[#This Row],[Cons. ST]]</f>
        <v>#N/A</v>
      </c>
      <c r="K113" s="40" t="e">
        <f>1000000000/400/PerfPowerST[[#This Row],[Cons. ST]]</f>
        <v>#N/A</v>
      </c>
      <c r="L113" s="40" t="e">
        <f>1000000000/500/PerfPowerST[[#This Row],[Cons. ST]]</f>
        <v>#N/A</v>
      </c>
      <c r="M113" s="40" t="e">
        <f>1000000000/600/PerfPowerST[[#This Row],[Cons. ST]]</f>
        <v>#N/A</v>
      </c>
      <c r="N113" s="40" t="e">
        <f>1000000000/700/PerfPowerST[[#This Row],[Cons. ST]]</f>
        <v>#N/A</v>
      </c>
      <c r="O113" s="40" t="e">
        <f>1000000000/800/PerfPowerST[[#This Row],[Cons. ST]]</f>
        <v>#N/A</v>
      </c>
      <c r="P113" s="40" t="e">
        <f>1000000000/900/PerfPowerST[[#This Row],[Cons. ST]]</f>
        <v>#N/A</v>
      </c>
      <c r="Q113" s="40" t="e">
        <f>1000000000/1000/PerfPowerST[[#This Row],[Cons. ST]]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Row],[GraphLabel]]),NA())</f>
        <v>#N/A</v>
      </c>
      <c r="D114" s="21"/>
      <c r="E114" s="22" t="e">
        <f>IFERROR(IF(OR(GeneralTable[[#This Row],[Exclude From Chart]]="X",PerfPowerST[[#This Row],[ExcludeHere]]="X"),NA(),GeneralTable[[#This Row],[Cons. ST]]),NA())</f>
        <v>#N/A</v>
      </c>
      <c r="F114" s="23" t="e">
        <f>IFERROR(IF(OR(GeneralTable[[#This Row],[Exclude From Chart]]="X",PerfPowerST[[#This Row],[ExcludeHere]]="X"),NA(),GeneralTable[[#This Row],[Dur. ST]]),NA())</f>
        <v>#N/A</v>
      </c>
      <c r="G114" s="40" t="e">
        <f>1000000000/50/PerfPowerST[[#This Row],[Cons. ST]]</f>
        <v>#N/A</v>
      </c>
      <c r="H114" s="40" t="e">
        <f>1000000000/100/PerfPowerST[[#This Row],[Cons. ST]]</f>
        <v>#N/A</v>
      </c>
      <c r="I114" s="40" t="e">
        <f>1000000000/200/PerfPowerST[[#This Row],[Cons. ST]]</f>
        <v>#N/A</v>
      </c>
      <c r="J114" s="40" t="e">
        <f>1000000000/300/PerfPowerST[[#This Row],[Cons. ST]]</f>
        <v>#N/A</v>
      </c>
      <c r="K114" s="40" t="e">
        <f>1000000000/400/PerfPowerST[[#This Row],[Cons. ST]]</f>
        <v>#N/A</v>
      </c>
      <c r="L114" s="40" t="e">
        <f>1000000000/500/PerfPowerST[[#This Row],[Cons. ST]]</f>
        <v>#N/A</v>
      </c>
      <c r="M114" s="40" t="e">
        <f>1000000000/600/PerfPowerST[[#This Row],[Cons. ST]]</f>
        <v>#N/A</v>
      </c>
      <c r="N114" s="40" t="e">
        <f>1000000000/700/PerfPowerST[[#This Row],[Cons. ST]]</f>
        <v>#N/A</v>
      </c>
      <c r="O114" s="40" t="e">
        <f>1000000000/800/PerfPowerST[[#This Row],[Cons. ST]]</f>
        <v>#N/A</v>
      </c>
      <c r="P114" s="40" t="e">
        <f>1000000000/900/PerfPowerST[[#This Row],[Cons. ST]]</f>
        <v>#N/A</v>
      </c>
      <c r="Q114" s="40" t="e">
        <f>1000000000/1000/PerfPowerST[[#This Row],[Cons. ST]]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Row],[GraphLabel]]),NA())</f>
        <v>#N/A</v>
      </c>
      <c r="D115" s="21"/>
      <c r="E115" s="22" t="e">
        <f>IFERROR(IF(OR(GeneralTable[[#This Row],[Exclude From Chart]]="X",PerfPowerST[[#This Row],[ExcludeHere]]="X"),NA(),GeneralTable[[#This Row],[Cons. ST]]),NA())</f>
        <v>#N/A</v>
      </c>
      <c r="F115" s="23" t="e">
        <f>IFERROR(IF(OR(GeneralTable[[#This Row],[Exclude From Chart]]="X",PerfPowerST[[#This Row],[ExcludeHere]]="X"),NA(),GeneralTable[[#This Row],[Dur. ST]]),NA())</f>
        <v>#N/A</v>
      </c>
      <c r="G115" s="40" t="e">
        <f>1000000000/50/PerfPowerST[[#This Row],[Cons. ST]]</f>
        <v>#N/A</v>
      </c>
      <c r="H115" s="40" t="e">
        <f>1000000000/100/PerfPowerST[[#This Row],[Cons. ST]]</f>
        <v>#N/A</v>
      </c>
      <c r="I115" s="40" t="e">
        <f>1000000000/200/PerfPowerST[[#This Row],[Cons. ST]]</f>
        <v>#N/A</v>
      </c>
      <c r="J115" s="40" t="e">
        <f>1000000000/300/PerfPowerST[[#This Row],[Cons. ST]]</f>
        <v>#N/A</v>
      </c>
      <c r="K115" s="40" t="e">
        <f>1000000000/400/PerfPowerST[[#This Row],[Cons. ST]]</f>
        <v>#N/A</v>
      </c>
      <c r="L115" s="40" t="e">
        <f>1000000000/500/PerfPowerST[[#This Row],[Cons. ST]]</f>
        <v>#N/A</v>
      </c>
      <c r="M115" s="40" t="e">
        <f>1000000000/600/PerfPowerST[[#This Row],[Cons. ST]]</f>
        <v>#N/A</v>
      </c>
      <c r="N115" s="40" t="e">
        <f>1000000000/700/PerfPowerST[[#This Row],[Cons. ST]]</f>
        <v>#N/A</v>
      </c>
      <c r="O115" s="40" t="e">
        <f>1000000000/800/PerfPowerST[[#This Row],[Cons. ST]]</f>
        <v>#N/A</v>
      </c>
      <c r="P115" s="40" t="e">
        <f>1000000000/900/PerfPowerST[[#This Row],[Cons. ST]]</f>
        <v>#N/A</v>
      </c>
      <c r="Q115" s="40" t="e">
        <f>1000000000/1000/PerfPowerST[[#This Row],[Cons. ST]]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Row],[GraphLabel]]),NA())</f>
        <v>#N/A</v>
      </c>
      <c r="D116" s="21"/>
      <c r="E116" s="22" t="e">
        <f>IFERROR(IF(OR(GeneralTable[[#This Row],[Exclude From Chart]]="X",PerfPowerST[[#This Row],[ExcludeHere]]="X"),NA(),GeneralTable[[#This Row],[Cons. ST]]),NA())</f>
        <v>#N/A</v>
      </c>
      <c r="F116" s="23" t="e">
        <f>IFERROR(IF(OR(GeneralTable[[#This Row],[Exclude From Chart]]="X",PerfPowerST[[#This Row],[ExcludeHere]]="X"),NA(),GeneralTable[[#This Row],[Dur. ST]]),NA())</f>
        <v>#N/A</v>
      </c>
      <c r="G116" s="40" t="e">
        <f>1000000000/50/PerfPowerST[[#This Row],[Cons. ST]]</f>
        <v>#N/A</v>
      </c>
      <c r="H116" s="40" t="e">
        <f>1000000000/100/PerfPowerST[[#This Row],[Cons. ST]]</f>
        <v>#N/A</v>
      </c>
      <c r="I116" s="40" t="e">
        <f>1000000000/200/PerfPowerST[[#This Row],[Cons. ST]]</f>
        <v>#N/A</v>
      </c>
      <c r="J116" s="40" t="e">
        <f>1000000000/300/PerfPowerST[[#This Row],[Cons. ST]]</f>
        <v>#N/A</v>
      </c>
      <c r="K116" s="40" t="e">
        <f>1000000000/400/PerfPowerST[[#This Row],[Cons. ST]]</f>
        <v>#N/A</v>
      </c>
      <c r="L116" s="40" t="e">
        <f>1000000000/500/PerfPowerST[[#This Row],[Cons. ST]]</f>
        <v>#N/A</v>
      </c>
      <c r="M116" s="40" t="e">
        <f>1000000000/600/PerfPowerST[[#This Row],[Cons. ST]]</f>
        <v>#N/A</v>
      </c>
      <c r="N116" s="40" t="e">
        <f>1000000000/700/PerfPowerST[[#This Row],[Cons. ST]]</f>
        <v>#N/A</v>
      </c>
      <c r="O116" s="40" t="e">
        <f>1000000000/800/PerfPowerST[[#This Row],[Cons. ST]]</f>
        <v>#N/A</v>
      </c>
      <c r="P116" s="40" t="e">
        <f>1000000000/900/PerfPowerST[[#This Row],[Cons. ST]]</f>
        <v>#N/A</v>
      </c>
      <c r="Q116" s="40" t="e">
        <f>1000000000/1000/PerfPowerST[[#This Row],[Cons. ST]]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Row],[GraphLabel]]),NA())</f>
        <v>#N/A</v>
      </c>
      <c r="D117" s="21"/>
      <c r="E117" s="22" t="e">
        <f>IFERROR(IF(OR(GeneralTable[[#This Row],[Exclude From Chart]]="X",PerfPowerST[[#This Row],[ExcludeHere]]="X"),NA(),GeneralTable[[#This Row],[Cons. ST]]),NA())</f>
        <v>#N/A</v>
      </c>
      <c r="F117" s="23" t="e">
        <f>IFERROR(IF(OR(GeneralTable[[#This Row],[Exclude From Chart]]="X",PerfPowerST[[#This Row],[ExcludeHere]]="X"),NA(),GeneralTable[[#This Row],[Dur. ST]]),NA())</f>
        <v>#N/A</v>
      </c>
      <c r="G117" s="40" t="e">
        <f>1000000000/50/PerfPowerST[[#This Row],[Cons. ST]]</f>
        <v>#N/A</v>
      </c>
      <c r="H117" s="40" t="e">
        <f>1000000000/100/PerfPowerST[[#This Row],[Cons. ST]]</f>
        <v>#N/A</v>
      </c>
      <c r="I117" s="40" t="e">
        <f>1000000000/200/PerfPowerST[[#This Row],[Cons. ST]]</f>
        <v>#N/A</v>
      </c>
      <c r="J117" s="40" t="e">
        <f>1000000000/300/PerfPowerST[[#This Row],[Cons. ST]]</f>
        <v>#N/A</v>
      </c>
      <c r="K117" s="40" t="e">
        <f>1000000000/400/PerfPowerST[[#This Row],[Cons. ST]]</f>
        <v>#N/A</v>
      </c>
      <c r="L117" s="40" t="e">
        <f>1000000000/500/PerfPowerST[[#This Row],[Cons. ST]]</f>
        <v>#N/A</v>
      </c>
      <c r="M117" s="40" t="e">
        <f>1000000000/600/PerfPowerST[[#This Row],[Cons. ST]]</f>
        <v>#N/A</v>
      </c>
      <c r="N117" s="40" t="e">
        <f>1000000000/700/PerfPowerST[[#This Row],[Cons. ST]]</f>
        <v>#N/A</v>
      </c>
      <c r="O117" s="40" t="e">
        <f>1000000000/800/PerfPowerST[[#This Row],[Cons. ST]]</f>
        <v>#N/A</v>
      </c>
      <c r="P117" s="40" t="e">
        <f>1000000000/900/PerfPowerST[[#This Row],[Cons. ST]]</f>
        <v>#N/A</v>
      </c>
      <c r="Q117" s="40" t="e">
        <f>1000000000/1000/PerfPowerST[[#This Row],[Cons. ST]]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Row],[GraphLabel]]),NA())</f>
        <v>#N/A</v>
      </c>
      <c r="D118" s="21"/>
      <c r="E118" s="22" t="e">
        <f>IFERROR(IF(OR(GeneralTable[[#This Row],[Exclude From Chart]]="X",PerfPowerST[[#This Row],[ExcludeHere]]="X"),NA(),GeneralTable[[#This Row],[Cons. ST]]),NA())</f>
        <v>#N/A</v>
      </c>
      <c r="F118" s="23" t="e">
        <f>IFERROR(IF(OR(GeneralTable[[#This Row],[Exclude From Chart]]="X",PerfPowerST[[#This Row],[ExcludeHere]]="X"),NA(),GeneralTable[[#This Row],[Dur. ST]]),NA())</f>
        <v>#N/A</v>
      </c>
      <c r="G118" s="40" t="e">
        <f>1000000000/50/PerfPowerST[[#This Row],[Cons. ST]]</f>
        <v>#N/A</v>
      </c>
      <c r="H118" s="40" t="e">
        <f>1000000000/100/PerfPowerST[[#This Row],[Cons. ST]]</f>
        <v>#N/A</v>
      </c>
      <c r="I118" s="40" t="e">
        <f>1000000000/200/PerfPowerST[[#This Row],[Cons. ST]]</f>
        <v>#N/A</v>
      </c>
      <c r="J118" s="40" t="e">
        <f>1000000000/300/PerfPowerST[[#This Row],[Cons. ST]]</f>
        <v>#N/A</v>
      </c>
      <c r="K118" s="40" t="e">
        <f>1000000000/400/PerfPowerST[[#This Row],[Cons. ST]]</f>
        <v>#N/A</v>
      </c>
      <c r="L118" s="40" t="e">
        <f>1000000000/500/PerfPowerST[[#This Row],[Cons. ST]]</f>
        <v>#N/A</v>
      </c>
      <c r="M118" s="40" t="e">
        <f>1000000000/600/PerfPowerST[[#This Row],[Cons. ST]]</f>
        <v>#N/A</v>
      </c>
      <c r="N118" s="40" t="e">
        <f>1000000000/700/PerfPowerST[[#This Row],[Cons. ST]]</f>
        <v>#N/A</v>
      </c>
      <c r="O118" s="40" t="e">
        <f>1000000000/800/PerfPowerST[[#This Row],[Cons. ST]]</f>
        <v>#N/A</v>
      </c>
      <c r="P118" s="40" t="e">
        <f>1000000000/900/PerfPowerST[[#This Row],[Cons. ST]]</f>
        <v>#N/A</v>
      </c>
      <c r="Q118" s="40" t="e">
        <f>1000000000/1000/PerfPowerST[[#This Row],[Cons. ST]]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Row],[GraphLabel]]),NA())</f>
        <v>#N/A</v>
      </c>
      <c r="D119" s="21"/>
      <c r="E119" s="22" t="e">
        <f>IFERROR(IF(OR(GeneralTable[[#This Row],[Exclude From Chart]]="X",PerfPowerST[[#This Row],[ExcludeHere]]="X"),NA(),GeneralTable[[#This Row],[Cons. ST]]),NA())</f>
        <v>#N/A</v>
      </c>
      <c r="F119" s="23" t="e">
        <f>IFERROR(IF(OR(GeneralTable[[#This Row],[Exclude From Chart]]="X",PerfPowerST[[#This Row],[ExcludeHere]]="X"),NA(),GeneralTable[[#This Row],[Dur. ST]]),NA())</f>
        <v>#N/A</v>
      </c>
      <c r="G119" s="40" t="e">
        <f>1000000000/50/PerfPowerST[[#This Row],[Cons. ST]]</f>
        <v>#N/A</v>
      </c>
      <c r="H119" s="40" t="e">
        <f>1000000000/100/PerfPowerST[[#This Row],[Cons. ST]]</f>
        <v>#N/A</v>
      </c>
      <c r="I119" s="40" t="e">
        <f>1000000000/200/PerfPowerST[[#This Row],[Cons. ST]]</f>
        <v>#N/A</v>
      </c>
      <c r="J119" s="40" t="e">
        <f>1000000000/300/PerfPowerST[[#This Row],[Cons. ST]]</f>
        <v>#N/A</v>
      </c>
      <c r="K119" s="40" t="e">
        <f>1000000000/400/PerfPowerST[[#This Row],[Cons. ST]]</f>
        <v>#N/A</v>
      </c>
      <c r="L119" s="40" t="e">
        <f>1000000000/500/PerfPowerST[[#This Row],[Cons. ST]]</f>
        <v>#N/A</v>
      </c>
      <c r="M119" s="40" t="e">
        <f>1000000000/600/PerfPowerST[[#This Row],[Cons. ST]]</f>
        <v>#N/A</v>
      </c>
      <c r="N119" s="40" t="e">
        <f>1000000000/700/PerfPowerST[[#This Row],[Cons. ST]]</f>
        <v>#N/A</v>
      </c>
      <c r="O119" s="40" t="e">
        <f>1000000000/800/PerfPowerST[[#This Row],[Cons. ST]]</f>
        <v>#N/A</v>
      </c>
      <c r="P119" s="40" t="e">
        <f>1000000000/900/PerfPowerST[[#This Row],[Cons. ST]]</f>
        <v>#N/A</v>
      </c>
      <c r="Q119" s="40" t="e">
        <f>1000000000/1000/PerfPowerST[[#This Row],[Cons. ST]]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Row],[GraphLabel]]),NA())</f>
        <v>#N/A</v>
      </c>
      <c r="D120" s="21"/>
      <c r="E120" s="22" t="e">
        <f>IFERROR(IF(OR(GeneralTable[[#This Row],[Exclude From Chart]]="X",PerfPowerST[[#This Row],[ExcludeHere]]="X"),NA(),GeneralTable[[#This Row],[Cons. ST]]),NA())</f>
        <v>#N/A</v>
      </c>
      <c r="F120" s="23" t="e">
        <f>IFERROR(IF(OR(GeneralTable[[#This Row],[Exclude From Chart]]="X",PerfPowerST[[#This Row],[ExcludeHere]]="X"),NA(),GeneralTable[[#This Row],[Dur. ST]]),NA())</f>
        <v>#N/A</v>
      </c>
      <c r="G120" s="40" t="e">
        <f>1000000000/50/PerfPowerST[[#This Row],[Cons. ST]]</f>
        <v>#N/A</v>
      </c>
      <c r="H120" s="40" t="e">
        <f>1000000000/100/PerfPowerST[[#This Row],[Cons. ST]]</f>
        <v>#N/A</v>
      </c>
      <c r="I120" s="40" t="e">
        <f>1000000000/200/PerfPowerST[[#This Row],[Cons. ST]]</f>
        <v>#N/A</v>
      </c>
      <c r="J120" s="40" t="e">
        <f>1000000000/300/PerfPowerST[[#This Row],[Cons. ST]]</f>
        <v>#N/A</v>
      </c>
      <c r="K120" s="40" t="e">
        <f>1000000000/400/PerfPowerST[[#This Row],[Cons. ST]]</f>
        <v>#N/A</v>
      </c>
      <c r="L120" s="40" t="e">
        <f>1000000000/500/PerfPowerST[[#This Row],[Cons. ST]]</f>
        <v>#N/A</v>
      </c>
      <c r="M120" s="40" t="e">
        <f>1000000000/600/PerfPowerST[[#This Row],[Cons. ST]]</f>
        <v>#N/A</v>
      </c>
      <c r="N120" s="40" t="e">
        <f>1000000000/700/PerfPowerST[[#This Row],[Cons. ST]]</f>
        <v>#N/A</v>
      </c>
      <c r="O120" s="40" t="e">
        <f>1000000000/800/PerfPowerST[[#This Row],[Cons. ST]]</f>
        <v>#N/A</v>
      </c>
      <c r="P120" s="40" t="e">
        <f>1000000000/900/PerfPowerST[[#This Row],[Cons. ST]]</f>
        <v>#N/A</v>
      </c>
      <c r="Q120" s="40" t="e">
        <f>1000000000/1000/PerfPowerST[[#This Row],[Cons. ST]]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Row],[GraphLabel]]),NA())</f>
        <v>#N/A</v>
      </c>
      <c r="D121" s="21"/>
      <c r="E121" s="22" t="e">
        <f>IFERROR(IF(OR(GeneralTable[[#This Row],[Exclude From Chart]]="X",PerfPowerST[[#This Row],[ExcludeHere]]="X"),NA(),GeneralTable[[#This Row],[Cons. ST]]),NA())</f>
        <v>#N/A</v>
      </c>
      <c r="F121" s="23" t="e">
        <f>IFERROR(IF(OR(GeneralTable[[#This Row],[Exclude From Chart]]="X",PerfPowerST[[#This Row],[ExcludeHere]]="X"),NA(),GeneralTable[[#This Row],[Dur. ST]]),NA())</f>
        <v>#N/A</v>
      </c>
      <c r="G121" s="40" t="e">
        <f>1000000000/50/PerfPowerST[[#This Row],[Cons. ST]]</f>
        <v>#N/A</v>
      </c>
      <c r="H121" s="40" t="e">
        <f>1000000000/100/PerfPowerST[[#This Row],[Cons. ST]]</f>
        <v>#N/A</v>
      </c>
      <c r="I121" s="40" t="e">
        <f>1000000000/200/PerfPowerST[[#This Row],[Cons. ST]]</f>
        <v>#N/A</v>
      </c>
      <c r="J121" s="40" t="e">
        <f>1000000000/300/PerfPowerST[[#This Row],[Cons. ST]]</f>
        <v>#N/A</v>
      </c>
      <c r="K121" s="40" t="e">
        <f>1000000000/400/PerfPowerST[[#This Row],[Cons. ST]]</f>
        <v>#N/A</v>
      </c>
      <c r="L121" s="40" t="e">
        <f>1000000000/500/PerfPowerST[[#This Row],[Cons. ST]]</f>
        <v>#N/A</v>
      </c>
      <c r="M121" s="40" t="e">
        <f>1000000000/600/PerfPowerST[[#This Row],[Cons. ST]]</f>
        <v>#N/A</v>
      </c>
      <c r="N121" s="40" t="e">
        <f>1000000000/700/PerfPowerST[[#This Row],[Cons. ST]]</f>
        <v>#N/A</v>
      </c>
      <c r="O121" s="40" t="e">
        <f>1000000000/800/PerfPowerST[[#This Row],[Cons. ST]]</f>
        <v>#N/A</v>
      </c>
      <c r="P121" s="40" t="e">
        <f>1000000000/900/PerfPowerST[[#This Row],[Cons. ST]]</f>
        <v>#N/A</v>
      </c>
      <c r="Q121" s="40" t="e">
        <f>1000000000/1000/PerfPowerST[[#This Row],[Cons. ST]]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Row],[GraphLabel]]),NA())</f>
        <v>#N/A</v>
      </c>
      <c r="D122" s="21"/>
      <c r="E122" s="22" t="e">
        <f>IFERROR(IF(OR(GeneralTable[[#This Row],[Exclude From Chart]]="X",PerfPowerST[[#This Row],[ExcludeHere]]="X"),NA(),GeneralTable[[#This Row],[Cons. ST]]),NA())</f>
        <v>#N/A</v>
      </c>
      <c r="F122" s="23" t="e">
        <f>IFERROR(IF(OR(GeneralTable[[#This Row],[Exclude From Chart]]="X",PerfPowerST[[#This Row],[ExcludeHere]]="X"),NA(),GeneralTable[[#This Row],[Dur. ST]]),NA())</f>
        <v>#N/A</v>
      </c>
      <c r="G122" s="40" t="e">
        <f>1000000000/50/PerfPowerST[[#This Row],[Cons. ST]]</f>
        <v>#N/A</v>
      </c>
      <c r="H122" s="40" t="e">
        <f>1000000000/100/PerfPowerST[[#This Row],[Cons. ST]]</f>
        <v>#N/A</v>
      </c>
      <c r="I122" s="40" t="e">
        <f>1000000000/200/PerfPowerST[[#This Row],[Cons. ST]]</f>
        <v>#N/A</v>
      </c>
      <c r="J122" s="40" t="e">
        <f>1000000000/300/PerfPowerST[[#This Row],[Cons. ST]]</f>
        <v>#N/A</v>
      </c>
      <c r="K122" s="40" t="e">
        <f>1000000000/400/PerfPowerST[[#This Row],[Cons. ST]]</f>
        <v>#N/A</v>
      </c>
      <c r="L122" s="40" t="e">
        <f>1000000000/500/PerfPowerST[[#This Row],[Cons. ST]]</f>
        <v>#N/A</v>
      </c>
      <c r="M122" s="40" t="e">
        <f>1000000000/600/PerfPowerST[[#This Row],[Cons. ST]]</f>
        <v>#N/A</v>
      </c>
      <c r="N122" s="40" t="e">
        <f>1000000000/700/PerfPowerST[[#This Row],[Cons. ST]]</f>
        <v>#N/A</v>
      </c>
      <c r="O122" s="40" t="e">
        <f>1000000000/800/PerfPowerST[[#This Row],[Cons. ST]]</f>
        <v>#N/A</v>
      </c>
      <c r="P122" s="40" t="e">
        <f>1000000000/900/PerfPowerST[[#This Row],[Cons. ST]]</f>
        <v>#N/A</v>
      </c>
      <c r="Q122" s="40" t="e">
        <f>1000000000/1000/PerfPowerST[[#This Row],[Cons. ST]]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Row],[GraphLabel]]),NA())</f>
        <v>#N/A</v>
      </c>
      <c r="D123" s="21"/>
      <c r="E123" s="22" t="e">
        <f>IFERROR(IF(OR(GeneralTable[[#This Row],[Exclude From Chart]]="X",PerfPowerST[[#This Row],[ExcludeHere]]="X"),NA(),GeneralTable[[#This Row],[Cons. ST]]),NA())</f>
        <v>#N/A</v>
      </c>
      <c r="F123" s="23" t="e">
        <f>IFERROR(IF(OR(GeneralTable[[#This Row],[Exclude From Chart]]="X",PerfPowerST[[#This Row],[ExcludeHere]]="X"),NA(),GeneralTable[[#This Row],[Dur. ST]]),NA())</f>
        <v>#N/A</v>
      </c>
      <c r="G123" s="40" t="e">
        <f>1000000000/50/PerfPowerST[[#This Row],[Cons. ST]]</f>
        <v>#N/A</v>
      </c>
      <c r="H123" s="40" t="e">
        <f>1000000000/100/PerfPowerST[[#This Row],[Cons. ST]]</f>
        <v>#N/A</v>
      </c>
      <c r="I123" s="40" t="e">
        <f>1000000000/200/PerfPowerST[[#This Row],[Cons. ST]]</f>
        <v>#N/A</v>
      </c>
      <c r="J123" s="40" t="e">
        <f>1000000000/300/PerfPowerST[[#This Row],[Cons. ST]]</f>
        <v>#N/A</v>
      </c>
      <c r="K123" s="40" t="e">
        <f>1000000000/400/PerfPowerST[[#This Row],[Cons. ST]]</f>
        <v>#N/A</v>
      </c>
      <c r="L123" s="40" t="e">
        <f>1000000000/500/PerfPowerST[[#This Row],[Cons. ST]]</f>
        <v>#N/A</v>
      </c>
      <c r="M123" s="40" t="e">
        <f>1000000000/600/PerfPowerST[[#This Row],[Cons. ST]]</f>
        <v>#N/A</v>
      </c>
      <c r="N123" s="40" t="e">
        <f>1000000000/700/PerfPowerST[[#This Row],[Cons. ST]]</f>
        <v>#N/A</v>
      </c>
      <c r="O123" s="40" t="e">
        <f>1000000000/800/PerfPowerST[[#This Row],[Cons. ST]]</f>
        <v>#N/A</v>
      </c>
      <c r="P123" s="40" t="e">
        <f>1000000000/900/PerfPowerST[[#This Row],[Cons. ST]]</f>
        <v>#N/A</v>
      </c>
      <c r="Q123" s="40" t="e">
        <f>1000000000/1000/PerfPowerST[[#This Row],[Cons. ST]]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Row],[GraphLabel]]),NA())</f>
        <v>#N/A</v>
      </c>
      <c r="D124" s="21"/>
      <c r="E124" s="22" t="e">
        <f>IFERROR(IF(OR(GeneralTable[[#This Row],[Exclude From Chart]]="X",PerfPowerST[[#This Row],[ExcludeHere]]="X"),NA(),GeneralTable[[#This Row],[Cons. ST]]),NA())</f>
        <v>#N/A</v>
      </c>
      <c r="F124" s="23" t="e">
        <f>IFERROR(IF(OR(GeneralTable[[#This Row],[Exclude From Chart]]="X",PerfPowerST[[#This Row],[ExcludeHere]]="X"),NA(),GeneralTable[[#This Row],[Dur. ST]]),NA())</f>
        <v>#N/A</v>
      </c>
      <c r="G124" s="40" t="e">
        <f>1000000000/50/PerfPowerST[[#This Row],[Cons. ST]]</f>
        <v>#N/A</v>
      </c>
      <c r="H124" s="40" t="e">
        <f>1000000000/100/PerfPowerST[[#This Row],[Cons. ST]]</f>
        <v>#N/A</v>
      </c>
      <c r="I124" s="40" t="e">
        <f>1000000000/200/PerfPowerST[[#This Row],[Cons. ST]]</f>
        <v>#N/A</v>
      </c>
      <c r="J124" s="40" t="e">
        <f>1000000000/300/PerfPowerST[[#This Row],[Cons. ST]]</f>
        <v>#N/A</v>
      </c>
      <c r="K124" s="40" t="e">
        <f>1000000000/400/PerfPowerST[[#This Row],[Cons. ST]]</f>
        <v>#N/A</v>
      </c>
      <c r="L124" s="40" t="e">
        <f>1000000000/500/PerfPowerST[[#This Row],[Cons. ST]]</f>
        <v>#N/A</v>
      </c>
      <c r="M124" s="40" t="e">
        <f>1000000000/600/PerfPowerST[[#This Row],[Cons. ST]]</f>
        <v>#N/A</v>
      </c>
      <c r="N124" s="40" t="e">
        <f>1000000000/700/PerfPowerST[[#This Row],[Cons. ST]]</f>
        <v>#N/A</v>
      </c>
      <c r="O124" s="40" t="e">
        <f>1000000000/800/PerfPowerST[[#This Row],[Cons. ST]]</f>
        <v>#N/A</v>
      </c>
      <c r="P124" s="40" t="e">
        <f>1000000000/900/PerfPowerST[[#This Row],[Cons. ST]]</f>
        <v>#N/A</v>
      </c>
      <c r="Q124" s="40" t="e">
        <f>1000000000/1000/PerfPowerST[[#This Row],[Cons. ST]]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Row],[GraphLabel]]),NA())</f>
        <v>#N/A</v>
      </c>
      <c r="D125" s="21"/>
      <c r="E125" s="22" t="e">
        <f>IFERROR(IF(OR(GeneralTable[[#This Row],[Exclude From Chart]]="X",PerfPowerST[[#This Row],[ExcludeHere]]="X"),NA(),GeneralTable[[#This Row],[Cons. ST]]),NA())</f>
        <v>#N/A</v>
      </c>
      <c r="F125" s="23" t="e">
        <f>IFERROR(IF(OR(GeneralTable[[#This Row],[Exclude From Chart]]="X",PerfPowerST[[#This Row],[ExcludeHere]]="X"),NA(),GeneralTable[[#This Row],[Dur. ST]]),NA())</f>
        <v>#N/A</v>
      </c>
      <c r="G125" s="40" t="e">
        <f>1000000000/50/PerfPowerST[[#This Row],[Cons. ST]]</f>
        <v>#N/A</v>
      </c>
      <c r="H125" s="40" t="e">
        <f>1000000000/100/PerfPowerST[[#This Row],[Cons. ST]]</f>
        <v>#N/A</v>
      </c>
      <c r="I125" s="40" t="e">
        <f>1000000000/200/PerfPowerST[[#This Row],[Cons. ST]]</f>
        <v>#N/A</v>
      </c>
      <c r="J125" s="40" t="e">
        <f>1000000000/300/PerfPowerST[[#This Row],[Cons. ST]]</f>
        <v>#N/A</v>
      </c>
      <c r="K125" s="40" t="e">
        <f>1000000000/400/PerfPowerST[[#This Row],[Cons. ST]]</f>
        <v>#N/A</v>
      </c>
      <c r="L125" s="40" t="e">
        <f>1000000000/500/PerfPowerST[[#This Row],[Cons. ST]]</f>
        <v>#N/A</v>
      </c>
      <c r="M125" s="40" t="e">
        <f>1000000000/600/PerfPowerST[[#This Row],[Cons. ST]]</f>
        <v>#N/A</v>
      </c>
      <c r="N125" s="40" t="e">
        <f>1000000000/700/PerfPowerST[[#This Row],[Cons. ST]]</f>
        <v>#N/A</v>
      </c>
      <c r="O125" s="40" t="e">
        <f>1000000000/800/PerfPowerST[[#This Row],[Cons. ST]]</f>
        <v>#N/A</v>
      </c>
      <c r="P125" s="40" t="e">
        <f>1000000000/900/PerfPowerST[[#This Row],[Cons. ST]]</f>
        <v>#N/A</v>
      </c>
      <c r="Q125" s="40" t="e">
        <f>1000000000/1000/PerfPowerST[[#This Row],[Cons. ST]]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Row],[GraphLabel]]),NA())</f>
        <v>#N/A</v>
      </c>
      <c r="D126" s="21"/>
      <c r="E126" s="22" t="e">
        <f>IFERROR(IF(OR(GeneralTable[[#This Row],[Exclude From Chart]]="X",PerfPowerST[[#This Row],[ExcludeHere]]="X"),NA(),GeneralTable[[#This Row],[Cons. ST]]),NA())</f>
        <v>#N/A</v>
      </c>
      <c r="F126" s="23" t="e">
        <f>IFERROR(IF(OR(GeneralTable[[#This Row],[Exclude From Chart]]="X",PerfPowerST[[#This Row],[ExcludeHere]]="X"),NA(),GeneralTable[[#This Row],[Dur. ST]]),NA())</f>
        <v>#N/A</v>
      </c>
      <c r="G126" s="40" t="e">
        <f>1000000000/50/PerfPowerST[[#This Row],[Cons. ST]]</f>
        <v>#N/A</v>
      </c>
      <c r="H126" s="40" t="e">
        <f>1000000000/100/PerfPowerST[[#This Row],[Cons. ST]]</f>
        <v>#N/A</v>
      </c>
      <c r="I126" s="40" t="e">
        <f>1000000000/200/PerfPowerST[[#This Row],[Cons. ST]]</f>
        <v>#N/A</v>
      </c>
      <c r="J126" s="40" t="e">
        <f>1000000000/300/PerfPowerST[[#This Row],[Cons. ST]]</f>
        <v>#N/A</v>
      </c>
      <c r="K126" s="40" t="e">
        <f>1000000000/400/PerfPowerST[[#This Row],[Cons. ST]]</f>
        <v>#N/A</v>
      </c>
      <c r="L126" s="40" t="e">
        <f>1000000000/500/PerfPowerST[[#This Row],[Cons. ST]]</f>
        <v>#N/A</v>
      </c>
      <c r="M126" s="40" t="e">
        <f>1000000000/600/PerfPowerST[[#This Row],[Cons. ST]]</f>
        <v>#N/A</v>
      </c>
      <c r="N126" s="40" t="e">
        <f>1000000000/700/PerfPowerST[[#This Row],[Cons. ST]]</f>
        <v>#N/A</v>
      </c>
      <c r="O126" s="40" t="e">
        <f>1000000000/800/PerfPowerST[[#This Row],[Cons. ST]]</f>
        <v>#N/A</v>
      </c>
      <c r="P126" s="40" t="e">
        <f>1000000000/900/PerfPowerST[[#This Row],[Cons. ST]]</f>
        <v>#N/A</v>
      </c>
      <c r="Q126" s="40" t="e">
        <f>1000000000/1000/PerfPowerST[[#This Row],[Cons. ST]]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Row],[GraphLabel]]),NA())</f>
        <v>#N/A</v>
      </c>
      <c r="D127" s="21"/>
      <c r="E127" s="22" t="e">
        <f>IFERROR(IF(OR(GeneralTable[[#This Row],[Exclude From Chart]]="X",PerfPowerST[[#This Row],[ExcludeHere]]="X"),NA(),GeneralTable[[#This Row],[Cons. ST]]),NA())</f>
        <v>#N/A</v>
      </c>
      <c r="F127" s="23" t="e">
        <f>IFERROR(IF(OR(GeneralTable[[#This Row],[Exclude From Chart]]="X",PerfPowerST[[#This Row],[ExcludeHere]]="X"),NA(),GeneralTable[[#This Row],[Dur. ST]]),NA())</f>
        <v>#N/A</v>
      </c>
      <c r="G127" s="40" t="e">
        <f>1000000000/50/PerfPowerST[[#This Row],[Cons. ST]]</f>
        <v>#N/A</v>
      </c>
      <c r="H127" s="40" t="e">
        <f>1000000000/100/PerfPowerST[[#This Row],[Cons. ST]]</f>
        <v>#N/A</v>
      </c>
      <c r="I127" s="40" t="e">
        <f>1000000000/200/PerfPowerST[[#This Row],[Cons. ST]]</f>
        <v>#N/A</v>
      </c>
      <c r="J127" s="40" t="e">
        <f>1000000000/300/PerfPowerST[[#This Row],[Cons. ST]]</f>
        <v>#N/A</v>
      </c>
      <c r="K127" s="40" t="e">
        <f>1000000000/400/PerfPowerST[[#This Row],[Cons. ST]]</f>
        <v>#N/A</v>
      </c>
      <c r="L127" s="40" t="e">
        <f>1000000000/500/PerfPowerST[[#This Row],[Cons. ST]]</f>
        <v>#N/A</v>
      </c>
      <c r="M127" s="40" t="e">
        <f>1000000000/600/PerfPowerST[[#This Row],[Cons. ST]]</f>
        <v>#N/A</v>
      </c>
      <c r="N127" s="40" t="e">
        <f>1000000000/700/PerfPowerST[[#This Row],[Cons. ST]]</f>
        <v>#N/A</v>
      </c>
      <c r="O127" s="40" t="e">
        <f>1000000000/800/PerfPowerST[[#This Row],[Cons. ST]]</f>
        <v>#N/A</v>
      </c>
      <c r="P127" s="40" t="e">
        <f>1000000000/900/PerfPowerST[[#This Row],[Cons. ST]]</f>
        <v>#N/A</v>
      </c>
      <c r="Q127" s="40" t="e">
        <f>1000000000/1000/PerfPowerST[[#This Row],[Cons. ST]]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Row],[GraphLabel]]),NA())</f>
        <v>#N/A</v>
      </c>
      <c r="D128" s="21"/>
      <c r="E128" s="22" t="e">
        <f>IFERROR(IF(OR(GeneralTable[[#This Row],[Exclude From Chart]]="X",PerfPowerST[[#This Row],[ExcludeHere]]="X"),NA(),GeneralTable[[#This Row],[Cons. ST]]),NA())</f>
        <v>#N/A</v>
      </c>
      <c r="F128" s="23" t="e">
        <f>IFERROR(IF(OR(GeneralTable[[#This Row],[Exclude From Chart]]="X",PerfPowerST[[#This Row],[ExcludeHere]]="X"),NA(),GeneralTable[[#This Row],[Dur. ST]]),NA())</f>
        <v>#N/A</v>
      </c>
      <c r="G128" s="40" t="e">
        <f>1000000000/50/PerfPowerST[[#This Row],[Cons. ST]]</f>
        <v>#N/A</v>
      </c>
      <c r="H128" s="40" t="e">
        <f>1000000000/100/PerfPowerST[[#This Row],[Cons. ST]]</f>
        <v>#N/A</v>
      </c>
      <c r="I128" s="40" t="e">
        <f>1000000000/200/PerfPowerST[[#This Row],[Cons. ST]]</f>
        <v>#N/A</v>
      </c>
      <c r="J128" s="40" t="e">
        <f>1000000000/300/PerfPowerST[[#This Row],[Cons. ST]]</f>
        <v>#N/A</v>
      </c>
      <c r="K128" s="40" t="e">
        <f>1000000000/400/PerfPowerST[[#This Row],[Cons. ST]]</f>
        <v>#N/A</v>
      </c>
      <c r="L128" s="40" t="e">
        <f>1000000000/500/PerfPowerST[[#This Row],[Cons. ST]]</f>
        <v>#N/A</v>
      </c>
      <c r="M128" s="40" t="e">
        <f>1000000000/600/PerfPowerST[[#This Row],[Cons. ST]]</f>
        <v>#N/A</v>
      </c>
      <c r="N128" s="40" t="e">
        <f>1000000000/700/PerfPowerST[[#This Row],[Cons. ST]]</f>
        <v>#N/A</v>
      </c>
      <c r="O128" s="40" t="e">
        <f>1000000000/800/PerfPowerST[[#This Row],[Cons. ST]]</f>
        <v>#N/A</v>
      </c>
      <c r="P128" s="40" t="e">
        <f>1000000000/900/PerfPowerST[[#This Row],[Cons. ST]]</f>
        <v>#N/A</v>
      </c>
      <c r="Q128" s="40" t="e">
        <f>1000000000/1000/PerfPowerST[[#This Row],[Cons. ST]]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Row],[GraphLabel]]),NA())</f>
        <v>#N/A</v>
      </c>
      <c r="D129" s="21"/>
      <c r="E129" s="22" t="e">
        <f>IFERROR(IF(OR(GeneralTable[[#This Row],[Exclude From Chart]]="X",PerfPowerST[[#This Row],[ExcludeHere]]="X"),NA(),GeneralTable[[#This Row],[Cons. ST]]),NA())</f>
        <v>#N/A</v>
      </c>
      <c r="F129" s="23" t="e">
        <f>IFERROR(IF(OR(GeneralTable[[#This Row],[Exclude From Chart]]="X",PerfPowerST[[#This Row],[ExcludeHere]]="X"),NA(),GeneralTable[[#This Row],[Dur. ST]]),NA())</f>
        <v>#N/A</v>
      </c>
      <c r="G129" s="40" t="e">
        <f>1000000000/50/PerfPowerST[[#This Row],[Cons. ST]]</f>
        <v>#N/A</v>
      </c>
      <c r="H129" s="40" t="e">
        <f>1000000000/100/PerfPowerST[[#This Row],[Cons. ST]]</f>
        <v>#N/A</v>
      </c>
      <c r="I129" s="40" t="e">
        <f>1000000000/200/PerfPowerST[[#This Row],[Cons. ST]]</f>
        <v>#N/A</v>
      </c>
      <c r="J129" s="40" t="e">
        <f>1000000000/300/PerfPowerST[[#This Row],[Cons. ST]]</f>
        <v>#N/A</v>
      </c>
      <c r="K129" s="40" t="e">
        <f>1000000000/400/PerfPowerST[[#This Row],[Cons. ST]]</f>
        <v>#N/A</v>
      </c>
      <c r="L129" s="40" t="e">
        <f>1000000000/500/PerfPowerST[[#This Row],[Cons. ST]]</f>
        <v>#N/A</v>
      </c>
      <c r="M129" s="40" t="e">
        <f>1000000000/600/PerfPowerST[[#This Row],[Cons. ST]]</f>
        <v>#N/A</v>
      </c>
      <c r="N129" s="40" t="e">
        <f>1000000000/700/PerfPowerST[[#This Row],[Cons. ST]]</f>
        <v>#N/A</v>
      </c>
      <c r="O129" s="40" t="e">
        <f>1000000000/800/PerfPowerST[[#This Row],[Cons. ST]]</f>
        <v>#N/A</v>
      </c>
      <c r="P129" s="40" t="e">
        <f>1000000000/900/PerfPowerST[[#This Row],[Cons. ST]]</f>
        <v>#N/A</v>
      </c>
      <c r="Q129" s="40" t="e">
        <f>1000000000/1000/PerfPowerST[[#This Row],[Cons. ST]]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Row],[GraphLabel]]),NA())</f>
        <v>#N/A</v>
      </c>
      <c r="D130" s="21"/>
      <c r="E130" s="22" t="e">
        <f>IFERROR(IF(OR(GeneralTable[[#This Row],[Exclude From Chart]]="X",PerfPowerST[[#This Row],[ExcludeHere]]="X"),NA(),GeneralTable[[#This Row],[Cons. ST]]),NA())</f>
        <v>#N/A</v>
      </c>
      <c r="F130" s="23" t="e">
        <f>IFERROR(IF(OR(GeneralTable[[#This Row],[Exclude From Chart]]="X",PerfPowerST[[#This Row],[ExcludeHere]]="X"),NA(),GeneralTable[[#This Row],[Dur. ST]]),NA())</f>
        <v>#N/A</v>
      </c>
      <c r="G130" s="40" t="e">
        <f>1000000000/50/PerfPowerST[[#This Row],[Cons. ST]]</f>
        <v>#N/A</v>
      </c>
      <c r="H130" s="40" t="e">
        <f>1000000000/100/PerfPowerST[[#This Row],[Cons. ST]]</f>
        <v>#N/A</v>
      </c>
      <c r="I130" s="40" t="e">
        <f>1000000000/200/PerfPowerST[[#This Row],[Cons. ST]]</f>
        <v>#N/A</v>
      </c>
      <c r="J130" s="40" t="e">
        <f>1000000000/300/PerfPowerST[[#This Row],[Cons. ST]]</f>
        <v>#N/A</v>
      </c>
      <c r="K130" s="40" t="e">
        <f>1000000000/400/PerfPowerST[[#This Row],[Cons. ST]]</f>
        <v>#N/A</v>
      </c>
      <c r="L130" s="40" t="e">
        <f>1000000000/500/PerfPowerST[[#This Row],[Cons. ST]]</f>
        <v>#N/A</v>
      </c>
      <c r="M130" s="40" t="e">
        <f>1000000000/600/PerfPowerST[[#This Row],[Cons. ST]]</f>
        <v>#N/A</v>
      </c>
      <c r="N130" s="40" t="e">
        <f>1000000000/700/PerfPowerST[[#This Row],[Cons. ST]]</f>
        <v>#N/A</v>
      </c>
      <c r="O130" s="40" t="e">
        <f>1000000000/800/PerfPowerST[[#This Row],[Cons. ST]]</f>
        <v>#N/A</v>
      </c>
      <c r="P130" s="40" t="e">
        <f>1000000000/900/PerfPowerST[[#This Row],[Cons. ST]]</f>
        <v>#N/A</v>
      </c>
      <c r="Q130" s="40" t="e">
        <f>1000000000/1000/PerfPowerST[[#This Row],[Cons. ST]]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Row],[GraphLabel]]),NA())</f>
        <v>#N/A</v>
      </c>
      <c r="D131" s="21"/>
      <c r="E131" s="22" t="e">
        <f>IFERROR(IF(OR(GeneralTable[[#This Row],[Exclude From Chart]]="X",PerfPowerST[[#This Row],[ExcludeHere]]="X"),NA(),GeneralTable[[#This Row],[Cons. ST]]),NA())</f>
        <v>#N/A</v>
      </c>
      <c r="F131" s="23" t="e">
        <f>IFERROR(IF(OR(GeneralTable[[#This Row],[Exclude From Chart]]="X",PerfPowerST[[#This Row],[ExcludeHere]]="X"),NA(),GeneralTable[[#This Row],[Dur. ST]]),NA())</f>
        <v>#N/A</v>
      </c>
      <c r="G131" s="40" t="e">
        <f>1000000000/50/PerfPowerST[[#This Row],[Cons. ST]]</f>
        <v>#N/A</v>
      </c>
      <c r="H131" s="40" t="e">
        <f>1000000000/100/PerfPowerST[[#This Row],[Cons. ST]]</f>
        <v>#N/A</v>
      </c>
      <c r="I131" s="40" t="e">
        <f>1000000000/200/PerfPowerST[[#This Row],[Cons. ST]]</f>
        <v>#N/A</v>
      </c>
      <c r="J131" s="40" t="e">
        <f>1000000000/300/PerfPowerST[[#This Row],[Cons. ST]]</f>
        <v>#N/A</v>
      </c>
      <c r="K131" s="40" t="e">
        <f>1000000000/400/PerfPowerST[[#This Row],[Cons. ST]]</f>
        <v>#N/A</v>
      </c>
      <c r="L131" s="40" t="e">
        <f>1000000000/500/PerfPowerST[[#This Row],[Cons. ST]]</f>
        <v>#N/A</v>
      </c>
      <c r="M131" s="40" t="e">
        <f>1000000000/600/PerfPowerST[[#This Row],[Cons. ST]]</f>
        <v>#N/A</v>
      </c>
      <c r="N131" s="40" t="e">
        <f>1000000000/700/PerfPowerST[[#This Row],[Cons. ST]]</f>
        <v>#N/A</v>
      </c>
      <c r="O131" s="40" t="e">
        <f>1000000000/800/PerfPowerST[[#This Row],[Cons. ST]]</f>
        <v>#N/A</v>
      </c>
      <c r="P131" s="40" t="e">
        <f>1000000000/900/PerfPowerST[[#This Row],[Cons. ST]]</f>
        <v>#N/A</v>
      </c>
      <c r="Q131" s="40" t="e">
        <f>1000000000/1000/PerfPowerST[[#This Row],[Cons. ST]]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Row],[GraphLabel]]),NA())</f>
        <v>#N/A</v>
      </c>
      <c r="D132" s="21"/>
      <c r="E132" s="22" t="e">
        <f>IFERROR(IF(OR(GeneralTable[[#This Row],[Exclude From Chart]]="X",PerfPowerST[[#This Row],[ExcludeHere]]="X"),NA(),GeneralTable[[#This Row],[Cons. ST]]),NA())</f>
        <v>#N/A</v>
      </c>
      <c r="F132" s="23" t="e">
        <f>IFERROR(IF(OR(GeneralTable[[#This Row],[Exclude From Chart]]="X",PerfPowerST[[#This Row],[ExcludeHere]]="X"),NA(),GeneralTable[[#This Row],[Dur. ST]]),NA())</f>
        <v>#N/A</v>
      </c>
      <c r="G132" s="40" t="e">
        <f>1000000000/50/PerfPowerST[[#This Row],[Cons. ST]]</f>
        <v>#N/A</v>
      </c>
      <c r="H132" s="40" t="e">
        <f>1000000000/100/PerfPowerST[[#This Row],[Cons. ST]]</f>
        <v>#N/A</v>
      </c>
      <c r="I132" s="40" t="e">
        <f>1000000000/200/PerfPowerST[[#This Row],[Cons. ST]]</f>
        <v>#N/A</v>
      </c>
      <c r="J132" s="40" t="e">
        <f>1000000000/300/PerfPowerST[[#This Row],[Cons. ST]]</f>
        <v>#N/A</v>
      </c>
      <c r="K132" s="40" t="e">
        <f>1000000000/400/PerfPowerST[[#This Row],[Cons. ST]]</f>
        <v>#N/A</v>
      </c>
      <c r="L132" s="40" t="e">
        <f>1000000000/500/PerfPowerST[[#This Row],[Cons. ST]]</f>
        <v>#N/A</v>
      </c>
      <c r="M132" s="40" t="e">
        <f>1000000000/600/PerfPowerST[[#This Row],[Cons. ST]]</f>
        <v>#N/A</v>
      </c>
      <c r="N132" s="40" t="e">
        <f>1000000000/700/PerfPowerST[[#This Row],[Cons. ST]]</f>
        <v>#N/A</v>
      </c>
      <c r="O132" s="40" t="e">
        <f>1000000000/800/PerfPowerST[[#This Row],[Cons. ST]]</f>
        <v>#N/A</v>
      </c>
      <c r="P132" s="40" t="e">
        <f>1000000000/900/PerfPowerST[[#This Row],[Cons. ST]]</f>
        <v>#N/A</v>
      </c>
      <c r="Q132" s="40" t="e">
        <f>1000000000/1000/PerfPowerST[[#This Row],[Cons. ST]]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Row],[GraphLabel]]),NA())</f>
        <v>#N/A</v>
      </c>
      <c r="D133" s="21"/>
      <c r="E133" s="22" t="e">
        <f>IFERROR(IF(OR(GeneralTable[[#This Row],[Exclude From Chart]]="X",PerfPowerST[[#This Row],[ExcludeHere]]="X"),NA(),GeneralTable[[#This Row],[Cons. ST]]),NA())</f>
        <v>#N/A</v>
      </c>
      <c r="F133" s="23" t="e">
        <f>IFERROR(IF(OR(GeneralTable[[#This Row],[Exclude From Chart]]="X",PerfPowerST[[#This Row],[ExcludeHere]]="X"),NA(),GeneralTable[[#This Row],[Dur. ST]]),NA())</f>
        <v>#N/A</v>
      </c>
      <c r="G133" s="40" t="e">
        <f>1000000000/50/PerfPowerST[[#This Row],[Cons. ST]]</f>
        <v>#N/A</v>
      </c>
      <c r="H133" s="40" t="e">
        <f>1000000000/100/PerfPowerST[[#This Row],[Cons. ST]]</f>
        <v>#N/A</v>
      </c>
      <c r="I133" s="40" t="e">
        <f>1000000000/200/PerfPowerST[[#This Row],[Cons. ST]]</f>
        <v>#N/A</v>
      </c>
      <c r="J133" s="40" t="e">
        <f>1000000000/300/PerfPowerST[[#This Row],[Cons. ST]]</f>
        <v>#N/A</v>
      </c>
      <c r="K133" s="40" t="e">
        <f>1000000000/400/PerfPowerST[[#This Row],[Cons. ST]]</f>
        <v>#N/A</v>
      </c>
      <c r="L133" s="40" t="e">
        <f>1000000000/500/PerfPowerST[[#This Row],[Cons. ST]]</f>
        <v>#N/A</v>
      </c>
      <c r="M133" s="40" t="e">
        <f>1000000000/600/PerfPowerST[[#This Row],[Cons. ST]]</f>
        <v>#N/A</v>
      </c>
      <c r="N133" s="40" t="e">
        <f>1000000000/700/PerfPowerST[[#This Row],[Cons. ST]]</f>
        <v>#N/A</v>
      </c>
      <c r="O133" s="40" t="e">
        <f>1000000000/800/PerfPowerST[[#This Row],[Cons. ST]]</f>
        <v>#N/A</v>
      </c>
      <c r="P133" s="40" t="e">
        <f>1000000000/900/PerfPowerST[[#This Row],[Cons. ST]]</f>
        <v>#N/A</v>
      </c>
      <c r="Q133" s="40" t="e">
        <f>1000000000/1000/PerfPowerST[[#This Row],[Cons. ST]]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Row],[GraphLabel]]),NA())</f>
        <v>#N/A</v>
      </c>
      <c r="D134" s="21"/>
      <c r="E134" s="22" t="e">
        <f>IFERROR(IF(OR(GeneralTable[[#This Row],[Exclude From Chart]]="X",PerfPowerST[[#This Row],[ExcludeHere]]="X"),NA(),GeneralTable[[#This Row],[Cons. ST]]),NA())</f>
        <v>#N/A</v>
      </c>
      <c r="F134" s="23" t="e">
        <f>IFERROR(IF(OR(GeneralTable[[#This Row],[Exclude From Chart]]="X",PerfPowerST[[#This Row],[ExcludeHere]]="X"),NA(),GeneralTable[[#This Row],[Dur. ST]]),NA())</f>
        <v>#N/A</v>
      </c>
      <c r="G134" s="40" t="e">
        <f>1000000000/50/PerfPowerST[[#This Row],[Cons. ST]]</f>
        <v>#N/A</v>
      </c>
      <c r="H134" s="40" t="e">
        <f>1000000000/100/PerfPowerST[[#This Row],[Cons. ST]]</f>
        <v>#N/A</v>
      </c>
      <c r="I134" s="40" t="e">
        <f>1000000000/200/PerfPowerST[[#This Row],[Cons. ST]]</f>
        <v>#N/A</v>
      </c>
      <c r="J134" s="40" t="e">
        <f>1000000000/300/PerfPowerST[[#This Row],[Cons. ST]]</f>
        <v>#N/A</v>
      </c>
      <c r="K134" s="40" t="e">
        <f>1000000000/400/PerfPowerST[[#This Row],[Cons. ST]]</f>
        <v>#N/A</v>
      </c>
      <c r="L134" s="40" t="e">
        <f>1000000000/500/PerfPowerST[[#This Row],[Cons. ST]]</f>
        <v>#N/A</v>
      </c>
      <c r="M134" s="40" t="e">
        <f>1000000000/600/PerfPowerST[[#This Row],[Cons. ST]]</f>
        <v>#N/A</v>
      </c>
      <c r="N134" s="40" t="e">
        <f>1000000000/700/PerfPowerST[[#This Row],[Cons. ST]]</f>
        <v>#N/A</v>
      </c>
      <c r="O134" s="40" t="e">
        <f>1000000000/800/PerfPowerST[[#This Row],[Cons. ST]]</f>
        <v>#N/A</v>
      </c>
      <c r="P134" s="40" t="e">
        <f>1000000000/900/PerfPowerST[[#This Row],[Cons. ST]]</f>
        <v>#N/A</v>
      </c>
      <c r="Q134" s="40" t="e">
        <f>1000000000/1000/PerfPowerST[[#This Row],[Cons. ST]]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Row],[GraphLabel]]),NA())</f>
        <v>#N/A</v>
      </c>
      <c r="D135" s="21"/>
      <c r="E135" s="22" t="e">
        <f>IFERROR(IF(OR(GeneralTable[[#This Row],[Exclude From Chart]]="X",PerfPowerST[[#This Row],[ExcludeHere]]="X"),NA(),GeneralTable[[#This Row],[Cons. ST]]),NA())</f>
        <v>#N/A</v>
      </c>
      <c r="F135" s="23" t="e">
        <f>IFERROR(IF(OR(GeneralTable[[#This Row],[Exclude From Chart]]="X",PerfPowerST[[#This Row],[ExcludeHere]]="X"),NA(),GeneralTable[[#This Row],[Dur. ST]]),NA())</f>
        <v>#N/A</v>
      </c>
      <c r="G135" s="40" t="e">
        <f>1000000000/50/PerfPowerST[[#This Row],[Cons. ST]]</f>
        <v>#N/A</v>
      </c>
      <c r="H135" s="40" t="e">
        <f>1000000000/100/PerfPowerST[[#This Row],[Cons. ST]]</f>
        <v>#N/A</v>
      </c>
      <c r="I135" s="40" t="e">
        <f>1000000000/200/PerfPowerST[[#This Row],[Cons. ST]]</f>
        <v>#N/A</v>
      </c>
      <c r="J135" s="40" t="e">
        <f>1000000000/300/PerfPowerST[[#This Row],[Cons. ST]]</f>
        <v>#N/A</v>
      </c>
      <c r="K135" s="40" t="e">
        <f>1000000000/400/PerfPowerST[[#This Row],[Cons. ST]]</f>
        <v>#N/A</v>
      </c>
      <c r="L135" s="40" t="e">
        <f>1000000000/500/PerfPowerST[[#This Row],[Cons. ST]]</f>
        <v>#N/A</v>
      </c>
      <c r="M135" s="40" t="e">
        <f>1000000000/600/PerfPowerST[[#This Row],[Cons. ST]]</f>
        <v>#N/A</v>
      </c>
      <c r="N135" s="40" t="e">
        <f>1000000000/700/PerfPowerST[[#This Row],[Cons. ST]]</f>
        <v>#N/A</v>
      </c>
      <c r="O135" s="40" t="e">
        <f>1000000000/800/PerfPowerST[[#This Row],[Cons. ST]]</f>
        <v>#N/A</v>
      </c>
      <c r="P135" s="40" t="e">
        <f>1000000000/900/PerfPowerST[[#This Row],[Cons. ST]]</f>
        <v>#N/A</v>
      </c>
      <c r="Q135" s="40" t="e">
        <f>1000000000/1000/PerfPowerST[[#This Row],[Cons. ST]]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Row],[GraphLabel]]),NA())</f>
        <v>#N/A</v>
      </c>
      <c r="D136" s="21"/>
      <c r="E136" s="22" t="e">
        <f>IFERROR(IF(OR(GeneralTable[[#This Row],[Exclude From Chart]]="X",PerfPowerST[[#This Row],[ExcludeHere]]="X"),NA(),GeneralTable[[#This Row],[Cons. ST]]),NA())</f>
        <v>#N/A</v>
      </c>
      <c r="F136" s="23" t="e">
        <f>IFERROR(IF(OR(GeneralTable[[#This Row],[Exclude From Chart]]="X",PerfPowerST[[#This Row],[ExcludeHere]]="X"),NA(),GeneralTable[[#This Row],[Dur. ST]]),NA())</f>
        <v>#N/A</v>
      </c>
      <c r="G136" s="40" t="e">
        <f>1000000000/50/PerfPowerST[[#This Row],[Cons. ST]]</f>
        <v>#N/A</v>
      </c>
      <c r="H136" s="40" t="e">
        <f>1000000000/100/PerfPowerST[[#This Row],[Cons. ST]]</f>
        <v>#N/A</v>
      </c>
      <c r="I136" s="40" t="e">
        <f>1000000000/200/PerfPowerST[[#This Row],[Cons. ST]]</f>
        <v>#N/A</v>
      </c>
      <c r="J136" s="40" t="e">
        <f>1000000000/300/PerfPowerST[[#This Row],[Cons. ST]]</f>
        <v>#N/A</v>
      </c>
      <c r="K136" s="40" t="e">
        <f>1000000000/400/PerfPowerST[[#This Row],[Cons. ST]]</f>
        <v>#N/A</v>
      </c>
      <c r="L136" s="40" t="e">
        <f>1000000000/500/PerfPowerST[[#This Row],[Cons. ST]]</f>
        <v>#N/A</v>
      </c>
      <c r="M136" s="40" t="e">
        <f>1000000000/600/PerfPowerST[[#This Row],[Cons. ST]]</f>
        <v>#N/A</v>
      </c>
      <c r="N136" s="40" t="e">
        <f>1000000000/700/PerfPowerST[[#This Row],[Cons. ST]]</f>
        <v>#N/A</v>
      </c>
      <c r="O136" s="40" t="e">
        <f>1000000000/800/PerfPowerST[[#This Row],[Cons. ST]]</f>
        <v>#N/A</v>
      </c>
      <c r="P136" s="40" t="e">
        <f>1000000000/900/PerfPowerST[[#This Row],[Cons. ST]]</f>
        <v>#N/A</v>
      </c>
      <c r="Q136" s="40" t="e">
        <f>1000000000/1000/PerfPowerST[[#This Row],[Cons. ST]]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Row],[GraphLabel]]),NA())</f>
        <v>#N/A</v>
      </c>
      <c r="D137" s="21"/>
      <c r="E137" s="22" t="e">
        <f>IFERROR(IF(OR(GeneralTable[[#This Row],[Exclude From Chart]]="X",PerfPowerST[[#This Row],[ExcludeHere]]="X"),NA(),GeneralTable[[#This Row],[Cons. ST]]),NA())</f>
        <v>#N/A</v>
      </c>
      <c r="F137" s="23" t="e">
        <f>IFERROR(IF(OR(GeneralTable[[#This Row],[Exclude From Chart]]="X",PerfPowerST[[#This Row],[ExcludeHere]]="X"),NA(),GeneralTable[[#This Row],[Dur. ST]]),NA())</f>
        <v>#N/A</v>
      </c>
      <c r="G137" s="40" t="e">
        <f>1000000000/50/PerfPowerST[[#This Row],[Cons. ST]]</f>
        <v>#N/A</v>
      </c>
      <c r="H137" s="40" t="e">
        <f>1000000000/100/PerfPowerST[[#This Row],[Cons. ST]]</f>
        <v>#N/A</v>
      </c>
      <c r="I137" s="40" t="e">
        <f>1000000000/200/PerfPowerST[[#This Row],[Cons. ST]]</f>
        <v>#N/A</v>
      </c>
      <c r="J137" s="40" t="e">
        <f>1000000000/300/PerfPowerST[[#This Row],[Cons. ST]]</f>
        <v>#N/A</v>
      </c>
      <c r="K137" s="40" t="e">
        <f>1000000000/400/PerfPowerST[[#This Row],[Cons. ST]]</f>
        <v>#N/A</v>
      </c>
      <c r="L137" s="40" t="e">
        <f>1000000000/500/PerfPowerST[[#This Row],[Cons. ST]]</f>
        <v>#N/A</v>
      </c>
      <c r="M137" s="40" t="e">
        <f>1000000000/600/PerfPowerST[[#This Row],[Cons. ST]]</f>
        <v>#N/A</v>
      </c>
      <c r="N137" s="40" t="e">
        <f>1000000000/700/PerfPowerST[[#This Row],[Cons. ST]]</f>
        <v>#N/A</v>
      </c>
      <c r="O137" s="40" t="e">
        <f>1000000000/800/PerfPowerST[[#This Row],[Cons. ST]]</f>
        <v>#N/A</v>
      </c>
      <c r="P137" s="40" t="e">
        <f>1000000000/900/PerfPowerST[[#This Row],[Cons. ST]]</f>
        <v>#N/A</v>
      </c>
      <c r="Q137" s="40" t="e">
        <f>1000000000/1000/PerfPowerST[[#This Row],[Cons. ST]]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Row],[GraphLabel]]),NA())</f>
        <v>#N/A</v>
      </c>
      <c r="D138" s="21"/>
      <c r="E138" s="22" t="e">
        <f>IFERROR(IF(OR(GeneralTable[[#This Row],[Exclude From Chart]]="X",PerfPowerST[[#This Row],[ExcludeHere]]="X"),NA(),GeneralTable[[#This Row],[Cons. ST]]),NA())</f>
        <v>#N/A</v>
      </c>
      <c r="F138" s="23" t="e">
        <f>IFERROR(IF(OR(GeneralTable[[#This Row],[Exclude From Chart]]="X",PerfPowerST[[#This Row],[ExcludeHere]]="X"),NA(),GeneralTable[[#This Row],[Dur. ST]]),NA())</f>
        <v>#N/A</v>
      </c>
      <c r="G138" s="40" t="e">
        <f>1000000000/50/PerfPowerST[[#This Row],[Cons. ST]]</f>
        <v>#N/A</v>
      </c>
      <c r="H138" s="40" t="e">
        <f>1000000000/100/PerfPowerST[[#This Row],[Cons. ST]]</f>
        <v>#N/A</v>
      </c>
      <c r="I138" s="40" t="e">
        <f>1000000000/200/PerfPowerST[[#This Row],[Cons. ST]]</f>
        <v>#N/A</v>
      </c>
      <c r="J138" s="40" t="e">
        <f>1000000000/300/PerfPowerST[[#This Row],[Cons. ST]]</f>
        <v>#N/A</v>
      </c>
      <c r="K138" s="40" t="e">
        <f>1000000000/400/PerfPowerST[[#This Row],[Cons. ST]]</f>
        <v>#N/A</v>
      </c>
      <c r="L138" s="40" t="e">
        <f>1000000000/500/PerfPowerST[[#This Row],[Cons. ST]]</f>
        <v>#N/A</v>
      </c>
      <c r="M138" s="40" t="e">
        <f>1000000000/600/PerfPowerST[[#This Row],[Cons. ST]]</f>
        <v>#N/A</v>
      </c>
      <c r="N138" s="40" t="e">
        <f>1000000000/700/PerfPowerST[[#This Row],[Cons. ST]]</f>
        <v>#N/A</v>
      </c>
      <c r="O138" s="40" t="e">
        <f>1000000000/800/PerfPowerST[[#This Row],[Cons. ST]]</f>
        <v>#N/A</v>
      </c>
      <c r="P138" s="40" t="e">
        <f>1000000000/900/PerfPowerST[[#This Row],[Cons. ST]]</f>
        <v>#N/A</v>
      </c>
      <c r="Q138" s="40" t="e">
        <f>1000000000/1000/PerfPowerST[[#This Row],[Cons. ST]]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Row],[GraphLabel]]),NA())</f>
        <v>#N/A</v>
      </c>
      <c r="D139" s="21"/>
      <c r="E139" s="22" t="e">
        <f>IFERROR(IF(OR(GeneralTable[[#This Row],[Exclude From Chart]]="X",PerfPowerST[[#This Row],[ExcludeHere]]="X"),NA(),GeneralTable[[#This Row],[Cons. ST]]),NA())</f>
        <v>#N/A</v>
      </c>
      <c r="F139" s="23" t="e">
        <f>IFERROR(IF(OR(GeneralTable[[#This Row],[Exclude From Chart]]="X",PerfPowerST[[#This Row],[ExcludeHere]]="X"),NA(),GeneralTable[[#This Row],[Dur. ST]]),NA())</f>
        <v>#N/A</v>
      </c>
      <c r="G139" s="40" t="e">
        <f>1000000000/50/PerfPowerST[[#This Row],[Cons. ST]]</f>
        <v>#N/A</v>
      </c>
      <c r="H139" s="40" t="e">
        <f>1000000000/100/PerfPowerST[[#This Row],[Cons. ST]]</f>
        <v>#N/A</v>
      </c>
      <c r="I139" s="40" t="e">
        <f>1000000000/200/PerfPowerST[[#This Row],[Cons. ST]]</f>
        <v>#N/A</v>
      </c>
      <c r="J139" s="40" t="e">
        <f>1000000000/300/PerfPowerST[[#This Row],[Cons. ST]]</f>
        <v>#N/A</v>
      </c>
      <c r="K139" s="40" t="e">
        <f>1000000000/400/PerfPowerST[[#This Row],[Cons. ST]]</f>
        <v>#N/A</v>
      </c>
      <c r="L139" s="40" t="e">
        <f>1000000000/500/PerfPowerST[[#This Row],[Cons. ST]]</f>
        <v>#N/A</v>
      </c>
      <c r="M139" s="40" t="e">
        <f>1000000000/600/PerfPowerST[[#This Row],[Cons. ST]]</f>
        <v>#N/A</v>
      </c>
      <c r="N139" s="40" t="e">
        <f>1000000000/700/PerfPowerST[[#This Row],[Cons. ST]]</f>
        <v>#N/A</v>
      </c>
      <c r="O139" s="40" t="e">
        <f>1000000000/800/PerfPowerST[[#This Row],[Cons. ST]]</f>
        <v>#N/A</v>
      </c>
      <c r="P139" s="40" t="e">
        <f>1000000000/900/PerfPowerST[[#This Row],[Cons. ST]]</f>
        <v>#N/A</v>
      </c>
      <c r="Q139" s="40" t="e">
        <f>1000000000/1000/PerfPowerST[[#This Row],[Cons. ST]]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Row],[GraphLabel]]),NA())</f>
        <v>#N/A</v>
      </c>
      <c r="D140" s="21"/>
      <c r="E140" s="22" t="e">
        <f>IFERROR(IF(OR(GeneralTable[[#This Row],[Exclude From Chart]]="X",PerfPowerST[[#This Row],[ExcludeHere]]="X"),NA(),GeneralTable[[#This Row],[Cons. ST]]),NA())</f>
        <v>#N/A</v>
      </c>
      <c r="F140" s="23" t="e">
        <f>IFERROR(IF(OR(GeneralTable[[#This Row],[Exclude From Chart]]="X",PerfPowerST[[#This Row],[ExcludeHere]]="X"),NA(),GeneralTable[[#This Row],[Dur. ST]]),NA())</f>
        <v>#N/A</v>
      </c>
      <c r="G140" s="40" t="e">
        <f>1000000000/50/PerfPowerST[[#This Row],[Cons. ST]]</f>
        <v>#N/A</v>
      </c>
      <c r="H140" s="40" t="e">
        <f>1000000000/100/PerfPowerST[[#This Row],[Cons. ST]]</f>
        <v>#N/A</v>
      </c>
      <c r="I140" s="40" t="e">
        <f>1000000000/200/PerfPowerST[[#This Row],[Cons. ST]]</f>
        <v>#N/A</v>
      </c>
      <c r="J140" s="40" t="e">
        <f>1000000000/300/PerfPowerST[[#This Row],[Cons. ST]]</f>
        <v>#N/A</v>
      </c>
      <c r="K140" s="40" t="e">
        <f>1000000000/400/PerfPowerST[[#This Row],[Cons. ST]]</f>
        <v>#N/A</v>
      </c>
      <c r="L140" s="40" t="e">
        <f>1000000000/500/PerfPowerST[[#This Row],[Cons. ST]]</f>
        <v>#N/A</v>
      </c>
      <c r="M140" s="40" t="e">
        <f>1000000000/600/PerfPowerST[[#This Row],[Cons. ST]]</f>
        <v>#N/A</v>
      </c>
      <c r="N140" s="40" t="e">
        <f>1000000000/700/PerfPowerST[[#This Row],[Cons. ST]]</f>
        <v>#N/A</v>
      </c>
      <c r="O140" s="40" t="e">
        <f>1000000000/800/PerfPowerST[[#This Row],[Cons. ST]]</f>
        <v>#N/A</v>
      </c>
      <c r="P140" s="40" t="e">
        <f>1000000000/900/PerfPowerST[[#This Row],[Cons. ST]]</f>
        <v>#N/A</v>
      </c>
      <c r="Q140" s="40" t="e">
        <f>1000000000/1000/PerfPowerST[[#This Row],[Cons. ST]]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Row],[GraphLabel]]),NA())</f>
        <v>#N/A</v>
      </c>
      <c r="D141" s="21"/>
      <c r="E141" s="22" t="e">
        <f>IFERROR(IF(OR(GeneralTable[[#This Row],[Exclude From Chart]]="X",PerfPowerST[[#This Row],[ExcludeHere]]="X"),NA(),GeneralTable[[#This Row],[Cons. ST]]),NA())</f>
        <v>#N/A</v>
      </c>
      <c r="F141" s="23" t="e">
        <f>IFERROR(IF(OR(GeneralTable[[#This Row],[Exclude From Chart]]="X",PerfPowerST[[#This Row],[ExcludeHere]]="X"),NA(),GeneralTable[[#This Row],[Dur. ST]]),NA())</f>
        <v>#N/A</v>
      </c>
      <c r="G141" s="40" t="e">
        <f>1000000000/50/PerfPowerST[[#This Row],[Cons. ST]]</f>
        <v>#N/A</v>
      </c>
      <c r="H141" s="40" t="e">
        <f>1000000000/100/PerfPowerST[[#This Row],[Cons. ST]]</f>
        <v>#N/A</v>
      </c>
      <c r="I141" s="40" t="e">
        <f>1000000000/200/PerfPowerST[[#This Row],[Cons. ST]]</f>
        <v>#N/A</v>
      </c>
      <c r="J141" s="40" t="e">
        <f>1000000000/300/PerfPowerST[[#This Row],[Cons. ST]]</f>
        <v>#N/A</v>
      </c>
      <c r="K141" s="40" t="e">
        <f>1000000000/400/PerfPowerST[[#This Row],[Cons. ST]]</f>
        <v>#N/A</v>
      </c>
      <c r="L141" s="40" t="e">
        <f>1000000000/500/PerfPowerST[[#This Row],[Cons. ST]]</f>
        <v>#N/A</v>
      </c>
      <c r="M141" s="40" t="e">
        <f>1000000000/600/PerfPowerST[[#This Row],[Cons. ST]]</f>
        <v>#N/A</v>
      </c>
      <c r="N141" s="40" t="e">
        <f>1000000000/700/PerfPowerST[[#This Row],[Cons. ST]]</f>
        <v>#N/A</v>
      </c>
      <c r="O141" s="40" t="e">
        <f>1000000000/800/PerfPowerST[[#This Row],[Cons. ST]]</f>
        <v>#N/A</v>
      </c>
      <c r="P141" s="40" t="e">
        <f>1000000000/900/PerfPowerST[[#This Row],[Cons. ST]]</f>
        <v>#N/A</v>
      </c>
      <c r="Q141" s="40" t="e">
        <f>1000000000/1000/PerfPowerST[[#This Row],[Cons. ST]]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Row],[GraphLabel]]),NA())</f>
        <v>#N/A</v>
      </c>
      <c r="D142" s="21"/>
      <c r="E142" s="22" t="e">
        <f>IFERROR(IF(OR(GeneralTable[[#This Row],[Exclude From Chart]]="X",PerfPowerST[[#This Row],[ExcludeHere]]="X"),NA(),GeneralTable[[#This Row],[Cons. ST]]),NA())</f>
        <v>#N/A</v>
      </c>
      <c r="F142" s="23" t="e">
        <f>IFERROR(IF(OR(GeneralTable[[#This Row],[Exclude From Chart]]="X",PerfPowerST[[#This Row],[ExcludeHere]]="X"),NA(),GeneralTable[[#This Row],[Dur. ST]]),NA())</f>
        <v>#N/A</v>
      </c>
      <c r="G142" s="40" t="e">
        <f>1000000000/50/PerfPowerST[[#This Row],[Cons. ST]]</f>
        <v>#N/A</v>
      </c>
      <c r="H142" s="40" t="e">
        <f>1000000000/100/PerfPowerST[[#This Row],[Cons. ST]]</f>
        <v>#N/A</v>
      </c>
      <c r="I142" s="40" t="e">
        <f>1000000000/200/PerfPowerST[[#This Row],[Cons. ST]]</f>
        <v>#N/A</v>
      </c>
      <c r="J142" s="40" t="e">
        <f>1000000000/300/PerfPowerST[[#This Row],[Cons. ST]]</f>
        <v>#N/A</v>
      </c>
      <c r="K142" s="40" t="e">
        <f>1000000000/400/PerfPowerST[[#This Row],[Cons. ST]]</f>
        <v>#N/A</v>
      </c>
      <c r="L142" s="40" t="e">
        <f>1000000000/500/PerfPowerST[[#This Row],[Cons. ST]]</f>
        <v>#N/A</v>
      </c>
      <c r="M142" s="40" t="e">
        <f>1000000000/600/PerfPowerST[[#This Row],[Cons. ST]]</f>
        <v>#N/A</v>
      </c>
      <c r="N142" s="40" t="e">
        <f>1000000000/700/PerfPowerST[[#This Row],[Cons. ST]]</f>
        <v>#N/A</v>
      </c>
      <c r="O142" s="40" t="e">
        <f>1000000000/800/PerfPowerST[[#This Row],[Cons. ST]]</f>
        <v>#N/A</v>
      </c>
      <c r="P142" s="40" t="e">
        <f>1000000000/900/PerfPowerST[[#This Row],[Cons. ST]]</f>
        <v>#N/A</v>
      </c>
      <c r="Q142" s="40" t="e">
        <f>1000000000/1000/PerfPowerST[[#This Row],[Cons. ST]]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Row],[GraphLabel]]),NA())</f>
        <v>#N/A</v>
      </c>
      <c r="D143" s="21"/>
      <c r="E143" s="22" t="e">
        <f>IFERROR(IF(OR(GeneralTable[[#This Row],[Exclude From Chart]]="X",PerfPowerST[[#This Row],[ExcludeHere]]="X"),NA(),GeneralTable[[#This Row],[Cons. ST]]),NA())</f>
        <v>#N/A</v>
      </c>
      <c r="F143" s="23" t="e">
        <f>IFERROR(IF(OR(GeneralTable[[#This Row],[Exclude From Chart]]="X",PerfPowerST[[#This Row],[ExcludeHere]]="X"),NA(),GeneralTable[[#This Row],[Dur. ST]]),NA())</f>
        <v>#N/A</v>
      </c>
      <c r="G143" s="40" t="e">
        <f>1000000000/50/PerfPowerST[[#This Row],[Cons. ST]]</f>
        <v>#N/A</v>
      </c>
      <c r="H143" s="40" t="e">
        <f>1000000000/100/PerfPowerST[[#This Row],[Cons. ST]]</f>
        <v>#N/A</v>
      </c>
      <c r="I143" s="40" t="e">
        <f>1000000000/200/PerfPowerST[[#This Row],[Cons. ST]]</f>
        <v>#N/A</v>
      </c>
      <c r="J143" s="40" t="e">
        <f>1000000000/300/PerfPowerST[[#This Row],[Cons. ST]]</f>
        <v>#N/A</v>
      </c>
      <c r="K143" s="40" t="e">
        <f>1000000000/400/PerfPowerST[[#This Row],[Cons. ST]]</f>
        <v>#N/A</v>
      </c>
      <c r="L143" s="40" t="e">
        <f>1000000000/500/PerfPowerST[[#This Row],[Cons. ST]]</f>
        <v>#N/A</v>
      </c>
      <c r="M143" s="40" t="e">
        <f>1000000000/600/PerfPowerST[[#This Row],[Cons. ST]]</f>
        <v>#N/A</v>
      </c>
      <c r="N143" s="40" t="e">
        <f>1000000000/700/PerfPowerST[[#This Row],[Cons. ST]]</f>
        <v>#N/A</v>
      </c>
      <c r="O143" s="40" t="e">
        <f>1000000000/800/PerfPowerST[[#This Row],[Cons. ST]]</f>
        <v>#N/A</v>
      </c>
      <c r="P143" s="40" t="e">
        <f>1000000000/900/PerfPowerST[[#This Row],[Cons. ST]]</f>
        <v>#N/A</v>
      </c>
      <c r="Q143" s="40" t="e">
        <f>1000000000/1000/PerfPowerST[[#This Row],[Cons. ST]]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Row],[GraphLabel]]),NA())</f>
        <v>#N/A</v>
      </c>
      <c r="D144" s="21"/>
      <c r="E144" s="22" t="e">
        <f>IFERROR(IF(OR(GeneralTable[[#This Row],[Exclude From Chart]]="X",PerfPowerST[[#This Row],[ExcludeHere]]="X"),NA(),GeneralTable[[#This Row],[Cons. ST]]),NA())</f>
        <v>#N/A</v>
      </c>
      <c r="F144" s="23" t="e">
        <f>IFERROR(IF(OR(GeneralTable[[#This Row],[Exclude From Chart]]="X",PerfPowerST[[#This Row],[ExcludeHere]]="X"),NA(),GeneralTable[[#This Row],[Dur. ST]]),NA())</f>
        <v>#N/A</v>
      </c>
      <c r="G144" s="40" t="e">
        <f>1000000000/50/PerfPowerST[[#This Row],[Cons. ST]]</f>
        <v>#N/A</v>
      </c>
      <c r="H144" s="40" t="e">
        <f>1000000000/100/PerfPowerST[[#This Row],[Cons. ST]]</f>
        <v>#N/A</v>
      </c>
      <c r="I144" s="40" t="e">
        <f>1000000000/200/PerfPowerST[[#This Row],[Cons. ST]]</f>
        <v>#N/A</v>
      </c>
      <c r="J144" s="40" t="e">
        <f>1000000000/300/PerfPowerST[[#This Row],[Cons. ST]]</f>
        <v>#N/A</v>
      </c>
      <c r="K144" s="40" t="e">
        <f>1000000000/400/PerfPowerST[[#This Row],[Cons. ST]]</f>
        <v>#N/A</v>
      </c>
      <c r="L144" s="40" t="e">
        <f>1000000000/500/PerfPowerST[[#This Row],[Cons. ST]]</f>
        <v>#N/A</v>
      </c>
      <c r="M144" s="40" t="e">
        <f>1000000000/600/PerfPowerST[[#This Row],[Cons. ST]]</f>
        <v>#N/A</v>
      </c>
      <c r="N144" s="40" t="e">
        <f>1000000000/700/PerfPowerST[[#This Row],[Cons. ST]]</f>
        <v>#N/A</v>
      </c>
      <c r="O144" s="40" t="e">
        <f>1000000000/800/PerfPowerST[[#This Row],[Cons. ST]]</f>
        <v>#N/A</v>
      </c>
      <c r="P144" s="40" t="e">
        <f>1000000000/900/PerfPowerST[[#This Row],[Cons. ST]]</f>
        <v>#N/A</v>
      </c>
      <c r="Q144" s="40" t="e">
        <f>1000000000/1000/PerfPowerST[[#This Row],[Cons. ST]]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Row],[GraphLabel]]),NA())</f>
        <v>#N/A</v>
      </c>
      <c r="D145" s="21"/>
      <c r="E145" s="22" t="e">
        <f>IFERROR(IF(OR(GeneralTable[[#This Row],[Exclude From Chart]]="X",PerfPowerST[[#This Row],[ExcludeHere]]="X"),NA(),GeneralTable[[#This Row],[Cons. ST]]),NA())</f>
        <v>#N/A</v>
      </c>
      <c r="F145" s="23" t="e">
        <f>IFERROR(IF(OR(GeneralTable[[#This Row],[Exclude From Chart]]="X",PerfPowerST[[#This Row],[ExcludeHere]]="X"),NA(),GeneralTable[[#This Row],[Dur. ST]]),NA())</f>
        <v>#N/A</v>
      </c>
      <c r="G145" s="40" t="e">
        <f>1000000000/50/PerfPowerST[[#This Row],[Cons. ST]]</f>
        <v>#N/A</v>
      </c>
      <c r="H145" s="40" t="e">
        <f>1000000000/100/PerfPowerST[[#This Row],[Cons. ST]]</f>
        <v>#N/A</v>
      </c>
      <c r="I145" s="40" t="e">
        <f>1000000000/200/PerfPowerST[[#This Row],[Cons. ST]]</f>
        <v>#N/A</v>
      </c>
      <c r="J145" s="40" t="e">
        <f>1000000000/300/PerfPowerST[[#This Row],[Cons. ST]]</f>
        <v>#N/A</v>
      </c>
      <c r="K145" s="40" t="e">
        <f>1000000000/400/PerfPowerST[[#This Row],[Cons. ST]]</f>
        <v>#N/A</v>
      </c>
      <c r="L145" s="40" t="e">
        <f>1000000000/500/PerfPowerST[[#This Row],[Cons. ST]]</f>
        <v>#N/A</v>
      </c>
      <c r="M145" s="40" t="e">
        <f>1000000000/600/PerfPowerST[[#This Row],[Cons. ST]]</f>
        <v>#N/A</v>
      </c>
      <c r="N145" s="40" t="e">
        <f>1000000000/700/PerfPowerST[[#This Row],[Cons. ST]]</f>
        <v>#N/A</v>
      </c>
      <c r="O145" s="40" t="e">
        <f>1000000000/800/PerfPowerST[[#This Row],[Cons. ST]]</f>
        <v>#N/A</v>
      </c>
      <c r="P145" s="40" t="e">
        <f>1000000000/900/PerfPowerST[[#This Row],[Cons. ST]]</f>
        <v>#N/A</v>
      </c>
      <c r="Q145" s="40" t="e">
        <f>1000000000/1000/PerfPowerST[[#This Row],[Cons. ST]]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Row],[GraphLabel]]),NA())</f>
        <v>#N/A</v>
      </c>
      <c r="D146" s="21"/>
      <c r="E146" s="22" t="e">
        <f>IFERROR(IF(OR(GeneralTable[[#This Row],[Exclude From Chart]]="X",PerfPowerST[[#This Row],[ExcludeHere]]="X"),NA(),GeneralTable[[#This Row],[Cons. ST]]),NA())</f>
        <v>#N/A</v>
      </c>
      <c r="F146" s="23" t="e">
        <f>IFERROR(IF(OR(GeneralTable[[#This Row],[Exclude From Chart]]="X",PerfPowerST[[#This Row],[ExcludeHere]]="X"),NA(),GeneralTable[[#This Row],[Dur. ST]]),NA())</f>
        <v>#N/A</v>
      </c>
      <c r="G146" s="40" t="e">
        <f>1000000000/50/PerfPowerST[[#This Row],[Cons. ST]]</f>
        <v>#N/A</v>
      </c>
      <c r="H146" s="40" t="e">
        <f>1000000000/100/PerfPowerST[[#This Row],[Cons. ST]]</f>
        <v>#N/A</v>
      </c>
      <c r="I146" s="40" t="e">
        <f>1000000000/200/PerfPowerST[[#This Row],[Cons. ST]]</f>
        <v>#N/A</v>
      </c>
      <c r="J146" s="40" t="e">
        <f>1000000000/300/PerfPowerST[[#This Row],[Cons. ST]]</f>
        <v>#N/A</v>
      </c>
      <c r="K146" s="40" t="e">
        <f>1000000000/400/PerfPowerST[[#This Row],[Cons. ST]]</f>
        <v>#N/A</v>
      </c>
      <c r="L146" s="40" t="e">
        <f>1000000000/500/PerfPowerST[[#This Row],[Cons. ST]]</f>
        <v>#N/A</v>
      </c>
      <c r="M146" s="40" t="e">
        <f>1000000000/600/PerfPowerST[[#This Row],[Cons. ST]]</f>
        <v>#N/A</v>
      </c>
      <c r="N146" s="40" t="e">
        <f>1000000000/700/PerfPowerST[[#This Row],[Cons. ST]]</f>
        <v>#N/A</v>
      </c>
      <c r="O146" s="40" t="e">
        <f>1000000000/800/PerfPowerST[[#This Row],[Cons. ST]]</f>
        <v>#N/A</v>
      </c>
      <c r="P146" s="40" t="e">
        <f>1000000000/900/PerfPowerST[[#This Row],[Cons. ST]]</f>
        <v>#N/A</v>
      </c>
      <c r="Q146" s="40" t="e">
        <f>1000000000/1000/PerfPowerST[[#This Row],[Cons. ST]]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Row],[GraphLabel]]),NA())</f>
        <v>#N/A</v>
      </c>
      <c r="D147" s="21"/>
      <c r="E147" s="22" t="e">
        <f>IFERROR(IF(OR(GeneralTable[[#This Row],[Exclude From Chart]]="X",PerfPowerST[[#This Row],[ExcludeHere]]="X"),NA(),GeneralTable[[#This Row],[Cons. ST]]),NA())</f>
        <v>#N/A</v>
      </c>
      <c r="F147" s="23" t="e">
        <f>IFERROR(IF(OR(GeneralTable[[#This Row],[Exclude From Chart]]="X",PerfPowerST[[#This Row],[ExcludeHere]]="X"),NA(),GeneralTable[[#This Row],[Dur. ST]]),NA())</f>
        <v>#N/A</v>
      </c>
      <c r="G147" s="40" t="e">
        <f>1000000000/50/PerfPowerST[[#This Row],[Cons. ST]]</f>
        <v>#N/A</v>
      </c>
      <c r="H147" s="40" t="e">
        <f>1000000000/100/PerfPowerST[[#This Row],[Cons. ST]]</f>
        <v>#N/A</v>
      </c>
      <c r="I147" s="40" t="e">
        <f>1000000000/200/PerfPowerST[[#This Row],[Cons. ST]]</f>
        <v>#N/A</v>
      </c>
      <c r="J147" s="40" t="e">
        <f>1000000000/300/PerfPowerST[[#This Row],[Cons. ST]]</f>
        <v>#N/A</v>
      </c>
      <c r="K147" s="40" t="e">
        <f>1000000000/400/PerfPowerST[[#This Row],[Cons. ST]]</f>
        <v>#N/A</v>
      </c>
      <c r="L147" s="40" t="e">
        <f>1000000000/500/PerfPowerST[[#This Row],[Cons. ST]]</f>
        <v>#N/A</v>
      </c>
      <c r="M147" s="40" t="e">
        <f>1000000000/600/PerfPowerST[[#This Row],[Cons. ST]]</f>
        <v>#N/A</v>
      </c>
      <c r="N147" s="40" t="e">
        <f>1000000000/700/PerfPowerST[[#This Row],[Cons. ST]]</f>
        <v>#N/A</v>
      </c>
      <c r="O147" s="40" t="e">
        <f>1000000000/800/PerfPowerST[[#This Row],[Cons. ST]]</f>
        <v>#N/A</v>
      </c>
      <c r="P147" s="40" t="e">
        <f>1000000000/900/PerfPowerST[[#This Row],[Cons. ST]]</f>
        <v>#N/A</v>
      </c>
      <c r="Q147" s="40" t="e">
        <f>1000000000/1000/PerfPowerST[[#This Row],[Cons. ST]]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Row],[GraphLabel]]),NA())</f>
        <v>#N/A</v>
      </c>
      <c r="D148" s="21"/>
      <c r="E148" s="22" t="e">
        <f>IFERROR(IF(OR(GeneralTable[[#This Row],[Exclude From Chart]]="X",PerfPowerST[[#This Row],[ExcludeHere]]="X"),NA(),GeneralTable[[#This Row],[Cons. ST]]),NA())</f>
        <v>#N/A</v>
      </c>
      <c r="F148" s="23" t="e">
        <f>IFERROR(IF(OR(GeneralTable[[#This Row],[Exclude From Chart]]="X",PerfPowerST[[#This Row],[ExcludeHere]]="X"),NA(),GeneralTable[[#This Row],[Dur. ST]]),NA())</f>
        <v>#N/A</v>
      </c>
      <c r="G148" s="40" t="e">
        <f>1000000000/50/PerfPowerST[[#This Row],[Cons. ST]]</f>
        <v>#N/A</v>
      </c>
      <c r="H148" s="40" t="e">
        <f>1000000000/100/PerfPowerST[[#This Row],[Cons. ST]]</f>
        <v>#N/A</v>
      </c>
      <c r="I148" s="40" t="e">
        <f>1000000000/200/PerfPowerST[[#This Row],[Cons. ST]]</f>
        <v>#N/A</v>
      </c>
      <c r="J148" s="40" t="e">
        <f>1000000000/300/PerfPowerST[[#This Row],[Cons. ST]]</f>
        <v>#N/A</v>
      </c>
      <c r="K148" s="40" t="e">
        <f>1000000000/400/PerfPowerST[[#This Row],[Cons. ST]]</f>
        <v>#N/A</v>
      </c>
      <c r="L148" s="40" t="e">
        <f>1000000000/500/PerfPowerST[[#This Row],[Cons. ST]]</f>
        <v>#N/A</v>
      </c>
      <c r="M148" s="40" t="e">
        <f>1000000000/600/PerfPowerST[[#This Row],[Cons. ST]]</f>
        <v>#N/A</v>
      </c>
      <c r="N148" s="40" t="e">
        <f>1000000000/700/PerfPowerST[[#This Row],[Cons. ST]]</f>
        <v>#N/A</v>
      </c>
      <c r="O148" s="40" t="e">
        <f>1000000000/800/PerfPowerST[[#This Row],[Cons. ST]]</f>
        <v>#N/A</v>
      </c>
      <c r="P148" s="40" t="e">
        <f>1000000000/900/PerfPowerST[[#This Row],[Cons. ST]]</f>
        <v>#N/A</v>
      </c>
      <c r="Q148" s="40" t="e">
        <f>1000000000/1000/PerfPowerST[[#This Row],[Cons. ST]]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Row],[GraphLabel]]),NA())</f>
        <v>#N/A</v>
      </c>
      <c r="D149" s="21"/>
      <c r="E149" s="22" t="e">
        <f>IFERROR(IF(OR(GeneralTable[[#This Row],[Exclude From Chart]]="X",PerfPowerST[[#This Row],[ExcludeHere]]="X"),NA(),GeneralTable[[#This Row],[Cons. ST]]),NA())</f>
        <v>#N/A</v>
      </c>
      <c r="F149" s="23" t="e">
        <f>IFERROR(IF(OR(GeneralTable[[#This Row],[Exclude From Chart]]="X",PerfPowerST[[#This Row],[ExcludeHere]]="X"),NA(),GeneralTable[[#This Row],[Dur. ST]]),NA())</f>
        <v>#N/A</v>
      </c>
      <c r="G149" s="40" t="e">
        <f>1000000000/50/PerfPowerST[[#This Row],[Cons. ST]]</f>
        <v>#N/A</v>
      </c>
      <c r="H149" s="40" t="e">
        <f>1000000000/100/PerfPowerST[[#This Row],[Cons. ST]]</f>
        <v>#N/A</v>
      </c>
      <c r="I149" s="40" t="e">
        <f>1000000000/200/PerfPowerST[[#This Row],[Cons. ST]]</f>
        <v>#N/A</v>
      </c>
      <c r="J149" s="40" t="e">
        <f>1000000000/300/PerfPowerST[[#This Row],[Cons. ST]]</f>
        <v>#N/A</v>
      </c>
      <c r="K149" s="40" t="e">
        <f>1000000000/400/PerfPowerST[[#This Row],[Cons. ST]]</f>
        <v>#N/A</v>
      </c>
      <c r="L149" s="40" t="e">
        <f>1000000000/500/PerfPowerST[[#This Row],[Cons. ST]]</f>
        <v>#N/A</v>
      </c>
      <c r="M149" s="40" t="e">
        <f>1000000000/600/PerfPowerST[[#This Row],[Cons. ST]]</f>
        <v>#N/A</v>
      </c>
      <c r="N149" s="40" t="e">
        <f>1000000000/700/PerfPowerST[[#This Row],[Cons. ST]]</f>
        <v>#N/A</v>
      </c>
      <c r="O149" s="40" t="e">
        <f>1000000000/800/PerfPowerST[[#This Row],[Cons. ST]]</f>
        <v>#N/A</v>
      </c>
      <c r="P149" s="40" t="e">
        <f>1000000000/900/PerfPowerST[[#This Row],[Cons. ST]]</f>
        <v>#N/A</v>
      </c>
      <c r="Q149" s="40" t="e">
        <f>1000000000/1000/PerfPowerST[[#This Row],[Cons. ST]]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Row],[GraphLabel]]),NA())</f>
        <v>#N/A</v>
      </c>
      <c r="D150" s="21"/>
      <c r="E150" s="22" t="e">
        <f>IFERROR(IF(OR(GeneralTable[[#This Row],[Exclude From Chart]]="X",PerfPowerST[[#This Row],[ExcludeHere]]="X"),NA(),GeneralTable[[#This Row],[Cons. ST]]),NA())</f>
        <v>#N/A</v>
      </c>
      <c r="F150" s="23" t="e">
        <f>IFERROR(IF(OR(GeneralTable[[#This Row],[Exclude From Chart]]="X",PerfPowerST[[#This Row],[ExcludeHere]]="X"),NA(),GeneralTable[[#This Row],[Dur. ST]]),NA())</f>
        <v>#N/A</v>
      </c>
      <c r="G150" s="40" t="e">
        <f>1000000000/50/PerfPowerST[[#This Row],[Cons. ST]]</f>
        <v>#N/A</v>
      </c>
      <c r="H150" s="40" t="e">
        <f>1000000000/100/PerfPowerST[[#This Row],[Cons. ST]]</f>
        <v>#N/A</v>
      </c>
      <c r="I150" s="40" t="e">
        <f>1000000000/200/PerfPowerST[[#This Row],[Cons. ST]]</f>
        <v>#N/A</v>
      </c>
      <c r="J150" s="40" t="e">
        <f>1000000000/300/PerfPowerST[[#This Row],[Cons. ST]]</f>
        <v>#N/A</v>
      </c>
      <c r="K150" s="40" t="e">
        <f>1000000000/400/PerfPowerST[[#This Row],[Cons. ST]]</f>
        <v>#N/A</v>
      </c>
      <c r="L150" s="40" t="e">
        <f>1000000000/500/PerfPowerST[[#This Row],[Cons. ST]]</f>
        <v>#N/A</v>
      </c>
      <c r="M150" s="40" t="e">
        <f>1000000000/600/PerfPowerST[[#This Row],[Cons. ST]]</f>
        <v>#N/A</v>
      </c>
      <c r="N150" s="40" t="e">
        <f>1000000000/700/PerfPowerST[[#This Row],[Cons. ST]]</f>
        <v>#N/A</v>
      </c>
      <c r="O150" s="40" t="e">
        <f>1000000000/800/PerfPowerST[[#This Row],[Cons. ST]]</f>
        <v>#N/A</v>
      </c>
      <c r="P150" s="40" t="e">
        <f>1000000000/900/PerfPowerST[[#This Row],[Cons. ST]]</f>
        <v>#N/A</v>
      </c>
      <c r="Q150" s="40" t="e">
        <f>1000000000/1000/PerfPowerST[[#This Row],[Cons. ST]]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Row],[GraphLabel]]),NA())</f>
        <v>#N/A</v>
      </c>
      <c r="D151" s="21"/>
      <c r="E151" s="22" t="e">
        <f>IFERROR(IF(OR(GeneralTable[[#This Row],[Exclude From Chart]]="X",PerfPowerST[[#This Row],[ExcludeHere]]="X"),NA(),GeneralTable[[#This Row],[Cons. ST]]),NA())</f>
        <v>#N/A</v>
      </c>
      <c r="F151" s="23" t="e">
        <f>IFERROR(IF(OR(GeneralTable[[#This Row],[Exclude From Chart]]="X",PerfPowerST[[#This Row],[ExcludeHere]]="X"),NA(),GeneralTable[[#This Row],[Dur. ST]]),NA())</f>
        <v>#N/A</v>
      </c>
      <c r="G151" s="40" t="e">
        <f>1000000000/50/PerfPowerST[[#This Row],[Cons. ST]]</f>
        <v>#N/A</v>
      </c>
      <c r="H151" s="40" t="e">
        <f>1000000000/100/PerfPowerST[[#This Row],[Cons. ST]]</f>
        <v>#N/A</v>
      </c>
      <c r="I151" s="40" t="e">
        <f>1000000000/200/PerfPowerST[[#This Row],[Cons. ST]]</f>
        <v>#N/A</v>
      </c>
      <c r="J151" s="40" t="e">
        <f>1000000000/300/PerfPowerST[[#This Row],[Cons. ST]]</f>
        <v>#N/A</v>
      </c>
      <c r="K151" s="40" t="e">
        <f>1000000000/400/PerfPowerST[[#This Row],[Cons. ST]]</f>
        <v>#N/A</v>
      </c>
      <c r="L151" s="40" t="e">
        <f>1000000000/500/PerfPowerST[[#This Row],[Cons. ST]]</f>
        <v>#N/A</v>
      </c>
      <c r="M151" s="40" t="e">
        <f>1000000000/600/PerfPowerST[[#This Row],[Cons. ST]]</f>
        <v>#N/A</v>
      </c>
      <c r="N151" s="40" t="e">
        <f>1000000000/700/PerfPowerST[[#This Row],[Cons. ST]]</f>
        <v>#N/A</v>
      </c>
      <c r="O151" s="40" t="e">
        <f>1000000000/800/PerfPowerST[[#This Row],[Cons. ST]]</f>
        <v>#N/A</v>
      </c>
      <c r="P151" s="40" t="e">
        <f>1000000000/900/PerfPowerST[[#This Row],[Cons. ST]]</f>
        <v>#N/A</v>
      </c>
      <c r="Q151" s="40" t="e">
        <f>1000000000/1000/PerfPowerST[[#This Row],[Cons. ST]]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Row],[GraphLabel]]),NA())</f>
        <v>#N/A</v>
      </c>
      <c r="D152" s="21"/>
      <c r="E152" s="22" t="e">
        <f>IFERROR(IF(OR(GeneralTable[[#This Row],[Exclude From Chart]]="X",PerfPowerST[[#This Row],[ExcludeHere]]="X"),NA(),GeneralTable[[#This Row],[Cons. ST]]),NA())</f>
        <v>#N/A</v>
      </c>
      <c r="F152" s="23" t="e">
        <f>IFERROR(IF(OR(GeneralTable[[#This Row],[Exclude From Chart]]="X",PerfPowerST[[#This Row],[ExcludeHere]]="X"),NA(),GeneralTable[[#This Row],[Dur. ST]]),NA())</f>
        <v>#N/A</v>
      </c>
      <c r="G152" s="40" t="e">
        <f>1000000000/50/PerfPowerST[[#This Row],[Cons. ST]]</f>
        <v>#N/A</v>
      </c>
      <c r="H152" s="40" t="e">
        <f>1000000000/100/PerfPowerST[[#This Row],[Cons. ST]]</f>
        <v>#N/A</v>
      </c>
      <c r="I152" s="40" t="e">
        <f>1000000000/200/PerfPowerST[[#This Row],[Cons. ST]]</f>
        <v>#N/A</v>
      </c>
      <c r="J152" s="40" t="e">
        <f>1000000000/300/PerfPowerST[[#This Row],[Cons. ST]]</f>
        <v>#N/A</v>
      </c>
      <c r="K152" s="40" t="e">
        <f>1000000000/400/PerfPowerST[[#This Row],[Cons. ST]]</f>
        <v>#N/A</v>
      </c>
      <c r="L152" s="40" t="e">
        <f>1000000000/500/PerfPowerST[[#This Row],[Cons. ST]]</f>
        <v>#N/A</v>
      </c>
      <c r="M152" s="40" t="e">
        <f>1000000000/600/PerfPowerST[[#This Row],[Cons. ST]]</f>
        <v>#N/A</v>
      </c>
      <c r="N152" s="40" t="e">
        <f>1000000000/700/PerfPowerST[[#This Row],[Cons. ST]]</f>
        <v>#N/A</v>
      </c>
      <c r="O152" s="40" t="e">
        <f>1000000000/800/PerfPowerST[[#This Row],[Cons. ST]]</f>
        <v>#N/A</v>
      </c>
      <c r="P152" s="40" t="e">
        <f>1000000000/900/PerfPowerST[[#This Row],[Cons. ST]]</f>
        <v>#N/A</v>
      </c>
      <c r="Q152" s="40" t="e">
        <f>1000000000/1000/PerfPowerST[[#This Row],[Cons. ST]]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Row],[GraphLabel]]),NA())</f>
        <v>#N/A</v>
      </c>
      <c r="D153" s="21"/>
      <c r="E153" s="22" t="e">
        <f>IFERROR(IF(OR(GeneralTable[[#This Row],[Exclude From Chart]]="X",PerfPowerST[[#This Row],[ExcludeHere]]="X"),NA(),GeneralTable[[#This Row],[Cons. ST]]),NA())</f>
        <v>#N/A</v>
      </c>
      <c r="F153" s="23" t="e">
        <f>IFERROR(IF(OR(GeneralTable[[#This Row],[Exclude From Chart]]="X",PerfPowerST[[#This Row],[ExcludeHere]]="X"),NA(),GeneralTable[[#This Row],[Dur. ST]]),NA())</f>
        <v>#N/A</v>
      </c>
      <c r="G153" s="40" t="e">
        <f>1000000000/50/PerfPowerST[[#This Row],[Cons. ST]]</f>
        <v>#N/A</v>
      </c>
      <c r="H153" s="40" t="e">
        <f>1000000000/100/PerfPowerST[[#This Row],[Cons. ST]]</f>
        <v>#N/A</v>
      </c>
      <c r="I153" s="40" t="e">
        <f>1000000000/200/PerfPowerST[[#This Row],[Cons. ST]]</f>
        <v>#N/A</v>
      </c>
      <c r="J153" s="40" t="e">
        <f>1000000000/300/PerfPowerST[[#This Row],[Cons. ST]]</f>
        <v>#N/A</v>
      </c>
      <c r="K153" s="40" t="e">
        <f>1000000000/400/PerfPowerST[[#This Row],[Cons. ST]]</f>
        <v>#N/A</v>
      </c>
      <c r="L153" s="40" t="e">
        <f>1000000000/500/PerfPowerST[[#This Row],[Cons. ST]]</f>
        <v>#N/A</v>
      </c>
      <c r="M153" s="40" t="e">
        <f>1000000000/600/PerfPowerST[[#This Row],[Cons. ST]]</f>
        <v>#N/A</v>
      </c>
      <c r="N153" s="40" t="e">
        <f>1000000000/700/PerfPowerST[[#This Row],[Cons. ST]]</f>
        <v>#N/A</v>
      </c>
      <c r="O153" s="40" t="e">
        <f>1000000000/800/PerfPowerST[[#This Row],[Cons. ST]]</f>
        <v>#N/A</v>
      </c>
      <c r="P153" s="40" t="e">
        <f>1000000000/900/PerfPowerST[[#This Row],[Cons. ST]]</f>
        <v>#N/A</v>
      </c>
      <c r="Q153" s="40" t="e">
        <f>1000000000/1000/PerfPowerST[[#This Row],[Cons. ST]]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Row],[GraphLabel]]),NA())</f>
        <v>#N/A</v>
      </c>
      <c r="D154" s="21"/>
      <c r="E154" s="22" t="e">
        <f>IFERROR(IF(OR(GeneralTable[[#This Row],[Exclude From Chart]]="X",PerfPowerST[[#This Row],[ExcludeHere]]="X"),NA(),GeneralTable[[#This Row],[Cons. ST]]),NA())</f>
        <v>#N/A</v>
      </c>
      <c r="F154" s="23" t="e">
        <f>IFERROR(IF(OR(GeneralTable[[#This Row],[Exclude From Chart]]="X",PerfPowerST[[#This Row],[ExcludeHere]]="X"),NA(),GeneralTable[[#This Row],[Dur. ST]]),NA())</f>
        <v>#N/A</v>
      </c>
      <c r="G154" s="40" t="e">
        <f>1000000000/50/PerfPowerST[[#This Row],[Cons. ST]]</f>
        <v>#N/A</v>
      </c>
      <c r="H154" s="40" t="e">
        <f>1000000000/100/PerfPowerST[[#This Row],[Cons. ST]]</f>
        <v>#N/A</v>
      </c>
      <c r="I154" s="40" t="e">
        <f>1000000000/200/PerfPowerST[[#This Row],[Cons. ST]]</f>
        <v>#N/A</v>
      </c>
      <c r="J154" s="40" t="e">
        <f>1000000000/300/PerfPowerST[[#This Row],[Cons. ST]]</f>
        <v>#N/A</v>
      </c>
      <c r="K154" s="40" t="e">
        <f>1000000000/400/PerfPowerST[[#This Row],[Cons. ST]]</f>
        <v>#N/A</v>
      </c>
      <c r="L154" s="40" t="e">
        <f>1000000000/500/PerfPowerST[[#This Row],[Cons. ST]]</f>
        <v>#N/A</v>
      </c>
      <c r="M154" s="40" t="e">
        <f>1000000000/600/PerfPowerST[[#This Row],[Cons. ST]]</f>
        <v>#N/A</v>
      </c>
      <c r="N154" s="40" t="e">
        <f>1000000000/700/PerfPowerST[[#This Row],[Cons. ST]]</f>
        <v>#N/A</v>
      </c>
      <c r="O154" s="40" t="e">
        <f>1000000000/800/PerfPowerST[[#This Row],[Cons. ST]]</f>
        <v>#N/A</v>
      </c>
      <c r="P154" s="40" t="e">
        <f>1000000000/900/PerfPowerST[[#This Row],[Cons. ST]]</f>
        <v>#N/A</v>
      </c>
      <c r="Q154" s="40" t="e">
        <f>1000000000/1000/PerfPowerST[[#This Row],[Cons. ST]]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Row],[GraphLabel]]),NA())</f>
        <v>#N/A</v>
      </c>
      <c r="D155" s="21"/>
      <c r="E155" s="22" t="e">
        <f>IFERROR(IF(OR(GeneralTable[[#This Row],[Exclude From Chart]]="X",PerfPowerST[[#This Row],[ExcludeHere]]="X"),NA(),GeneralTable[[#This Row],[Cons. ST]]),NA())</f>
        <v>#N/A</v>
      </c>
      <c r="F155" s="23" t="e">
        <f>IFERROR(IF(OR(GeneralTable[[#This Row],[Exclude From Chart]]="X",PerfPowerST[[#This Row],[ExcludeHere]]="X"),NA(),GeneralTable[[#This Row],[Dur. ST]]),NA())</f>
        <v>#N/A</v>
      </c>
      <c r="G155" s="40" t="e">
        <f>1000000000/50/PerfPowerST[[#This Row],[Cons. ST]]</f>
        <v>#N/A</v>
      </c>
      <c r="H155" s="40" t="e">
        <f>1000000000/100/PerfPowerST[[#This Row],[Cons. ST]]</f>
        <v>#N/A</v>
      </c>
      <c r="I155" s="40" t="e">
        <f>1000000000/200/PerfPowerST[[#This Row],[Cons. ST]]</f>
        <v>#N/A</v>
      </c>
      <c r="J155" s="40" t="e">
        <f>1000000000/300/PerfPowerST[[#This Row],[Cons. ST]]</f>
        <v>#N/A</v>
      </c>
      <c r="K155" s="40" t="e">
        <f>1000000000/400/PerfPowerST[[#This Row],[Cons. ST]]</f>
        <v>#N/A</v>
      </c>
      <c r="L155" s="40" t="e">
        <f>1000000000/500/PerfPowerST[[#This Row],[Cons. ST]]</f>
        <v>#N/A</v>
      </c>
      <c r="M155" s="40" t="e">
        <f>1000000000/600/PerfPowerST[[#This Row],[Cons. ST]]</f>
        <v>#N/A</v>
      </c>
      <c r="N155" s="40" t="e">
        <f>1000000000/700/PerfPowerST[[#This Row],[Cons. ST]]</f>
        <v>#N/A</v>
      </c>
      <c r="O155" s="40" t="e">
        <f>1000000000/800/PerfPowerST[[#This Row],[Cons. ST]]</f>
        <v>#N/A</v>
      </c>
      <c r="P155" s="40" t="e">
        <f>1000000000/900/PerfPowerST[[#This Row],[Cons. ST]]</f>
        <v>#N/A</v>
      </c>
      <c r="Q155" s="40" t="e">
        <f>1000000000/1000/PerfPowerST[[#This Row],[Cons. ST]]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Row],[GraphLabel]]),NA())</f>
        <v>#N/A</v>
      </c>
      <c r="D156" s="21"/>
      <c r="E156" s="22" t="e">
        <f>IFERROR(IF(OR(GeneralTable[[#This Row],[Exclude From Chart]]="X",PerfPowerST[[#This Row],[ExcludeHere]]="X"),NA(),GeneralTable[[#This Row],[Cons. ST]]),NA())</f>
        <v>#N/A</v>
      </c>
      <c r="F156" s="23" t="e">
        <f>IFERROR(IF(OR(GeneralTable[[#This Row],[Exclude From Chart]]="X",PerfPowerST[[#This Row],[ExcludeHere]]="X"),NA(),GeneralTable[[#This Row],[Dur. ST]]),NA())</f>
        <v>#N/A</v>
      </c>
      <c r="G156" s="40" t="e">
        <f>1000000000/50/PerfPowerST[[#This Row],[Cons. ST]]</f>
        <v>#N/A</v>
      </c>
      <c r="H156" s="40" t="e">
        <f>1000000000/100/PerfPowerST[[#This Row],[Cons. ST]]</f>
        <v>#N/A</v>
      </c>
      <c r="I156" s="40" t="e">
        <f>1000000000/200/PerfPowerST[[#This Row],[Cons. ST]]</f>
        <v>#N/A</v>
      </c>
      <c r="J156" s="40" t="e">
        <f>1000000000/300/PerfPowerST[[#This Row],[Cons. ST]]</f>
        <v>#N/A</v>
      </c>
      <c r="K156" s="40" t="e">
        <f>1000000000/400/PerfPowerST[[#This Row],[Cons. ST]]</f>
        <v>#N/A</v>
      </c>
      <c r="L156" s="40" t="e">
        <f>1000000000/500/PerfPowerST[[#This Row],[Cons. ST]]</f>
        <v>#N/A</v>
      </c>
      <c r="M156" s="40" t="e">
        <f>1000000000/600/PerfPowerST[[#This Row],[Cons. ST]]</f>
        <v>#N/A</v>
      </c>
      <c r="N156" s="40" t="e">
        <f>1000000000/700/PerfPowerST[[#This Row],[Cons. ST]]</f>
        <v>#N/A</v>
      </c>
      <c r="O156" s="40" t="e">
        <f>1000000000/800/PerfPowerST[[#This Row],[Cons. ST]]</f>
        <v>#N/A</v>
      </c>
      <c r="P156" s="40" t="e">
        <f>1000000000/900/PerfPowerST[[#This Row],[Cons. ST]]</f>
        <v>#N/A</v>
      </c>
      <c r="Q156" s="40" t="e">
        <f>1000000000/1000/PerfPowerST[[#This Row],[Cons. ST]]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Row],[GraphLabel]]),NA())</f>
        <v>#N/A</v>
      </c>
      <c r="D157" s="21"/>
      <c r="E157" s="22" t="e">
        <f>IFERROR(IF(OR(GeneralTable[[#This Row],[Exclude From Chart]]="X",PerfPowerST[[#This Row],[ExcludeHere]]="X"),NA(),GeneralTable[[#This Row],[Cons. ST]]),NA())</f>
        <v>#N/A</v>
      </c>
      <c r="F157" s="23" t="e">
        <f>IFERROR(IF(OR(GeneralTable[[#This Row],[Exclude From Chart]]="X",PerfPowerST[[#This Row],[ExcludeHere]]="X"),NA(),GeneralTable[[#This Row],[Dur. ST]]),NA())</f>
        <v>#N/A</v>
      </c>
      <c r="G157" s="40" t="e">
        <f>1000000000/50/PerfPowerST[[#This Row],[Cons. ST]]</f>
        <v>#N/A</v>
      </c>
      <c r="H157" s="40" t="e">
        <f>1000000000/100/PerfPowerST[[#This Row],[Cons. ST]]</f>
        <v>#N/A</v>
      </c>
      <c r="I157" s="40" t="e">
        <f>1000000000/200/PerfPowerST[[#This Row],[Cons. ST]]</f>
        <v>#N/A</v>
      </c>
      <c r="J157" s="40" t="e">
        <f>1000000000/300/PerfPowerST[[#This Row],[Cons. ST]]</f>
        <v>#N/A</v>
      </c>
      <c r="K157" s="40" t="e">
        <f>1000000000/400/PerfPowerST[[#This Row],[Cons. ST]]</f>
        <v>#N/A</v>
      </c>
      <c r="L157" s="40" t="e">
        <f>1000000000/500/PerfPowerST[[#This Row],[Cons. ST]]</f>
        <v>#N/A</v>
      </c>
      <c r="M157" s="40" t="e">
        <f>1000000000/600/PerfPowerST[[#This Row],[Cons. ST]]</f>
        <v>#N/A</v>
      </c>
      <c r="N157" s="40" t="e">
        <f>1000000000/700/PerfPowerST[[#This Row],[Cons. ST]]</f>
        <v>#N/A</v>
      </c>
      <c r="O157" s="40" t="e">
        <f>1000000000/800/PerfPowerST[[#This Row],[Cons. ST]]</f>
        <v>#N/A</v>
      </c>
      <c r="P157" s="40" t="e">
        <f>1000000000/900/PerfPowerST[[#This Row],[Cons. ST]]</f>
        <v>#N/A</v>
      </c>
      <c r="Q157" s="40" t="e">
        <f>1000000000/1000/PerfPowerST[[#This Row],[Cons. ST]]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Row],[GraphLabel]]),NA())</f>
        <v>#N/A</v>
      </c>
      <c r="D158" s="21"/>
      <c r="E158" s="22" t="e">
        <f>IFERROR(IF(OR(GeneralTable[[#This Row],[Exclude From Chart]]="X",PerfPowerST[[#This Row],[ExcludeHere]]="X"),NA(),GeneralTable[[#This Row],[Cons. ST]]),NA())</f>
        <v>#N/A</v>
      </c>
      <c r="F158" s="23" t="e">
        <f>IFERROR(IF(OR(GeneralTable[[#This Row],[Exclude From Chart]]="X",PerfPowerST[[#This Row],[ExcludeHere]]="X"),NA(),GeneralTable[[#This Row],[Dur. ST]]),NA())</f>
        <v>#N/A</v>
      </c>
      <c r="G158" s="40" t="e">
        <f>1000000000/50/PerfPowerST[[#This Row],[Cons. ST]]</f>
        <v>#N/A</v>
      </c>
      <c r="H158" s="40" t="e">
        <f>1000000000/100/PerfPowerST[[#This Row],[Cons. ST]]</f>
        <v>#N/A</v>
      </c>
      <c r="I158" s="40" t="e">
        <f>1000000000/200/PerfPowerST[[#This Row],[Cons. ST]]</f>
        <v>#N/A</v>
      </c>
      <c r="J158" s="40" t="e">
        <f>1000000000/300/PerfPowerST[[#This Row],[Cons. ST]]</f>
        <v>#N/A</v>
      </c>
      <c r="K158" s="40" t="e">
        <f>1000000000/400/PerfPowerST[[#This Row],[Cons. ST]]</f>
        <v>#N/A</v>
      </c>
      <c r="L158" s="40" t="e">
        <f>1000000000/500/PerfPowerST[[#This Row],[Cons. ST]]</f>
        <v>#N/A</v>
      </c>
      <c r="M158" s="40" t="e">
        <f>1000000000/600/PerfPowerST[[#This Row],[Cons. ST]]</f>
        <v>#N/A</v>
      </c>
      <c r="N158" s="40" t="e">
        <f>1000000000/700/PerfPowerST[[#This Row],[Cons. ST]]</f>
        <v>#N/A</v>
      </c>
      <c r="O158" s="40" t="e">
        <f>1000000000/800/PerfPowerST[[#This Row],[Cons. ST]]</f>
        <v>#N/A</v>
      </c>
      <c r="P158" s="40" t="e">
        <f>1000000000/900/PerfPowerST[[#This Row],[Cons. ST]]</f>
        <v>#N/A</v>
      </c>
      <c r="Q158" s="40" t="e">
        <f>1000000000/1000/PerfPowerST[[#This Row],[Cons. ST]]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Row],[GraphLabel]]),NA())</f>
        <v>#N/A</v>
      </c>
      <c r="D159" s="21"/>
      <c r="E159" s="22" t="e">
        <f>IFERROR(IF(OR(GeneralTable[[#This Row],[Exclude From Chart]]="X",PerfPowerST[[#This Row],[ExcludeHere]]="X"),NA(),GeneralTable[[#This Row],[Cons. ST]]),NA())</f>
        <v>#N/A</v>
      </c>
      <c r="F159" s="23" t="e">
        <f>IFERROR(IF(OR(GeneralTable[[#This Row],[Exclude From Chart]]="X",PerfPowerST[[#This Row],[ExcludeHere]]="X"),NA(),GeneralTable[[#This Row],[Dur. ST]]),NA())</f>
        <v>#N/A</v>
      </c>
      <c r="G159" s="40" t="e">
        <f>1000000000/50/PerfPowerST[[#This Row],[Cons. ST]]</f>
        <v>#N/A</v>
      </c>
      <c r="H159" s="40" t="e">
        <f>1000000000/100/PerfPowerST[[#This Row],[Cons. ST]]</f>
        <v>#N/A</v>
      </c>
      <c r="I159" s="40" t="e">
        <f>1000000000/200/PerfPowerST[[#This Row],[Cons. ST]]</f>
        <v>#N/A</v>
      </c>
      <c r="J159" s="40" t="e">
        <f>1000000000/300/PerfPowerST[[#This Row],[Cons. ST]]</f>
        <v>#N/A</v>
      </c>
      <c r="K159" s="40" t="e">
        <f>1000000000/400/PerfPowerST[[#This Row],[Cons. ST]]</f>
        <v>#N/A</v>
      </c>
      <c r="L159" s="40" t="e">
        <f>1000000000/500/PerfPowerST[[#This Row],[Cons. ST]]</f>
        <v>#N/A</v>
      </c>
      <c r="M159" s="40" t="e">
        <f>1000000000/600/PerfPowerST[[#This Row],[Cons. ST]]</f>
        <v>#N/A</v>
      </c>
      <c r="N159" s="40" t="e">
        <f>1000000000/700/PerfPowerST[[#This Row],[Cons. ST]]</f>
        <v>#N/A</v>
      </c>
      <c r="O159" s="40" t="e">
        <f>1000000000/800/PerfPowerST[[#This Row],[Cons. ST]]</f>
        <v>#N/A</v>
      </c>
      <c r="P159" s="40" t="e">
        <f>1000000000/900/PerfPowerST[[#This Row],[Cons. ST]]</f>
        <v>#N/A</v>
      </c>
      <c r="Q159" s="40" t="e">
        <f>1000000000/1000/PerfPowerST[[#This Row],[Cons. ST]]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Row],[GraphLabel]]),NA())</f>
        <v>#N/A</v>
      </c>
      <c r="D160" s="21"/>
      <c r="E160" s="22" t="e">
        <f>IFERROR(IF(OR(GeneralTable[[#This Row],[Exclude From Chart]]="X",PerfPowerST[[#This Row],[ExcludeHere]]="X"),NA(),GeneralTable[[#This Row],[Cons. ST]]),NA())</f>
        <v>#N/A</v>
      </c>
      <c r="F160" s="23" t="e">
        <f>IFERROR(IF(OR(GeneralTable[[#This Row],[Exclude From Chart]]="X",PerfPowerST[[#This Row],[ExcludeHere]]="X"),NA(),GeneralTable[[#This Row],[Dur. ST]]),NA())</f>
        <v>#N/A</v>
      </c>
      <c r="G160" s="40" t="e">
        <f>1000000000/50/PerfPowerST[[#This Row],[Cons. ST]]</f>
        <v>#N/A</v>
      </c>
      <c r="H160" s="40" t="e">
        <f>1000000000/100/PerfPowerST[[#This Row],[Cons. ST]]</f>
        <v>#N/A</v>
      </c>
      <c r="I160" s="40" t="e">
        <f>1000000000/200/PerfPowerST[[#This Row],[Cons. ST]]</f>
        <v>#N/A</v>
      </c>
      <c r="J160" s="40" t="e">
        <f>1000000000/300/PerfPowerST[[#This Row],[Cons. ST]]</f>
        <v>#N/A</v>
      </c>
      <c r="K160" s="40" t="e">
        <f>1000000000/400/PerfPowerST[[#This Row],[Cons. ST]]</f>
        <v>#N/A</v>
      </c>
      <c r="L160" s="40" t="e">
        <f>1000000000/500/PerfPowerST[[#This Row],[Cons. ST]]</f>
        <v>#N/A</v>
      </c>
      <c r="M160" s="40" t="e">
        <f>1000000000/600/PerfPowerST[[#This Row],[Cons. ST]]</f>
        <v>#N/A</v>
      </c>
      <c r="N160" s="40" t="e">
        <f>1000000000/700/PerfPowerST[[#This Row],[Cons. ST]]</f>
        <v>#N/A</v>
      </c>
      <c r="O160" s="40" t="e">
        <f>1000000000/800/PerfPowerST[[#This Row],[Cons. ST]]</f>
        <v>#N/A</v>
      </c>
      <c r="P160" s="40" t="e">
        <f>1000000000/900/PerfPowerST[[#This Row],[Cons. ST]]</f>
        <v>#N/A</v>
      </c>
      <c r="Q160" s="40" t="e">
        <f>1000000000/1000/PerfPowerST[[#This Row],[Cons. ST]]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Row],[GraphLabel]]),NA())</f>
        <v>#N/A</v>
      </c>
      <c r="D161" s="21"/>
      <c r="E161" s="22" t="e">
        <f>IFERROR(IF(OR(GeneralTable[[#This Row],[Exclude From Chart]]="X",PerfPowerST[[#This Row],[ExcludeHere]]="X"),NA(),GeneralTable[[#This Row],[Cons. ST]]),NA())</f>
        <v>#N/A</v>
      </c>
      <c r="F161" s="23" t="e">
        <f>IFERROR(IF(OR(GeneralTable[[#This Row],[Exclude From Chart]]="X",PerfPowerST[[#This Row],[ExcludeHere]]="X"),NA(),GeneralTable[[#This Row],[Dur. ST]]),NA())</f>
        <v>#N/A</v>
      </c>
      <c r="G161" s="40" t="e">
        <f>1000000000/50/PerfPowerST[[#This Row],[Cons. ST]]</f>
        <v>#N/A</v>
      </c>
      <c r="H161" s="40" t="e">
        <f>1000000000/100/PerfPowerST[[#This Row],[Cons. ST]]</f>
        <v>#N/A</v>
      </c>
      <c r="I161" s="40" t="e">
        <f>1000000000/200/PerfPowerST[[#This Row],[Cons. ST]]</f>
        <v>#N/A</v>
      </c>
      <c r="J161" s="40" t="e">
        <f>1000000000/300/PerfPowerST[[#This Row],[Cons. ST]]</f>
        <v>#N/A</v>
      </c>
      <c r="K161" s="40" t="e">
        <f>1000000000/400/PerfPowerST[[#This Row],[Cons. ST]]</f>
        <v>#N/A</v>
      </c>
      <c r="L161" s="40" t="e">
        <f>1000000000/500/PerfPowerST[[#This Row],[Cons. ST]]</f>
        <v>#N/A</v>
      </c>
      <c r="M161" s="40" t="e">
        <f>1000000000/600/PerfPowerST[[#This Row],[Cons. ST]]</f>
        <v>#N/A</v>
      </c>
      <c r="N161" s="40" t="e">
        <f>1000000000/700/PerfPowerST[[#This Row],[Cons. ST]]</f>
        <v>#N/A</v>
      </c>
      <c r="O161" s="40" t="e">
        <f>1000000000/800/PerfPowerST[[#This Row],[Cons. ST]]</f>
        <v>#N/A</v>
      </c>
      <c r="P161" s="40" t="e">
        <f>1000000000/900/PerfPowerST[[#This Row],[Cons. ST]]</f>
        <v>#N/A</v>
      </c>
      <c r="Q161" s="40" t="e">
        <f>1000000000/1000/PerfPowerST[[#This Row],[Cons. ST]]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Row],[GraphLabel]]),NA())</f>
        <v>#N/A</v>
      </c>
      <c r="D162" s="21"/>
      <c r="E162" s="22" t="e">
        <f>IFERROR(IF(OR(GeneralTable[[#This Row],[Exclude From Chart]]="X",PerfPowerST[[#This Row],[ExcludeHere]]="X"),NA(),GeneralTable[[#This Row],[Cons. ST]]),NA())</f>
        <v>#N/A</v>
      </c>
      <c r="F162" s="23" t="e">
        <f>IFERROR(IF(OR(GeneralTable[[#This Row],[Exclude From Chart]]="X",PerfPowerST[[#This Row],[ExcludeHere]]="X"),NA(),GeneralTable[[#This Row],[Dur. ST]]),NA())</f>
        <v>#N/A</v>
      </c>
      <c r="G162" s="40" t="e">
        <f>1000000000/50/PerfPowerST[[#This Row],[Cons. ST]]</f>
        <v>#N/A</v>
      </c>
      <c r="H162" s="40" t="e">
        <f>1000000000/100/PerfPowerST[[#This Row],[Cons. ST]]</f>
        <v>#N/A</v>
      </c>
      <c r="I162" s="40" t="e">
        <f>1000000000/200/PerfPowerST[[#This Row],[Cons. ST]]</f>
        <v>#N/A</v>
      </c>
      <c r="J162" s="40" t="e">
        <f>1000000000/300/PerfPowerST[[#This Row],[Cons. ST]]</f>
        <v>#N/A</v>
      </c>
      <c r="K162" s="40" t="e">
        <f>1000000000/400/PerfPowerST[[#This Row],[Cons. ST]]</f>
        <v>#N/A</v>
      </c>
      <c r="L162" s="40" t="e">
        <f>1000000000/500/PerfPowerST[[#This Row],[Cons. ST]]</f>
        <v>#N/A</v>
      </c>
      <c r="M162" s="40" t="e">
        <f>1000000000/600/PerfPowerST[[#This Row],[Cons. ST]]</f>
        <v>#N/A</v>
      </c>
      <c r="N162" s="40" t="e">
        <f>1000000000/700/PerfPowerST[[#This Row],[Cons. ST]]</f>
        <v>#N/A</v>
      </c>
      <c r="O162" s="40" t="e">
        <f>1000000000/800/PerfPowerST[[#This Row],[Cons. ST]]</f>
        <v>#N/A</v>
      </c>
      <c r="P162" s="40" t="e">
        <f>1000000000/900/PerfPowerST[[#This Row],[Cons. ST]]</f>
        <v>#N/A</v>
      </c>
      <c r="Q162" s="40" t="e">
        <f>1000000000/1000/PerfPowerST[[#This Row],[Cons. ST]]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Row],[GraphLabel]]),NA())</f>
        <v>#N/A</v>
      </c>
      <c r="D163" s="21"/>
      <c r="E163" s="22" t="e">
        <f>IFERROR(IF(OR(GeneralTable[[#This Row],[Exclude From Chart]]="X",PerfPowerST[[#This Row],[ExcludeHere]]="X"),NA(),GeneralTable[[#This Row],[Cons. ST]]),NA())</f>
        <v>#N/A</v>
      </c>
      <c r="F163" s="23" t="e">
        <f>IFERROR(IF(OR(GeneralTable[[#This Row],[Exclude From Chart]]="X",PerfPowerST[[#This Row],[ExcludeHere]]="X"),NA(),GeneralTable[[#This Row],[Dur. ST]]),NA())</f>
        <v>#N/A</v>
      </c>
      <c r="G163" s="40" t="e">
        <f>1000000000/50/PerfPowerST[[#This Row],[Cons. ST]]</f>
        <v>#N/A</v>
      </c>
      <c r="H163" s="40" t="e">
        <f>1000000000/100/PerfPowerST[[#This Row],[Cons. ST]]</f>
        <v>#N/A</v>
      </c>
      <c r="I163" s="40" t="e">
        <f>1000000000/200/PerfPowerST[[#This Row],[Cons. ST]]</f>
        <v>#N/A</v>
      </c>
      <c r="J163" s="40" t="e">
        <f>1000000000/300/PerfPowerST[[#This Row],[Cons. ST]]</f>
        <v>#N/A</v>
      </c>
      <c r="K163" s="40" t="e">
        <f>1000000000/400/PerfPowerST[[#This Row],[Cons. ST]]</f>
        <v>#N/A</v>
      </c>
      <c r="L163" s="40" t="e">
        <f>1000000000/500/PerfPowerST[[#This Row],[Cons. ST]]</f>
        <v>#N/A</v>
      </c>
      <c r="M163" s="40" t="e">
        <f>1000000000/600/PerfPowerST[[#This Row],[Cons. ST]]</f>
        <v>#N/A</v>
      </c>
      <c r="N163" s="40" t="e">
        <f>1000000000/700/PerfPowerST[[#This Row],[Cons. ST]]</f>
        <v>#N/A</v>
      </c>
      <c r="O163" s="40" t="e">
        <f>1000000000/800/PerfPowerST[[#This Row],[Cons. ST]]</f>
        <v>#N/A</v>
      </c>
      <c r="P163" s="40" t="e">
        <f>1000000000/900/PerfPowerST[[#This Row],[Cons. ST]]</f>
        <v>#N/A</v>
      </c>
      <c r="Q163" s="40" t="e">
        <f>1000000000/1000/PerfPowerST[[#This Row],[Cons. ST]]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Row],[GraphLabel]]),NA())</f>
        <v>#N/A</v>
      </c>
      <c r="D164" s="21"/>
      <c r="E164" s="22" t="e">
        <f>IFERROR(IF(OR(GeneralTable[[#This Row],[Exclude From Chart]]="X",PerfPowerST[[#This Row],[ExcludeHere]]="X"),NA(),GeneralTable[[#This Row],[Cons. ST]]),NA())</f>
        <v>#N/A</v>
      </c>
      <c r="F164" s="23" t="e">
        <f>IFERROR(IF(OR(GeneralTable[[#This Row],[Exclude From Chart]]="X",PerfPowerST[[#This Row],[ExcludeHere]]="X"),NA(),GeneralTable[[#This Row],[Dur. ST]]),NA())</f>
        <v>#N/A</v>
      </c>
      <c r="G164" s="40" t="e">
        <f>1000000000/50/PerfPowerST[[#This Row],[Cons. ST]]</f>
        <v>#N/A</v>
      </c>
      <c r="H164" s="40" t="e">
        <f>1000000000/100/PerfPowerST[[#This Row],[Cons. ST]]</f>
        <v>#N/A</v>
      </c>
      <c r="I164" s="40" t="e">
        <f>1000000000/200/PerfPowerST[[#This Row],[Cons. ST]]</f>
        <v>#N/A</v>
      </c>
      <c r="J164" s="40" t="e">
        <f>1000000000/300/PerfPowerST[[#This Row],[Cons. ST]]</f>
        <v>#N/A</v>
      </c>
      <c r="K164" s="40" t="e">
        <f>1000000000/400/PerfPowerST[[#This Row],[Cons. ST]]</f>
        <v>#N/A</v>
      </c>
      <c r="L164" s="40" t="e">
        <f>1000000000/500/PerfPowerST[[#This Row],[Cons. ST]]</f>
        <v>#N/A</v>
      </c>
      <c r="M164" s="40" t="e">
        <f>1000000000/600/PerfPowerST[[#This Row],[Cons. ST]]</f>
        <v>#N/A</v>
      </c>
      <c r="N164" s="40" t="e">
        <f>1000000000/700/PerfPowerST[[#This Row],[Cons. ST]]</f>
        <v>#N/A</v>
      </c>
      <c r="O164" s="40" t="e">
        <f>1000000000/800/PerfPowerST[[#This Row],[Cons. ST]]</f>
        <v>#N/A</v>
      </c>
      <c r="P164" s="40" t="e">
        <f>1000000000/900/PerfPowerST[[#This Row],[Cons. ST]]</f>
        <v>#N/A</v>
      </c>
      <c r="Q164" s="40" t="e">
        <f>1000000000/1000/PerfPowerST[[#This Row],[Cons. ST]]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Row],[GraphLabel]]),NA())</f>
        <v>#N/A</v>
      </c>
      <c r="D165" s="21"/>
      <c r="E165" s="22" t="e">
        <f>IFERROR(IF(OR(GeneralTable[[#This Row],[Exclude From Chart]]="X",PerfPowerST[[#This Row],[ExcludeHere]]="X"),NA(),GeneralTable[[#This Row],[Cons. ST]]),NA())</f>
        <v>#N/A</v>
      </c>
      <c r="F165" s="23" t="e">
        <f>IFERROR(IF(OR(GeneralTable[[#This Row],[Exclude From Chart]]="X",PerfPowerST[[#This Row],[ExcludeHere]]="X"),NA(),GeneralTable[[#This Row],[Dur. ST]]),NA())</f>
        <v>#N/A</v>
      </c>
      <c r="G165" s="40" t="e">
        <f>1000000000/50/PerfPowerST[[#This Row],[Cons. ST]]</f>
        <v>#N/A</v>
      </c>
      <c r="H165" s="40" t="e">
        <f>1000000000/100/PerfPowerST[[#This Row],[Cons. ST]]</f>
        <v>#N/A</v>
      </c>
      <c r="I165" s="40" t="e">
        <f>1000000000/200/PerfPowerST[[#This Row],[Cons. ST]]</f>
        <v>#N/A</v>
      </c>
      <c r="J165" s="40" t="e">
        <f>1000000000/300/PerfPowerST[[#This Row],[Cons. ST]]</f>
        <v>#N/A</v>
      </c>
      <c r="K165" s="40" t="e">
        <f>1000000000/400/PerfPowerST[[#This Row],[Cons. ST]]</f>
        <v>#N/A</v>
      </c>
      <c r="L165" s="40" t="e">
        <f>1000000000/500/PerfPowerST[[#This Row],[Cons. ST]]</f>
        <v>#N/A</v>
      </c>
      <c r="M165" s="40" t="e">
        <f>1000000000/600/PerfPowerST[[#This Row],[Cons. ST]]</f>
        <v>#N/A</v>
      </c>
      <c r="N165" s="40" t="e">
        <f>1000000000/700/PerfPowerST[[#This Row],[Cons. ST]]</f>
        <v>#N/A</v>
      </c>
      <c r="O165" s="40" t="e">
        <f>1000000000/800/PerfPowerST[[#This Row],[Cons. ST]]</f>
        <v>#N/A</v>
      </c>
      <c r="P165" s="40" t="e">
        <f>1000000000/900/PerfPowerST[[#This Row],[Cons. ST]]</f>
        <v>#N/A</v>
      </c>
      <c r="Q165" s="40" t="e">
        <f>1000000000/1000/PerfPowerST[[#This Row],[Cons. ST]]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Row],[GraphLabel]]),NA())</f>
        <v>#N/A</v>
      </c>
      <c r="D166" s="21"/>
      <c r="E166" s="22" t="e">
        <f>IFERROR(IF(OR(GeneralTable[[#This Row],[Exclude From Chart]]="X",PerfPowerST[[#This Row],[ExcludeHere]]="X"),NA(),GeneralTable[[#This Row],[Cons. ST]]),NA())</f>
        <v>#N/A</v>
      </c>
      <c r="F166" s="23" t="e">
        <f>IFERROR(IF(OR(GeneralTable[[#This Row],[Exclude From Chart]]="X",PerfPowerST[[#This Row],[ExcludeHere]]="X"),NA(),GeneralTable[[#This Row],[Dur. ST]]),NA())</f>
        <v>#N/A</v>
      </c>
      <c r="G166" s="40" t="e">
        <f>1000000000/50/PerfPowerST[[#This Row],[Cons. ST]]</f>
        <v>#N/A</v>
      </c>
      <c r="H166" s="40" t="e">
        <f>1000000000/100/PerfPowerST[[#This Row],[Cons. ST]]</f>
        <v>#N/A</v>
      </c>
      <c r="I166" s="40" t="e">
        <f>1000000000/200/PerfPowerST[[#This Row],[Cons. ST]]</f>
        <v>#N/A</v>
      </c>
      <c r="J166" s="40" t="e">
        <f>1000000000/300/PerfPowerST[[#This Row],[Cons. ST]]</f>
        <v>#N/A</v>
      </c>
      <c r="K166" s="40" t="e">
        <f>1000000000/400/PerfPowerST[[#This Row],[Cons. ST]]</f>
        <v>#N/A</v>
      </c>
      <c r="L166" s="40" t="e">
        <f>1000000000/500/PerfPowerST[[#This Row],[Cons. ST]]</f>
        <v>#N/A</v>
      </c>
      <c r="M166" s="40" t="e">
        <f>1000000000/600/PerfPowerST[[#This Row],[Cons. ST]]</f>
        <v>#N/A</v>
      </c>
      <c r="N166" s="40" t="e">
        <f>1000000000/700/PerfPowerST[[#This Row],[Cons. ST]]</f>
        <v>#N/A</v>
      </c>
      <c r="O166" s="40" t="e">
        <f>1000000000/800/PerfPowerST[[#This Row],[Cons. ST]]</f>
        <v>#N/A</v>
      </c>
      <c r="P166" s="40" t="e">
        <f>1000000000/900/PerfPowerST[[#This Row],[Cons. ST]]</f>
        <v>#N/A</v>
      </c>
      <c r="Q166" s="40" t="e">
        <f>1000000000/1000/PerfPowerST[[#This Row],[Cons. ST]]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Row],[GraphLabel]]),NA())</f>
        <v>#N/A</v>
      </c>
      <c r="D167" s="21"/>
      <c r="E167" s="22" t="e">
        <f>IFERROR(IF(OR(GeneralTable[[#This Row],[Exclude From Chart]]="X",PerfPowerST[[#This Row],[ExcludeHere]]="X"),NA(),GeneralTable[[#This Row],[Cons. ST]]),NA())</f>
        <v>#N/A</v>
      </c>
      <c r="F167" s="23" t="e">
        <f>IFERROR(IF(OR(GeneralTable[[#This Row],[Exclude From Chart]]="X",PerfPowerST[[#This Row],[ExcludeHere]]="X"),NA(),GeneralTable[[#This Row],[Dur. ST]]),NA())</f>
        <v>#N/A</v>
      </c>
      <c r="G167" s="40" t="e">
        <f>1000000000/50/PerfPowerST[[#This Row],[Cons. ST]]</f>
        <v>#N/A</v>
      </c>
      <c r="H167" s="40" t="e">
        <f>1000000000/100/PerfPowerST[[#This Row],[Cons. ST]]</f>
        <v>#N/A</v>
      </c>
      <c r="I167" s="40" t="e">
        <f>1000000000/200/PerfPowerST[[#This Row],[Cons. ST]]</f>
        <v>#N/A</v>
      </c>
      <c r="J167" s="40" t="e">
        <f>1000000000/300/PerfPowerST[[#This Row],[Cons. ST]]</f>
        <v>#N/A</v>
      </c>
      <c r="K167" s="40" t="e">
        <f>1000000000/400/PerfPowerST[[#This Row],[Cons. ST]]</f>
        <v>#N/A</v>
      </c>
      <c r="L167" s="40" t="e">
        <f>1000000000/500/PerfPowerST[[#This Row],[Cons. ST]]</f>
        <v>#N/A</v>
      </c>
      <c r="M167" s="40" t="e">
        <f>1000000000/600/PerfPowerST[[#This Row],[Cons. ST]]</f>
        <v>#N/A</v>
      </c>
      <c r="N167" s="40" t="e">
        <f>1000000000/700/PerfPowerST[[#This Row],[Cons. ST]]</f>
        <v>#N/A</v>
      </c>
      <c r="O167" s="40" t="e">
        <f>1000000000/800/PerfPowerST[[#This Row],[Cons. ST]]</f>
        <v>#N/A</v>
      </c>
      <c r="P167" s="40" t="e">
        <f>1000000000/900/PerfPowerST[[#This Row],[Cons. ST]]</f>
        <v>#N/A</v>
      </c>
      <c r="Q167" s="40" t="e">
        <f>1000000000/1000/PerfPowerST[[#This Row],[Cons. ST]]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Row],[GraphLabel]]),NA())</f>
        <v>#N/A</v>
      </c>
      <c r="D168" s="21"/>
      <c r="E168" s="22" t="e">
        <f>IFERROR(IF(OR(GeneralTable[[#This Row],[Exclude From Chart]]="X",PerfPowerST[[#This Row],[ExcludeHere]]="X"),NA(),GeneralTable[[#This Row],[Cons. ST]]),NA())</f>
        <v>#N/A</v>
      </c>
      <c r="F168" s="23" t="e">
        <f>IFERROR(IF(OR(GeneralTable[[#This Row],[Exclude From Chart]]="X",PerfPowerST[[#This Row],[ExcludeHere]]="X"),NA(),GeneralTable[[#This Row],[Dur. ST]]),NA())</f>
        <v>#N/A</v>
      </c>
      <c r="G168" s="40" t="e">
        <f>1000000000/50/PerfPowerST[[#This Row],[Cons. ST]]</f>
        <v>#N/A</v>
      </c>
      <c r="H168" s="40" t="e">
        <f>1000000000/100/PerfPowerST[[#This Row],[Cons. ST]]</f>
        <v>#N/A</v>
      </c>
      <c r="I168" s="40" t="e">
        <f>1000000000/200/PerfPowerST[[#This Row],[Cons. ST]]</f>
        <v>#N/A</v>
      </c>
      <c r="J168" s="40" t="e">
        <f>1000000000/300/PerfPowerST[[#This Row],[Cons. ST]]</f>
        <v>#N/A</v>
      </c>
      <c r="K168" s="40" t="e">
        <f>1000000000/400/PerfPowerST[[#This Row],[Cons. ST]]</f>
        <v>#N/A</v>
      </c>
      <c r="L168" s="40" t="e">
        <f>1000000000/500/PerfPowerST[[#This Row],[Cons. ST]]</f>
        <v>#N/A</v>
      </c>
      <c r="M168" s="40" t="e">
        <f>1000000000/600/PerfPowerST[[#This Row],[Cons. ST]]</f>
        <v>#N/A</v>
      </c>
      <c r="N168" s="40" t="e">
        <f>1000000000/700/PerfPowerST[[#This Row],[Cons. ST]]</f>
        <v>#N/A</v>
      </c>
      <c r="O168" s="40" t="e">
        <f>1000000000/800/PerfPowerST[[#This Row],[Cons. ST]]</f>
        <v>#N/A</v>
      </c>
      <c r="P168" s="40" t="e">
        <f>1000000000/900/PerfPowerST[[#This Row],[Cons. ST]]</f>
        <v>#N/A</v>
      </c>
      <c r="Q168" s="40" t="e">
        <f>1000000000/1000/PerfPowerST[[#This Row],[Cons. ST]]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Row],[GraphLabel]]),NA())</f>
        <v>#N/A</v>
      </c>
      <c r="D169" s="21"/>
      <c r="E169" s="22" t="e">
        <f>IFERROR(IF(OR(GeneralTable[[#This Row],[Exclude From Chart]]="X",PerfPowerST[[#This Row],[ExcludeHere]]="X"),NA(),GeneralTable[[#This Row],[Cons. ST]]),NA())</f>
        <v>#N/A</v>
      </c>
      <c r="F169" s="23" t="e">
        <f>IFERROR(IF(OR(GeneralTable[[#This Row],[Exclude From Chart]]="X",PerfPowerST[[#This Row],[ExcludeHere]]="X"),NA(),GeneralTable[[#This Row],[Dur. ST]]),NA())</f>
        <v>#N/A</v>
      </c>
      <c r="G169" s="40" t="e">
        <f>1000000000/50/PerfPowerST[[#This Row],[Cons. ST]]</f>
        <v>#N/A</v>
      </c>
      <c r="H169" s="40" t="e">
        <f>1000000000/100/PerfPowerST[[#This Row],[Cons. ST]]</f>
        <v>#N/A</v>
      </c>
      <c r="I169" s="40" t="e">
        <f>1000000000/200/PerfPowerST[[#This Row],[Cons. ST]]</f>
        <v>#N/A</v>
      </c>
      <c r="J169" s="40" t="e">
        <f>1000000000/300/PerfPowerST[[#This Row],[Cons. ST]]</f>
        <v>#N/A</v>
      </c>
      <c r="K169" s="40" t="e">
        <f>1000000000/400/PerfPowerST[[#This Row],[Cons. ST]]</f>
        <v>#N/A</v>
      </c>
      <c r="L169" s="40" t="e">
        <f>1000000000/500/PerfPowerST[[#This Row],[Cons. ST]]</f>
        <v>#N/A</v>
      </c>
      <c r="M169" s="40" t="e">
        <f>1000000000/600/PerfPowerST[[#This Row],[Cons. ST]]</f>
        <v>#N/A</v>
      </c>
      <c r="N169" s="40" t="e">
        <f>1000000000/700/PerfPowerST[[#This Row],[Cons. ST]]</f>
        <v>#N/A</v>
      </c>
      <c r="O169" s="40" t="e">
        <f>1000000000/800/PerfPowerST[[#This Row],[Cons. ST]]</f>
        <v>#N/A</v>
      </c>
      <c r="P169" s="40" t="e">
        <f>1000000000/900/PerfPowerST[[#This Row],[Cons. ST]]</f>
        <v>#N/A</v>
      </c>
      <c r="Q169" s="40" t="e">
        <f>1000000000/1000/PerfPowerST[[#This Row],[Cons. ST]]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Row],[GraphLabel]]),NA())</f>
        <v>#N/A</v>
      </c>
      <c r="D170" s="21"/>
      <c r="E170" s="22" t="e">
        <f>IFERROR(IF(OR(GeneralTable[[#This Row],[Exclude From Chart]]="X",PerfPowerST[[#This Row],[ExcludeHere]]="X"),NA(),GeneralTable[[#This Row],[Cons. ST]]),NA())</f>
        <v>#N/A</v>
      </c>
      <c r="F170" s="23" t="e">
        <f>IFERROR(IF(OR(GeneralTable[[#This Row],[Exclude From Chart]]="X",PerfPowerST[[#This Row],[ExcludeHere]]="X"),NA(),GeneralTable[[#This Row],[Dur. ST]]),NA())</f>
        <v>#N/A</v>
      </c>
      <c r="G170" s="40" t="e">
        <f>1000000000/50/PerfPowerST[[#This Row],[Cons. ST]]</f>
        <v>#N/A</v>
      </c>
      <c r="H170" s="40" t="e">
        <f>1000000000/100/PerfPowerST[[#This Row],[Cons. ST]]</f>
        <v>#N/A</v>
      </c>
      <c r="I170" s="40" t="e">
        <f>1000000000/200/PerfPowerST[[#This Row],[Cons. ST]]</f>
        <v>#N/A</v>
      </c>
      <c r="J170" s="40" t="e">
        <f>1000000000/300/PerfPowerST[[#This Row],[Cons. ST]]</f>
        <v>#N/A</v>
      </c>
      <c r="K170" s="40" t="e">
        <f>1000000000/400/PerfPowerST[[#This Row],[Cons. ST]]</f>
        <v>#N/A</v>
      </c>
      <c r="L170" s="40" t="e">
        <f>1000000000/500/PerfPowerST[[#This Row],[Cons. ST]]</f>
        <v>#N/A</v>
      </c>
      <c r="M170" s="40" t="e">
        <f>1000000000/600/PerfPowerST[[#This Row],[Cons. ST]]</f>
        <v>#N/A</v>
      </c>
      <c r="N170" s="40" t="e">
        <f>1000000000/700/PerfPowerST[[#This Row],[Cons. ST]]</f>
        <v>#N/A</v>
      </c>
      <c r="O170" s="40" t="e">
        <f>1000000000/800/PerfPowerST[[#This Row],[Cons. ST]]</f>
        <v>#N/A</v>
      </c>
      <c r="P170" s="40" t="e">
        <f>1000000000/900/PerfPowerST[[#This Row],[Cons. ST]]</f>
        <v>#N/A</v>
      </c>
      <c r="Q170" s="40" t="e">
        <f>1000000000/1000/PerfPowerST[[#This Row],[Cons. ST]]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Row],[GraphLabel]]),NA())</f>
        <v>#N/A</v>
      </c>
      <c r="D171" s="21"/>
      <c r="E171" s="22" t="e">
        <f>IFERROR(IF(OR(GeneralTable[[#This Row],[Exclude From Chart]]="X",PerfPowerST[[#This Row],[ExcludeHere]]="X"),NA(),GeneralTable[[#This Row],[Cons. ST]]),NA())</f>
        <v>#N/A</v>
      </c>
      <c r="F171" s="23" t="e">
        <f>IFERROR(IF(OR(GeneralTable[[#This Row],[Exclude From Chart]]="X",PerfPowerST[[#This Row],[ExcludeHere]]="X"),NA(),GeneralTable[[#This Row],[Dur. ST]]),NA())</f>
        <v>#N/A</v>
      </c>
      <c r="G171" s="40" t="e">
        <f>1000000000/50/PerfPowerST[[#This Row],[Cons. ST]]</f>
        <v>#N/A</v>
      </c>
      <c r="H171" s="40" t="e">
        <f>1000000000/100/PerfPowerST[[#This Row],[Cons. ST]]</f>
        <v>#N/A</v>
      </c>
      <c r="I171" s="40" t="e">
        <f>1000000000/200/PerfPowerST[[#This Row],[Cons. ST]]</f>
        <v>#N/A</v>
      </c>
      <c r="J171" s="40" t="e">
        <f>1000000000/300/PerfPowerST[[#This Row],[Cons. ST]]</f>
        <v>#N/A</v>
      </c>
      <c r="K171" s="40" t="e">
        <f>1000000000/400/PerfPowerST[[#This Row],[Cons. ST]]</f>
        <v>#N/A</v>
      </c>
      <c r="L171" s="40" t="e">
        <f>1000000000/500/PerfPowerST[[#This Row],[Cons. ST]]</f>
        <v>#N/A</v>
      </c>
      <c r="M171" s="40" t="e">
        <f>1000000000/600/PerfPowerST[[#This Row],[Cons. ST]]</f>
        <v>#N/A</v>
      </c>
      <c r="N171" s="40" t="e">
        <f>1000000000/700/PerfPowerST[[#This Row],[Cons. ST]]</f>
        <v>#N/A</v>
      </c>
      <c r="O171" s="40" t="e">
        <f>1000000000/800/PerfPowerST[[#This Row],[Cons. ST]]</f>
        <v>#N/A</v>
      </c>
      <c r="P171" s="40" t="e">
        <f>1000000000/900/PerfPowerST[[#This Row],[Cons. ST]]</f>
        <v>#N/A</v>
      </c>
      <c r="Q171" s="40" t="e">
        <f>1000000000/1000/PerfPowerST[[#This Row],[Cons. ST]]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Row],[GraphLabel]]),NA())</f>
        <v>#N/A</v>
      </c>
      <c r="D172" s="21"/>
      <c r="E172" s="22" t="e">
        <f>IFERROR(IF(OR(GeneralTable[[#This Row],[Exclude From Chart]]="X",PerfPowerST[[#This Row],[ExcludeHere]]="X"),NA(),GeneralTable[[#This Row],[Cons. ST]]),NA())</f>
        <v>#N/A</v>
      </c>
      <c r="F172" s="23" t="e">
        <f>IFERROR(IF(OR(GeneralTable[[#This Row],[Exclude From Chart]]="X",PerfPowerST[[#This Row],[ExcludeHere]]="X"),NA(),GeneralTable[[#This Row],[Dur. ST]]),NA())</f>
        <v>#N/A</v>
      </c>
      <c r="G172" s="40" t="e">
        <f>1000000000/50/PerfPowerST[[#This Row],[Cons. ST]]</f>
        <v>#N/A</v>
      </c>
      <c r="H172" s="40" t="e">
        <f>1000000000/100/PerfPowerST[[#This Row],[Cons. ST]]</f>
        <v>#N/A</v>
      </c>
      <c r="I172" s="40" t="e">
        <f>1000000000/200/PerfPowerST[[#This Row],[Cons. ST]]</f>
        <v>#N/A</v>
      </c>
      <c r="J172" s="40" t="e">
        <f>1000000000/300/PerfPowerST[[#This Row],[Cons. ST]]</f>
        <v>#N/A</v>
      </c>
      <c r="K172" s="40" t="e">
        <f>1000000000/400/PerfPowerST[[#This Row],[Cons. ST]]</f>
        <v>#N/A</v>
      </c>
      <c r="L172" s="40" t="e">
        <f>1000000000/500/PerfPowerST[[#This Row],[Cons. ST]]</f>
        <v>#N/A</v>
      </c>
      <c r="M172" s="40" t="e">
        <f>1000000000/600/PerfPowerST[[#This Row],[Cons. ST]]</f>
        <v>#N/A</v>
      </c>
      <c r="N172" s="40" t="e">
        <f>1000000000/700/PerfPowerST[[#This Row],[Cons. ST]]</f>
        <v>#N/A</v>
      </c>
      <c r="O172" s="40" t="e">
        <f>1000000000/800/PerfPowerST[[#This Row],[Cons. ST]]</f>
        <v>#N/A</v>
      </c>
      <c r="P172" s="40" t="e">
        <f>1000000000/900/PerfPowerST[[#This Row],[Cons. ST]]</f>
        <v>#N/A</v>
      </c>
      <c r="Q172" s="40" t="e">
        <f>1000000000/1000/PerfPowerST[[#This Row],[Cons. ST]]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Row],[GraphLabel]]),NA())</f>
        <v>#N/A</v>
      </c>
      <c r="D173" s="21"/>
      <c r="E173" s="22" t="e">
        <f>IFERROR(IF(OR(GeneralTable[[#This Row],[Exclude From Chart]]="X",PerfPowerST[[#This Row],[ExcludeHere]]="X"),NA(),GeneralTable[[#This Row],[Cons. ST]]),NA())</f>
        <v>#N/A</v>
      </c>
      <c r="F173" s="23" t="e">
        <f>IFERROR(IF(OR(GeneralTable[[#This Row],[Exclude From Chart]]="X",PerfPowerST[[#This Row],[ExcludeHere]]="X"),NA(),GeneralTable[[#This Row],[Dur. ST]]),NA())</f>
        <v>#N/A</v>
      </c>
      <c r="G173" s="40" t="e">
        <f>1000000000/50/PerfPowerST[[#This Row],[Cons. ST]]</f>
        <v>#N/A</v>
      </c>
      <c r="H173" s="40" t="e">
        <f>1000000000/100/PerfPowerST[[#This Row],[Cons. ST]]</f>
        <v>#N/A</v>
      </c>
      <c r="I173" s="40" t="e">
        <f>1000000000/200/PerfPowerST[[#This Row],[Cons. ST]]</f>
        <v>#N/A</v>
      </c>
      <c r="J173" s="40" t="e">
        <f>1000000000/300/PerfPowerST[[#This Row],[Cons. ST]]</f>
        <v>#N/A</v>
      </c>
      <c r="K173" s="40" t="e">
        <f>1000000000/400/PerfPowerST[[#This Row],[Cons. ST]]</f>
        <v>#N/A</v>
      </c>
      <c r="L173" s="40" t="e">
        <f>1000000000/500/PerfPowerST[[#This Row],[Cons. ST]]</f>
        <v>#N/A</v>
      </c>
      <c r="M173" s="40" t="e">
        <f>1000000000/600/PerfPowerST[[#This Row],[Cons. ST]]</f>
        <v>#N/A</v>
      </c>
      <c r="N173" s="40" t="e">
        <f>1000000000/700/PerfPowerST[[#This Row],[Cons. ST]]</f>
        <v>#N/A</v>
      </c>
      <c r="O173" s="40" t="e">
        <f>1000000000/800/PerfPowerST[[#This Row],[Cons. ST]]</f>
        <v>#N/A</v>
      </c>
      <c r="P173" s="40" t="e">
        <f>1000000000/900/PerfPowerST[[#This Row],[Cons. ST]]</f>
        <v>#N/A</v>
      </c>
      <c r="Q173" s="40" t="e">
        <f>1000000000/1000/PerfPowerST[[#This Row],[Cons. ST]]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Row],[GraphLabel]]),NA())</f>
        <v>#N/A</v>
      </c>
      <c r="D174" s="21"/>
      <c r="E174" s="22" t="e">
        <f>IFERROR(IF(OR(GeneralTable[[#This Row],[Exclude From Chart]]="X",PerfPowerST[[#This Row],[ExcludeHere]]="X"),NA(),GeneralTable[[#This Row],[Cons. ST]]),NA())</f>
        <v>#N/A</v>
      </c>
      <c r="F174" s="23" t="e">
        <f>IFERROR(IF(OR(GeneralTable[[#This Row],[Exclude From Chart]]="X",PerfPowerST[[#This Row],[ExcludeHere]]="X"),NA(),GeneralTable[[#This Row],[Dur. ST]]),NA())</f>
        <v>#N/A</v>
      </c>
      <c r="G174" s="40" t="e">
        <f>1000000000/50/PerfPowerST[[#This Row],[Cons. ST]]</f>
        <v>#N/A</v>
      </c>
      <c r="H174" s="40" t="e">
        <f>1000000000/100/PerfPowerST[[#This Row],[Cons. ST]]</f>
        <v>#N/A</v>
      </c>
      <c r="I174" s="40" t="e">
        <f>1000000000/200/PerfPowerST[[#This Row],[Cons. ST]]</f>
        <v>#N/A</v>
      </c>
      <c r="J174" s="40" t="e">
        <f>1000000000/300/PerfPowerST[[#This Row],[Cons. ST]]</f>
        <v>#N/A</v>
      </c>
      <c r="K174" s="40" t="e">
        <f>1000000000/400/PerfPowerST[[#This Row],[Cons. ST]]</f>
        <v>#N/A</v>
      </c>
      <c r="L174" s="40" t="e">
        <f>1000000000/500/PerfPowerST[[#This Row],[Cons. ST]]</f>
        <v>#N/A</v>
      </c>
      <c r="M174" s="40" t="e">
        <f>1000000000/600/PerfPowerST[[#This Row],[Cons. ST]]</f>
        <v>#N/A</v>
      </c>
      <c r="N174" s="40" t="e">
        <f>1000000000/700/PerfPowerST[[#This Row],[Cons. ST]]</f>
        <v>#N/A</v>
      </c>
      <c r="O174" s="40" t="e">
        <f>1000000000/800/PerfPowerST[[#This Row],[Cons. ST]]</f>
        <v>#N/A</v>
      </c>
      <c r="P174" s="40" t="e">
        <f>1000000000/900/PerfPowerST[[#This Row],[Cons. ST]]</f>
        <v>#N/A</v>
      </c>
      <c r="Q174" s="40" t="e">
        <f>1000000000/1000/PerfPowerST[[#This Row],[Cons. ST]]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Row],[GraphLabel]]),NA())</f>
        <v>#N/A</v>
      </c>
      <c r="D175" s="21"/>
      <c r="E175" s="22" t="e">
        <f>IFERROR(IF(OR(GeneralTable[[#This Row],[Exclude From Chart]]="X",PerfPowerST[[#This Row],[ExcludeHere]]="X"),NA(),GeneralTable[[#This Row],[Cons. ST]]),NA())</f>
        <v>#N/A</v>
      </c>
      <c r="F175" s="23" t="e">
        <f>IFERROR(IF(OR(GeneralTable[[#This Row],[Exclude From Chart]]="X",PerfPowerST[[#This Row],[ExcludeHere]]="X"),NA(),GeneralTable[[#This Row],[Dur. ST]]),NA())</f>
        <v>#N/A</v>
      </c>
      <c r="G175" s="40" t="e">
        <f>1000000000/50/PerfPowerST[[#This Row],[Cons. ST]]</f>
        <v>#N/A</v>
      </c>
      <c r="H175" s="40" t="e">
        <f>1000000000/100/PerfPowerST[[#This Row],[Cons. ST]]</f>
        <v>#N/A</v>
      </c>
      <c r="I175" s="40" t="e">
        <f>1000000000/200/PerfPowerST[[#This Row],[Cons. ST]]</f>
        <v>#N/A</v>
      </c>
      <c r="J175" s="40" t="e">
        <f>1000000000/300/PerfPowerST[[#This Row],[Cons. ST]]</f>
        <v>#N/A</v>
      </c>
      <c r="K175" s="40" t="e">
        <f>1000000000/400/PerfPowerST[[#This Row],[Cons. ST]]</f>
        <v>#N/A</v>
      </c>
      <c r="L175" s="40" t="e">
        <f>1000000000/500/PerfPowerST[[#This Row],[Cons. ST]]</f>
        <v>#N/A</v>
      </c>
      <c r="M175" s="40" t="e">
        <f>1000000000/600/PerfPowerST[[#This Row],[Cons. ST]]</f>
        <v>#N/A</v>
      </c>
      <c r="N175" s="40" t="e">
        <f>1000000000/700/PerfPowerST[[#This Row],[Cons. ST]]</f>
        <v>#N/A</v>
      </c>
      <c r="O175" s="40" t="e">
        <f>1000000000/800/PerfPowerST[[#This Row],[Cons. ST]]</f>
        <v>#N/A</v>
      </c>
      <c r="P175" s="40" t="e">
        <f>1000000000/900/PerfPowerST[[#This Row],[Cons. ST]]</f>
        <v>#N/A</v>
      </c>
      <c r="Q175" s="40" t="e">
        <f>1000000000/1000/PerfPowerST[[#This Row],[Cons. ST]]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Row],[GraphLabel]]),NA())</f>
        <v>#N/A</v>
      </c>
      <c r="D176" s="21"/>
      <c r="E176" s="22" t="e">
        <f>IFERROR(IF(OR(GeneralTable[[#This Row],[Exclude From Chart]]="X",PerfPowerST[[#This Row],[ExcludeHere]]="X"),NA(),GeneralTable[[#This Row],[Cons. ST]]),NA())</f>
        <v>#N/A</v>
      </c>
      <c r="F176" s="23" t="e">
        <f>IFERROR(IF(OR(GeneralTable[[#This Row],[Exclude From Chart]]="X",PerfPowerST[[#This Row],[ExcludeHere]]="X"),NA(),GeneralTable[[#This Row],[Dur. ST]]),NA())</f>
        <v>#N/A</v>
      </c>
      <c r="G176" s="40" t="e">
        <f>1000000000/50/PerfPowerST[[#This Row],[Cons. ST]]</f>
        <v>#N/A</v>
      </c>
      <c r="H176" s="40" t="e">
        <f>1000000000/100/PerfPowerST[[#This Row],[Cons. ST]]</f>
        <v>#N/A</v>
      </c>
      <c r="I176" s="40" t="e">
        <f>1000000000/200/PerfPowerST[[#This Row],[Cons. ST]]</f>
        <v>#N/A</v>
      </c>
      <c r="J176" s="40" t="e">
        <f>1000000000/300/PerfPowerST[[#This Row],[Cons. ST]]</f>
        <v>#N/A</v>
      </c>
      <c r="K176" s="40" t="e">
        <f>1000000000/400/PerfPowerST[[#This Row],[Cons. ST]]</f>
        <v>#N/A</v>
      </c>
      <c r="L176" s="40" t="e">
        <f>1000000000/500/PerfPowerST[[#This Row],[Cons. ST]]</f>
        <v>#N/A</v>
      </c>
      <c r="M176" s="40" t="e">
        <f>1000000000/600/PerfPowerST[[#This Row],[Cons. ST]]</f>
        <v>#N/A</v>
      </c>
      <c r="N176" s="40" t="e">
        <f>1000000000/700/PerfPowerST[[#This Row],[Cons. ST]]</f>
        <v>#N/A</v>
      </c>
      <c r="O176" s="40" t="e">
        <f>1000000000/800/PerfPowerST[[#This Row],[Cons. ST]]</f>
        <v>#N/A</v>
      </c>
      <c r="P176" s="40" t="e">
        <f>1000000000/900/PerfPowerST[[#This Row],[Cons. ST]]</f>
        <v>#N/A</v>
      </c>
      <c r="Q176" s="40" t="e">
        <f>1000000000/1000/PerfPowerST[[#This Row],[Cons. ST]]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Row],[GraphLabel]]),NA())</f>
        <v>#N/A</v>
      </c>
      <c r="D177" s="21"/>
      <c r="E177" s="22" t="e">
        <f>IFERROR(IF(OR(GeneralTable[[#This Row],[Exclude From Chart]]="X",PerfPowerST[[#This Row],[ExcludeHere]]="X"),NA(),GeneralTable[[#This Row],[Cons. ST]]),NA())</f>
        <v>#N/A</v>
      </c>
      <c r="F177" s="23" t="e">
        <f>IFERROR(IF(OR(GeneralTable[[#This Row],[Exclude From Chart]]="X",PerfPowerST[[#This Row],[ExcludeHere]]="X"),NA(),GeneralTable[[#This Row],[Dur. ST]]),NA())</f>
        <v>#N/A</v>
      </c>
      <c r="G177" s="40" t="e">
        <f>1000000000/50/PerfPowerST[[#This Row],[Cons. ST]]</f>
        <v>#N/A</v>
      </c>
      <c r="H177" s="40" t="e">
        <f>1000000000/100/PerfPowerST[[#This Row],[Cons. ST]]</f>
        <v>#N/A</v>
      </c>
      <c r="I177" s="40" t="e">
        <f>1000000000/200/PerfPowerST[[#This Row],[Cons. ST]]</f>
        <v>#N/A</v>
      </c>
      <c r="J177" s="40" t="e">
        <f>1000000000/300/PerfPowerST[[#This Row],[Cons. ST]]</f>
        <v>#N/A</v>
      </c>
      <c r="K177" s="40" t="e">
        <f>1000000000/400/PerfPowerST[[#This Row],[Cons. ST]]</f>
        <v>#N/A</v>
      </c>
      <c r="L177" s="40" t="e">
        <f>1000000000/500/PerfPowerST[[#This Row],[Cons. ST]]</f>
        <v>#N/A</v>
      </c>
      <c r="M177" s="40" t="e">
        <f>1000000000/600/PerfPowerST[[#This Row],[Cons. ST]]</f>
        <v>#N/A</v>
      </c>
      <c r="N177" s="40" t="e">
        <f>1000000000/700/PerfPowerST[[#This Row],[Cons. ST]]</f>
        <v>#N/A</v>
      </c>
      <c r="O177" s="40" t="e">
        <f>1000000000/800/PerfPowerST[[#This Row],[Cons. ST]]</f>
        <v>#N/A</v>
      </c>
      <c r="P177" s="40" t="e">
        <f>1000000000/900/PerfPowerST[[#This Row],[Cons. ST]]</f>
        <v>#N/A</v>
      </c>
      <c r="Q177" s="40" t="e">
        <f>1000000000/1000/PerfPowerST[[#This Row],[Cons. ST]]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Row],[GraphLabel]]),NA())</f>
        <v>#N/A</v>
      </c>
      <c r="D178" s="21"/>
      <c r="E178" s="22" t="e">
        <f>IFERROR(IF(OR(GeneralTable[[#This Row],[Exclude From Chart]]="X",PerfPowerST[[#This Row],[ExcludeHere]]="X"),NA(),GeneralTable[[#This Row],[Cons. ST]]),NA())</f>
        <v>#N/A</v>
      </c>
      <c r="F178" s="23" t="e">
        <f>IFERROR(IF(OR(GeneralTable[[#This Row],[Exclude From Chart]]="X",PerfPowerST[[#This Row],[ExcludeHere]]="X"),NA(),GeneralTable[[#This Row],[Dur. ST]]),NA())</f>
        <v>#N/A</v>
      </c>
      <c r="G178" s="40" t="e">
        <f>1000000000/50/PerfPowerST[[#This Row],[Cons. ST]]</f>
        <v>#N/A</v>
      </c>
      <c r="H178" s="40" t="e">
        <f>1000000000/100/PerfPowerST[[#This Row],[Cons. ST]]</f>
        <v>#N/A</v>
      </c>
      <c r="I178" s="40" t="e">
        <f>1000000000/200/PerfPowerST[[#This Row],[Cons. ST]]</f>
        <v>#N/A</v>
      </c>
      <c r="J178" s="40" t="e">
        <f>1000000000/300/PerfPowerST[[#This Row],[Cons. ST]]</f>
        <v>#N/A</v>
      </c>
      <c r="K178" s="40" t="e">
        <f>1000000000/400/PerfPowerST[[#This Row],[Cons. ST]]</f>
        <v>#N/A</v>
      </c>
      <c r="L178" s="40" t="e">
        <f>1000000000/500/PerfPowerST[[#This Row],[Cons. ST]]</f>
        <v>#N/A</v>
      </c>
      <c r="M178" s="40" t="e">
        <f>1000000000/600/PerfPowerST[[#This Row],[Cons. ST]]</f>
        <v>#N/A</v>
      </c>
      <c r="N178" s="40" t="e">
        <f>1000000000/700/PerfPowerST[[#This Row],[Cons. ST]]</f>
        <v>#N/A</v>
      </c>
      <c r="O178" s="40" t="e">
        <f>1000000000/800/PerfPowerST[[#This Row],[Cons. ST]]</f>
        <v>#N/A</v>
      </c>
      <c r="P178" s="40" t="e">
        <f>1000000000/900/PerfPowerST[[#This Row],[Cons. ST]]</f>
        <v>#N/A</v>
      </c>
      <c r="Q178" s="40" t="e">
        <f>1000000000/1000/PerfPowerST[[#This Row],[Cons. ST]]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Row],[GraphLabel]]),NA())</f>
        <v>#N/A</v>
      </c>
      <c r="D179" s="21"/>
      <c r="E179" s="22" t="e">
        <f>IFERROR(IF(OR(GeneralTable[[#This Row],[Exclude From Chart]]="X",PerfPowerST[[#This Row],[ExcludeHere]]="X"),NA(),GeneralTable[[#This Row],[Cons. ST]]),NA())</f>
        <v>#N/A</v>
      </c>
      <c r="F179" s="23" t="e">
        <f>IFERROR(IF(OR(GeneralTable[[#This Row],[Exclude From Chart]]="X",PerfPowerST[[#This Row],[ExcludeHere]]="X"),NA(),GeneralTable[[#This Row],[Dur. ST]]),NA())</f>
        <v>#N/A</v>
      </c>
      <c r="G179" s="40" t="e">
        <f>1000000000/50/PerfPowerST[[#This Row],[Cons. ST]]</f>
        <v>#N/A</v>
      </c>
      <c r="H179" s="40" t="e">
        <f>1000000000/100/PerfPowerST[[#This Row],[Cons. ST]]</f>
        <v>#N/A</v>
      </c>
      <c r="I179" s="40" t="e">
        <f>1000000000/200/PerfPowerST[[#This Row],[Cons. ST]]</f>
        <v>#N/A</v>
      </c>
      <c r="J179" s="40" t="e">
        <f>1000000000/300/PerfPowerST[[#This Row],[Cons. ST]]</f>
        <v>#N/A</v>
      </c>
      <c r="K179" s="40" t="e">
        <f>1000000000/400/PerfPowerST[[#This Row],[Cons. ST]]</f>
        <v>#N/A</v>
      </c>
      <c r="L179" s="40" t="e">
        <f>1000000000/500/PerfPowerST[[#This Row],[Cons. ST]]</f>
        <v>#N/A</v>
      </c>
      <c r="M179" s="40" t="e">
        <f>1000000000/600/PerfPowerST[[#This Row],[Cons. ST]]</f>
        <v>#N/A</v>
      </c>
      <c r="N179" s="40" t="e">
        <f>1000000000/700/PerfPowerST[[#This Row],[Cons. ST]]</f>
        <v>#N/A</v>
      </c>
      <c r="O179" s="40" t="e">
        <f>1000000000/800/PerfPowerST[[#This Row],[Cons. ST]]</f>
        <v>#N/A</v>
      </c>
      <c r="P179" s="40" t="e">
        <f>1000000000/900/PerfPowerST[[#This Row],[Cons. ST]]</f>
        <v>#N/A</v>
      </c>
      <c r="Q179" s="40" t="e">
        <f>1000000000/1000/PerfPowerST[[#This Row],[Cons. ST]]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Row],[GraphLabel]]),NA())</f>
        <v>#N/A</v>
      </c>
      <c r="D180" s="21"/>
      <c r="E180" s="22" t="e">
        <f>IFERROR(IF(OR(GeneralTable[[#This Row],[Exclude From Chart]]="X",PerfPowerST[[#This Row],[ExcludeHere]]="X"),NA(),GeneralTable[[#This Row],[Cons. ST]]),NA())</f>
        <v>#N/A</v>
      </c>
      <c r="F180" s="23" t="e">
        <f>IFERROR(IF(OR(GeneralTable[[#This Row],[Exclude From Chart]]="X",PerfPowerST[[#This Row],[ExcludeHere]]="X"),NA(),GeneralTable[[#This Row],[Dur. ST]]),NA())</f>
        <v>#N/A</v>
      </c>
      <c r="G180" s="40" t="e">
        <f>1000000000/50/PerfPowerST[[#This Row],[Cons. ST]]</f>
        <v>#N/A</v>
      </c>
      <c r="H180" s="40" t="e">
        <f>1000000000/100/PerfPowerST[[#This Row],[Cons. ST]]</f>
        <v>#N/A</v>
      </c>
      <c r="I180" s="40" t="e">
        <f>1000000000/200/PerfPowerST[[#This Row],[Cons. ST]]</f>
        <v>#N/A</v>
      </c>
      <c r="J180" s="40" t="e">
        <f>1000000000/300/PerfPowerST[[#This Row],[Cons. ST]]</f>
        <v>#N/A</v>
      </c>
      <c r="K180" s="40" t="e">
        <f>1000000000/400/PerfPowerST[[#This Row],[Cons. ST]]</f>
        <v>#N/A</v>
      </c>
      <c r="L180" s="40" t="e">
        <f>1000000000/500/PerfPowerST[[#This Row],[Cons. ST]]</f>
        <v>#N/A</v>
      </c>
      <c r="M180" s="40" t="e">
        <f>1000000000/600/PerfPowerST[[#This Row],[Cons. ST]]</f>
        <v>#N/A</v>
      </c>
      <c r="N180" s="40" t="e">
        <f>1000000000/700/PerfPowerST[[#This Row],[Cons. ST]]</f>
        <v>#N/A</v>
      </c>
      <c r="O180" s="40" t="e">
        <f>1000000000/800/PerfPowerST[[#This Row],[Cons. ST]]</f>
        <v>#N/A</v>
      </c>
      <c r="P180" s="40" t="e">
        <f>1000000000/900/PerfPowerST[[#This Row],[Cons. ST]]</f>
        <v>#N/A</v>
      </c>
      <c r="Q180" s="40" t="e">
        <f>1000000000/1000/PerfPowerST[[#This Row],[Cons. ST]]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Row],[GraphLabel]]),NA())</f>
        <v>#N/A</v>
      </c>
      <c r="D181" s="21"/>
      <c r="E181" s="22" t="e">
        <f>IFERROR(IF(OR(GeneralTable[[#This Row],[Exclude From Chart]]="X",PerfPowerST[[#This Row],[ExcludeHere]]="X"),NA(),GeneralTable[[#This Row],[Cons. ST]]),NA())</f>
        <v>#N/A</v>
      </c>
      <c r="F181" s="23" t="e">
        <f>IFERROR(IF(OR(GeneralTable[[#This Row],[Exclude From Chart]]="X",PerfPowerST[[#This Row],[ExcludeHere]]="X"),NA(),GeneralTable[[#This Row],[Dur. ST]]),NA())</f>
        <v>#N/A</v>
      </c>
      <c r="G181" s="40" t="e">
        <f>1000000000/50/PerfPowerST[[#This Row],[Cons. ST]]</f>
        <v>#N/A</v>
      </c>
      <c r="H181" s="40" t="e">
        <f>1000000000/100/PerfPowerST[[#This Row],[Cons. ST]]</f>
        <v>#N/A</v>
      </c>
      <c r="I181" s="40" t="e">
        <f>1000000000/200/PerfPowerST[[#This Row],[Cons. ST]]</f>
        <v>#N/A</v>
      </c>
      <c r="J181" s="40" t="e">
        <f>1000000000/300/PerfPowerST[[#This Row],[Cons. ST]]</f>
        <v>#N/A</v>
      </c>
      <c r="K181" s="40" t="e">
        <f>1000000000/400/PerfPowerST[[#This Row],[Cons. ST]]</f>
        <v>#N/A</v>
      </c>
      <c r="L181" s="40" t="e">
        <f>1000000000/500/PerfPowerST[[#This Row],[Cons. ST]]</f>
        <v>#N/A</v>
      </c>
      <c r="M181" s="40" t="e">
        <f>1000000000/600/PerfPowerST[[#This Row],[Cons. ST]]</f>
        <v>#N/A</v>
      </c>
      <c r="N181" s="40" t="e">
        <f>1000000000/700/PerfPowerST[[#This Row],[Cons. ST]]</f>
        <v>#N/A</v>
      </c>
      <c r="O181" s="40" t="e">
        <f>1000000000/800/PerfPowerST[[#This Row],[Cons. ST]]</f>
        <v>#N/A</v>
      </c>
      <c r="P181" s="40" t="e">
        <f>1000000000/900/PerfPowerST[[#This Row],[Cons. ST]]</f>
        <v>#N/A</v>
      </c>
      <c r="Q181" s="40" t="e">
        <f>1000000000/1000/PerfPowerST[[#This Row],[Cons. ST]]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Row],[GraphLabel]]),NA())</f>
        <v>#N/A</v>
      </c>
      <c r="D182" s="21"/>
      <c r="E182" s="22" t="e">
        <f>IFERROR(IF(OR(GeneralTable[[#This Row],[Exclude From Chart]]="X",PerfPowerST[[#This Row],[ExcludeHere]]="X"),NA(),GeneralTable[[#This Row],[Cons. ST]]),NA())</f>
        <v>#N/A</v>
      </c>
      <c r="F182" s="23" t="e">
        <f>IFERROR(IF(OR(GeneralTable[[#This Row],[Exclude From Chart]]="X",PerfPowerST[[#This Row],[ExcludeHere]]="X"),NA(),GeneralTable[[#This Row],[Dur. ST]]),NA())</f>
        <v>#N/A</v>
      </c>
      <c r="G182" s="40" t="e">
        <f>1000000000/50/PerfPowerST[[#This Row],[Cons. ST]]</f>
        <v>#N/A</v>
      </c>
      <c r="H182" s="40" t="e">
        <f>1000000000/100/PerfPowerST[[#This Row],[Cons. ST]]</f>
        <v>#N/A</v>
      </c>
      <c r="I182" s="40" t="e">
        <f>1000000000/200/PerfPowerST[[#This Row],[Cons. ST]]</f>
        <v>#N/A</v>
      </c>
      <c r="J182" s="40" t="e">
        <f>1000000000/300/PerfPowerST[[#This Row],[Cons. ST]]</f>
        <v>#N/A</v>
      </c>
      <c r="K182" s="40" t="e">
        <f>1000000000/400/PerfPowerST[[#This Row],[Cons. ST]]</f>
        <v>#N/A</v>
      </c>
      <c r="L182" s="40" t="e">
        <f>1000000000/500/PerfPowerST[[#This Row],[Cons. ST]]</f>
        <v>#N/A</v>
      </c>
      <c r="M182" s="40" t="e">
        <f>1000000000/600/PerfPowerST[[#This Row],[Cons. ST]]</f>
        <v>#N/A</v>
      </c>
      <c r="N182" s="40" t="e">
        <f>1000000000/700/PerfPowerST[[#This Row],[Cons. ST]]</f>
        <v>#N/A</v>
      </c>
      <c r="O182" s="40" t="e">
        <f>1000000000/800/PerfPowerST[[#This Row],[Cons. ST]]</f>
        <v>#N/A</v>
      </c>
      <c r="P182" s="40" t="e">
        <f>1000000000/900/PerfPowerST[[#This Row],[Cons. ST]]</f>
        <v>#N/A</v>
      </c>
      <c r="Q182" s="40" t="e">
        <f>1000000000/1000/PerfPowerST[[#This Row],[Cons. ST]]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Row],[GraphLabel]]),NA())</f>
        <v>#N/A</v>
      </c>
      <c r="D183" s="21"/>
      <c r="E183" s="22" t="e">
        <f>IFERROR(IF(OR(GeneralTable[[#This Row],[Exclude From Chart]]="X",PerfPowerST[[#This Row],[ExcludeHere]]="X"),NA(),GeneralTable[[#This Row],[Cons. ST]]),NA())</f>
        <v>#N/A</v>
      </c>
      <c r="F183" s="23" t="e">
        <f>IFERROR(IF(OR(GeneralTable[[#This Row],[Exclude From Chart]]="X",PerfPowerST[[#This Row],[ExcludeHere]]="X"),NA(),GeneralTable[[#This Row],[Dur. ST]]),NA())</f>
        <v>#N/A</v>
      </c>
      <c r="G183" s="40" t="e">
        <f>1000000000/50/PerfPowerST[[#This Row],[Cons. ST]]</f>
        <v>#N/A</v>
      </c>
      <c r="H183" s="40" t="e">
        <f>1000000000/100/PerfPowerST[[#This Row],[Cons. ST]]</f>
        <v>#N/A</v>
      </c>
      <c r="I183" s="40" t="e">
        <f>1000000000/200/PerfPowerST[[#This Row],[Cons. ST]]</f>
        <v>#N/A</v>
      </c>
      <c r="J183" s="40" t="e">
        <f>1000000000/300/PerfPowerST[[#This Row],[Cons. ST]]</f>
        <v>#N/A</v>
      </c>
      <c r="K183" s="40" t="e">
        <f>1000000000/400/PerfPowerST[[#This Row],[Cons. ST]]</f>
        <v>#N/A</v>
      </c>
      <c r="L183" s="40" t="e">
        <f>1000000000/500/PerfPowerST[[#This Row],[Cons. ST]]</f>
        <v>#N/A</v>
      </c>
      <c r="M183" s="40" t="e">
        <f>1000000000/600/PerfPowerST[[#This Row],[Cons. ST]]</f>
        <v>#N/A</v>
      </c>
      <c r="N183" s="40" t="e">
        <f>1000000000/700/PerfPowerST[[#This Row],[Cons. ST]]</f>
        <v>#N/A</v>
      </c>
      <c r="O183" s="40" t="e">
        <f>1000000000/800/PerfPowerST[[#This Row],[Cons. ST]]</f>
        <v>#N/A</v>
      </c>
      <c r="P183" s="40" t="e">
        <f>1000000000/900/PerfPowerST[[#This Row],[Cons. ST]]</f>
        <v>#N/A</v>
      </c>
      <c r="Q183" s="40" t="e">
        <f>1000000000/1000/PerfPowerST[[#This Row],[Cons. ST]]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Row],[GraphLabel]]),NA())</f>
        <v>#N/A</v>
      </c>
      <c r="D184" s="21"/>
      <c r="E184" s="22" t="e">
        <f>IFERROR(IF(OR(GeneralTable[[#This Row],[Exclude From Chart]]="X",PerfPowerST[[#This Row],[ExcludeHere]]="X"),NA(),GeneralTable[[#This Row],[Cons. ST]]),NA())</f>
        <v>#N/A</v>
      </c>
      <c r="F184" s="23" t="e">
        <f>IFERROR(IF(OR(GeneralTable[[#This Row],[Exclude From Chart]]="X",PerfPowerST[[#This Row],[ExcludeHere]]="X"),NA(),GeneralTable[[#This Row],[Dur. ST]]),NA())</f>
        <v>#N/A</v>
      </c>
      <c r="G184" s="40" t="e">
        <f>1000000000/50/PerfPowerST[[#This Row],[Cons. ST]]</f>
        <v>#N/A</v>
      </c>
      <c r="H184" s="40" t="e">
        <f>1000000000/100/PerfPowerST[[#This Row],[Cons. ST]]</f>
        <v>#N/A</v>
      </c>
      <c r="I184" s="40" t="e">
        <f>1000000000/200/PerfPowerST[[#This Row],[Cons. ST]]</f>
        <v>#N/A</v>
      </c>
      <c r="J184" s="40" t="e">
        <f>1000000000/300/PerfPowerST[[#This Row],[Cons. ST]]</f>
        <v>#N/A</v>
      </c>
      <c r="K184" s="40" t="e">
        <f>1000000000/400/PerfPowerST[[#This Row],[Cons. ST]]</f>
        <v>#N/A</v>
      </c>
      <c r="L184" s="40" t="e">
        <f>1000000000/500/PerfPowerST[[#This Row],[Cons. ST]]</f>
        <v>#N/A</v>
      </c>
      <c r="M184" s="40" t="e">
        <f>1000000000/600/PerfPowerST[[#This Row],[Cons. ST]]</f>
        <v>#N/A</v>
      </c>
      <c r="N184" s="40" t="e">
        <f>1000000000/700/PerfPowerST[[#This Row],[Cons. ST]]</f>
        <v>#N/A</v>
      </c>
      <c r="O184" s="40" t="e">
        <f>1000000000/800/PerfPowerST[[#This Row],[Cons. ST]]</f>
        <v>#N/A</v>
      </c>
      <c r="P184" s="40" t="e">
        <f>1000000000/900/PerfPowerST[[#This Row],[Cons. ST]]</f>
        <v>#N/A</v>
      </c>
      <c r="Q184" s="40" t="e">
        <f>1000000000/1000/PerfPowerST[[#This Row],[Cons. ST]]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Row],[GraphLabel]]),NA())</f>
        <v>#N/A</v>
      </c>
      <c r="D185" s="21"/>
      <c r="E185" s="22" t="e">
        <f>IFERROR(IF(OR(GeneralTable[[#This Row],[Exclude From Chart]]="X",PerfPowerST[[#This Row],[ExcludeHere]]="X"),NA(),GeneralTable[[#This Row],[Cons. ST]]),NA())</f>
        <v>#N/A</v>
      </c>
      <c r="F185" s="23" t="e">
        <f>IFERROR(IF(OR(GeneralTable[[#This Row],[Exclude From Chart]]="X",PerfPowerST[[#This Row],[ExcludeHere]]="X"),NA(),GeneralTable[[#This Row],[Dur. ST]]),NA())</f>
        <v>#N/A</v>
      </c>
      <c r="G185" s="40" t="e">
        <f>1000000000/50/PerfPowerST[[#This Row],[Cons. ST]]</f>
        <v>#N/A</v>
      </c>
      <c r="H185" s="40" t="e">
        <f>1000000000/100/PerfPowerST[[#This Row],[Cons. ST]]</f>
        <v>#N/A</v>
      </c>
      <c r="I185" s="40" t="e">
        <f>1000000000/200/PerfPowerST[[#This Row],[Cons. ST]]</f>
        <v>#N/A</v>
      </c>
      <c r="J185" s="40" t="e">
        <f>1000000000/300/PerfPowerST[[#This Row],[Cons. ST]]</f>
        <v>#N/A</v>
      </c>
      <c r="K185" s="40" t="e">
        <f>1000000000/400/PerfPowerST[[#This Row],[Cons. ST]]</f>
        <v>#N/A</v>
      </c>
      <c r="L185" s="40" t="e">
        <f>1000000000/500/PerfPowerST[[#This Row],[Cons. ST]]</f>
        <v>#N/A</v>
      </c>
      <c r="M185" s="40" t="e">
        <f>1000000000/600/PerfPowerST[[#This Row],[Cons. ST]]</f>
        <v>#N/A</v>
      </c>
      <c r="N185" s="40" t="e">
        <f>1000000000/700/PerfPowerST[[#This Row],[Cons. ST]]</f>
        <v>#N/A</v>
      </c>
      <c r="O185" s="40" t="e">
        <f>1000000000/800/PerfPowerST[[#This Row],[Cons. ST]]</f>
        <v>#N/A</v>
      </c>
      <c r="P185" s="40" t="e">
        <f>1000000000/900/PerfPowerST[[#This Row],[Cons. ST]]</f>
        <v>#N/A</v>
      </c>
      <c r="Q185" s="40" t="e">
        <f>1000000000/1000/PerfPowerST[[#This Row],[Cons. ST]]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Row],[GraphLabel]]),NA())</f>
        <v>#N/A</v>
      </c>
      <c r="D186" s="21"/>
      <c r="E186" s="22" t="e">
        <f>IFERROR(IF(OR(GeneralTable[[#This Row],[Exclude From Chart]]="X",PerfPowerST[[#This Row],[ExcludeHere]]="X"),NA(),GeneralTable[[#This Row],[Cons. ST]]),NA())</f>
        <v>#N/A</v>
      </c>
      <c r="F186" s="23" t="e">
        <f>IFERROR(IF(OR(GeneralTable[[#This Row],[Exclude From Chart]]="X",PerfPowerST[[#This Row],[ExcludeHere]]="X"),NA(),GeneralTable[[#This Row],[Dur. ST]]),NA())</f>
        <v>#N/A</v>
      </c>
      <c r="G186" s="40" t="e">
        <f>1000000000/50/PerfPowerST[[#This Row],[Cons. ST]]</f>
        <v>#N/A</v>
      </c>
      <c r="H186" s="40" t="e">
        <f>1000000000/100/PerfPowerST[[#This Row],[Cons. ST]]</f>
        <v>#N/A</v>
      </c>
      <c r="I186" s="40" t="e">
        <f>1000000000/200/PerfPowerST[[#This Row],[Cons. ST]]</f>
        <v>#N/A</v>
      </c>
      <c r="J186" s="40" t="e">
        <f>1000000000/300/PerfPowerST[[#This Row],[Cons. ST]]</f>
        <v>#N/A</v>
      </c>
      <c r="K186" s="40" t="e">
        <f>1000000000/400/PerfPowerST[[#This Row],[Cons. ST]]</f>
        <v>#N/A</v>
      </c>
      <c r="L186" s="40" t="e">
        <f>1000000000/500/PerfPowerST[[#This Row],[Cons. ST]]</f>
        <v>#N/A</v>
      </c>
      <c r="M186" s="40" t="e">
        <f>1000000000/600/PerfPowerST[[#This Row],[Cons. ST]]</f>
        <v>#N/A</v>
      </c>
      <c r="N186" s="40" t="e">
        <f>1000000000/700/PerfPowerST[[#This Row],[Cons. ST]]</f>
        <v>#N/A</v>
      </c>
      <c r="O186" s="40" t="e">
        <f>1000000000/800/PerfPowerST[[#This Row],[Cons. ST]]</f>
        <v>#N/A</v>
      </c>
      <c r="P186" s="40" t="e">
        <f>1000000000/900/PerfPowerST[[#This Row],[Cons. ST]]</f>
        <v>#N/A</v>
      </c>
      <c r="Q186" s="40" t="e">
        <f>1000000000/1000/PerfPowerST[[#This Row],[Cons. ST]]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Row],[GraphLabel]]),NA())</f>
        <v>#N/A</v>
      </c>
      <c r="D187" s="21"/>
      <c r="E187" s="22" t="e">
        <f>IFERROR(IF(OR(GeneralTable[[#This Row],[Exclude From Chart]]="X",PerfPowerST[[#This Row],[ExcludeHere]]="X"),NA(),GeneralTable[[#This Row],[Cons. ST]]),NA())</f>
        <v>#N/A</v>
      </c>
      <c r="F187" s="23" t="e">
        <f>IFERROR(IF(OR(GeneralTable[[#This Row],[Exclude From Chart]]="X",PerfPowerST[[#This Row],[ExcludeHere]]="X"),NA(),GeneralTable[[#This Row],[Dur. ST]]),NA())</f>
        <v>#N/A</v>
      </c>
      <c r="G187" s="40" t="e">
        <f>1000000000/50/PerfPowerST[[#This Row],[Cons. ST]]</f>
        <v>#N/A</v>
      </c>
      <c r="H187" s="40" t="e">
        <f>1000000000/100/PerfPowerST[[#This Row],[Cons. ST]]</f>
        <v>#N/A</v>
      </c>
      <c r="I187" s="40" t="e">
        <f>1000000000/200/PerfPowerST[[#This Row],[Cons. ST]]</f>
        <v>#N/A</v>
      </c>
      <c r="J187" s="40" t="e">
        <f>1000000000/300/PerfPowerST[[#This Row],[Cons. ST]]</f>
        <v>#N/A</v>
      </c>
      <c r="K187" s="40" t="e">
        <f>1000000000/400/PerfPowerST[[#This Row],[Cons. ST]]</f>
        <v>#N/A</v>
      </c>
      <c r="L187" s="40" t="e">
        <f>1000000000/500/PerfPowerST[[#This Row],[Cons. ST]]</f>
        <v>#N/A</v>
      </c>
      <c r="M187" s="40" t="e">
        <f>1000000000/600/PerfPowerST[[#This Row],[Cons. ST]]</f>
        <v>#N/A</v>
      </c>
      <c r="N187" s="40" t="e">
        <f>1000000000/700/PerfPowerST[[#This Row],[Cons. ST]]</f>
        <v>#N/A</v>
      </c>
      <c r="O187" s="40" t="e">
        <f>1000000000/800/PerfPowerST[[#This Row],[Cons. ST]]</f>
        <v>#N/A</v>
      </c>
      <c r="P187" s="40" t="e">
        <f>1000000000/900/PerfPowerST[[#This Row],[Cons. ST]]</f>
        <v>#N/A</v>
      </c>
      <c r="Q187" s="40" t="e">
        <f>1000000000/1000/PerfPowerST[[#This Row],[Cons. ST]]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Row],[GraphLabel]]),NA())</f>
        <v>#N/A</v>
      </c>
      <c r="D188" s="21"/>
      <c r="E188" s="22" t="e">
        <f>IFERROR(IF(OR(GeneralTable[[#This Row],[Exclude From Chart]]="X",PerfPowerST[[#This Row],[ExcludeHere]]="X"),NA(),GeneralTable[[#This Row],[Cons. ST]]),NA())</f>
        <v>#N/A</v>
      </c>
      <c r="F188" s="23" t="e">
        <f>IFERROR(IF(OR(GeneralTable[[#This Row],[Exclude From Chart]]="X",PerfPowerST[[#This Row],[ExcludeHere]]="X"),NA(),GeneralTable[[#This Row],[Dur. ST]]),NA())</f>
        <v>#N/A</v>
      </c>
      <c r="G188" s="40" t="e">
        <f>1000000000/50/PerfPowerST[[#This Row],[Cons. ST]]</f>
        <v>#N/A</v>
      </c>
      <c r="H188" s="40" t="e">
        <f>1000000000/100/PerfPowerST[[#This Row],[Cons. ST]]</f>
        <v>#N/A</v>
      </c>
      <c r="I188" s="40" t="e">
        <f>1000000000/200/PerfPowerST[[#This Row],[Cons. ST]]</f>
        <v>#N/A</v>
      </c>
      <c r="J188" s="40" t="e">
        <f>1000000000/300/PerfPowerST[[#This Row],[Cons. ST]]</f>
        <v>#N/A</v>
      </c>
      <c r="K188" s="40" t="e">
        <f>1000000000/400/PerfPowerST[[#This Row],[Cons. ST]]</f>
        <v>#N/A</v>
      </c>
      <c r="L188" s="40" t="e">
        <f>1000000000/500/PerfPowerST[[#This Row],[Cons. ST]]</f>
        <v>#N/A</v>
      </c>
      <c r="M188" s="40" t="e">
        <f>1000000000/600/PerfPowerST[[#This Row],[Cons. ST]]</f>
        <v>#N/A</v>
      </c>
      <c r="N188" s="40" t="e">
        <f>1000000000/700/PerfPowerST[[#This Row],[Cons. ST]]</f>
        <v>#N/A</v>
      </c>
      <c r="O188" s="40" t="e">
        <f>1000000000/800/PerfPowerST[[#This Row],[Cons. ST]]</f>
        <v>#N/A</v>
      </c>
      <c r="P188" s="40" t="e">
        <f>1000000000/900/PerfPowerST[[#This Row],[Cons. ST]]</f>
        <v>#N/A</v>
      </c>
      <c r="Q188" s="40" t="e">
        <f>1000000000/1000/PerfPowerST[[#This Row],[Cons. ST]]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Row],[GraphLabel]]),NA())</f>
        <v>#N/A</v>
      </c>
      <c r="D189" s="21"/>
      <c r="E189" s="22" t="e">
        <f>IFERROR(IF(OR(GeneralTable[[#This Row],[Exclude From Chart]]="X",PerfPowerST[[#This Row],[ExcludeHere]]="X"),NA(),GeneralTable[[#This Row],[Cons. ST]]),NA())</f>
        <v>#N/A</v>
      </c>
      <c r="F189" s="23" t="e">
        <f>IFERROR(IF(OR(GeneralTable[[#This Row],[Exclude From Chart]]="X",PerfPowerST[[#This Row],[ExcludeHere]]="X"),NA(),GeneralTable[[#This Row],[Dur. ST]]),NA())</f>
        <v>#N/A</v>
      </c>
      <c r="G189" s="40" t="e">
        <f>1000000000/50/PerfPowerST[[#This Row],[Cons. ST]]</f>
        <v>#N/A</v>
      </c>
      <c r="H189" s="40" t="e">
        <f>1000000000/100/PerfPowerST[[#This Row],[Cons. ST]]</f>
        <v>#N/A</v>
      </c>
      <c r="I189" s="40" t="e">
        <f>1000000000/200/PerfPowerST[[#This Row],[Cons. ST]]</f>
        <v>#N/A</v>
      </c>
      <c r="J189" s="40" t="e">
        <f>1000000000/300/PerfPowerST[[#This Row],[Cons. ST]]</f>
        <v>#N/A</v>
      </c>
      <c r="K189" s="40" t="e">
        <f>1000000000/400/PerfPowerST[[#This Row],[Cons. ST]]</f>
        <v>#N/A</v>
      </c>
      <c r="L189" s="40" t="e">
        <f>1000000000/500/PerfPowerST[[#This Row],[Cons. ST]]</f>
        <v>#N/A</v>
      </c>
      <c r="M189" s="40" t="e">
        <f>1000000000/600/PerfPowerST[[#This Row],[Cons. ST]]</f>
        <v>#N/A</v>
      </c>
      <c r="N189" s="40" t="e">
        <f>1000000000/700/PerfPowerST[[#This Row],[Cons. ST]]</f>
        <v>#N/A</v>
      </c>
      <c r="O189" s="40" t="e">
        <f>1000000000/800/PerfPowerST[[#This Row],[Cons. ST]]</f>
        <v>#N/A</v>
      </c>
      <c r="P189" s="40" t="e">
        <f>1000000000/900/PerfPowerST[[#This Row],[Cons. ST]]</f>
        <v>#N/A</v>
      </c>
      <c r="Q189" s="40" t="e">
        <f>1000000000/1000/PerfPowerST[[#This Row],[Cons. ST]]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Row],[GraphLabel]]),NA())</f>
        <v>#N/A</v>
      </c>
      <c r="D190" s="21"/>
      <c r="E190" s="22" t="e">
        <f>IFERROR(IF(OR(GeneralTable[[#This Row],[Exclude From Chart]]="X",PerfPowerST[[#This Row],[ExcludeHere]]="X"),NA(),GeneralTable[[#This Row],[Cons. ST]]),NA())</f>
        <v>#N/A</v>
      </c>
      <c r="F190" s="23" t="e">
        <f>IFERROR(IF(OR(GeneralTable[[#This Row],[Exclude From Chart]]="X",PerfPowerST[[#This Row],[ExcludeHere]]="X"),NA(),GeneralTable[[#This Row],[Dur. ST]]),NA())</f>
        <v>#N/A</v>
      </c>
      <c r="G190" s="40" t="e">
        <f>1000000000/50/PerfPowerST[[#This Row],[Cons. ST]]</f>
        <v>#N/A</v>
      </c>
      <c r="H190" s="40" t="e">
        <f>1000000000/100/PerfPowerST[[#This Row],[Cons. ST]]</f>
        <v>#N/A</v>
      </c>
      <c r="I190" s="40" t="e">
        <f>1000000000/200/PerfPowerST[[#This Row],[Cons. ST]]</f>
        <v>#N/A</v>
      </c>
      <c r="J190" s="40" t="e">
        <f>1000000000/300/PerfPowerST[[#This Row],[Cons. ST]]</f>
        <v>#N/A</v>
      </c>
      <c r="K190" s="40" t="e">
        <f>1000000000/400/PerfPowerST[[#This Row],[Cons. ST]]</f>
        <v>#N/A</v>
      </c>
      <c r="L190" s="40" t="e">
        <f>1000000000/500/PerfPowerST[[#This Row],[Cons. ST]]</f>
        <v>#N/A</v>
      </c>
      <c r="M190" s="40" t="e">
        <f>1000000000/600/PerfPowerST[[#This Row],[Cons. ST]]</f>
        <v>#N/A</v>
      </c>
      <c r="N190" s="40" t="e">
        <f>1000000000/700/PerfPowerST[[#This Row],[Cons. ST]]</f>
        <v>#N/A</v>
      </c>
      <c r="O190" s="40" t="e">
        <f>1000000000/800/PerfPowerST[[#This Row],[Cons. ST]]</f>
        <v>#N/A</v>
      </c>
      <c r="P190" s="40" t="e">
        <f>1000000000/900/PerfPowerST[[#This Row],[Cons. ST]]</f>
        <v>#N/A</v>
      </c>
      <c r="Q190" s="40" t="e">
        <f>1000000000/1000/PerfPowerST[[#This Row],[Cons. ST]]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Row],[GraphLabel]]),NA())</f>
        <v>#N/A</v>
      </c>
      <c r="D191" s="21"/>
      <c r="E191" s="22" t="e">
        <f>IFERROR(IF(OR(GeneralTable[[#This Row],[Exclude From Chart]]="X",PerfPowerST[[#This Row],[ExcludeHere]]="X"),NA(),GeneralTable[[#This Row],[Cons. ST]]),NA())</f>
        <v>#N/A</v>
      </c>
      <c r="F191" s="23" t="e">
        <f>IFERROR(IF(OR(GeneralTable[[#This Row],[Exclude From Chart]]="X",PerfPowerST[[#This Row],[ExcludeHere]]="X"),NA(),GeneralTable[[#This Row],[Dur. ST]]),NA())</f>
        <v>#N/A</v>
      </c>
      <c r="G191" s="40" t="e">
        <f>1000000000/50/PerfPowerST[[#This Row],[Cons. ST]]</f>
        <v>#N/A</v>
      </c>
      <c r="H191" s="40" t="e">
        <f>1000000000/100/PerfPowerST[[#This Row],[Cons. ST]]</f>
        <v>#N/A</v>
      </c>
      <c r="I191" s="40" t="e">
        <f>1000000000/200/PerfPowerST[[#This Row],[Cons. ST]]</f>
        <v>#N/A</v>
      </c>
      <c r="J191" s="40" t="e">
        <f>1000000000/300/PerfPowerST[[#This Row],[Cons. ST]]</f>
        <v>#N/A</v>
      </c>
      <c r="K191" s="40" t="e">
        <f>1000000000/400/PerfPowerST[[#This Row],[Cons. ST]]</f>
        <v>#N/A</v>
      </c>
      <c r="L191" s="40" t="e">
        <f>1000000000/500/PerfPowerST[[#This Row],[Cons. ST]]</f>
        <v>#N/A</v>
      </c>
      <c r="M191" s="40" t="e">
        <f>1000000000/600/PerfPowerST[[#This Row],[Cons. ST]]</f>
        <v>#N/A</v>
      </c>
      <c r="N191" s="40" t="e">
        <f>1000000000/700/PerfPowerST[[#This Row],[Cons. ST]]</f>
        <v>#N/A</v>
      </c>
      <c r="O191" s="40" t="e">
        <f>1000000000/800/PerfPowerST[[#This Row],[Cons. ST]]</f>
        <v>#N/A</v>
      </c>
      <c r="P191" s="40" t="e">
        <f>1000000000/900/PerfPowerST[[#This Row],[Cons. ST]]</f>
        <v>#N/A</v>
      </c>
      <c r="Q191" s="40" t="e">
        <f>1000000000/1000/PerfPowerST[[#This Row],[Cons. ST]]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Row],[GraphLabel]]),NA())</f>
        <v>#N/A</v>
      </c>
      <c r="D192" s="21"/>
      <c r="E192" s="22" t="e">
        <f>IFERROR(IF(OR(GeneralTable[[#This Row],[Exclude From Chart]]="X",PerfPowerST[[#This Row],[ExcludeHere]]="X"),NA(),GeneralTable[[#This Row],[Cons. ST]]),NA())</f>
        <v>#N/A</v>
      </c>
      <c r="F192" s="23" t="e">
        <f>IFERROR(IF(OR(GeneralTable[[#This Row],[Exclude From Chart]]="X",PerfPowerST[[#This Row],[ExcludeHere]]="X"),NA(),GeneralTable[[#This Row],[Dur. ST]]),NA())</f>
        <v>#N/A</v>
      </c>
      <c r="G192" s="40" t="e">
        <f>1000000000/50/PerfPowerST[[#This Row],[Cons. ST]]</f>
        <v>#N/A</v>
      </c>
      <c r="H192" s="40" t="e">
        <f>1000000000/100/PerfPowerST[[#This Row],[Cons. ST]]</f>
        <v>#N/A</v>
      </c>
      <c r="I192" s="40" t="e">
        <f>1000000000/200/PerfPowerST[[#This Row],[Cons. ST]]</f>
        <v>#N/A</v>
      </c>
      <c r="J192" s="40" t="e">
        <f>1000000000/300/PerfPowerST[[#This Row],[Cons. ST]]</f>
        <v>#N/A</v>
      </c>
      <c r="K192" s="40" t="e">
        <f>1000000000/400/PerfPowerST[[#This Row],[Cons. ST]]</f>
        <v>#N/A</v>
      </c>
      <c r="L192" s="40" t="e">
        <f>1000000000/500/PerfPowerST[[#This Row],[Cons. ST]]</f>
        <v>#N/A</v>
      </c>
      <c r="M192" s="40" t="e">
        <f>1000000000/600/PerfPowerST[[#This Row],[Cons. ST]]</f>
        <v>#N/A</v>
      </c>
      <c r="N192" s="40" t="e">
        <f>1000000000/700/PerfPowerST[[#This Row],[Cons. ST]]</f>
        <v>#N/A</v>
      </c>
      <c r="O192" s="40" t="e">
        <f>1000000000/800/PerfPowerST[[#This Row],[Cons. ST]]</f>
        <v>#N/A</v>
      </c>
      <c r="P192" s="40" t="e">
        <f>1000000000/900/PerfPowerST[[#This Row],[Cons. ST]]</f>
        <v>#N/A</v>
      </c>
      <c r="Q192" s="40" t="e">
        <f>1000000000/1000/PerfPowerST[[#This Row],[Cons. ST]]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Row],[GraphLabel]]),NA())</f>
        <v>#N/A</v>
      </c>
      <c r="D193" s="21"/>
      <c r="E193" s="22" t="e">
        <f>IFERROR(IF(OR(GeneralTable[[#This Row],[Exclude From Chart]]="X",PerfPowerST[[#This Row],[ExcludeHere]]="X"),NA(),GeneralTable[[#This Row],[Cons. ST]]),NA())</f>
        <v>#N/A</v>
      </c>
      <c r="F193" s="23" t="e">
        <f>IFERROR(IF(OR(GeneralTable[[#This Row],[Exclude From Chart]]="X",PerfPowerST[[#This Row],[ExcludeHere]]="X"),NA(),GeneralTable[[#This Row],[Dur. ST]]),NA())</f>
        <v>#N/A</v>
      </c>
      <c r="G193" s="40" t="e">
        <f>1000000000/50/PerfPowerST[[#This Row],[Cons. ST]]</f>
        <v>#N/A</v>
      </c>
      <c r="H193" s="40" t="e">
        <f>1000000000/100/PerfPowerST[[#This Row],[Cons. ST]]</f>
        <v>#N/A</v>
      </c>
      <c r="I193" s="40" t="e">
        <f>1000000000/200/PerfPowerST[[#This Row],[Cons. ST]]</f>
        <v>#N/A</v>
      </c>
      <c r="J193" s="40" t="e">
        <f>1000000000/300/PerfPowerST[[#This Row],[Cons. ST]]</f>
        <v>#N/A</v>
      </c>
      <c r="K193" s="40" t="e">
        <f>1000000000/400/PerfPowerST[[#This Row],[Cons. ST]]</f>
        <v>#N/A</v>
      </c>
      <c r="L193" s="40" t="e">
        <f>1000000000/500/PerfPowerST[[#This Row],[Cons. ST]]</f>
        <v>#N/A</v>
      </c>
      <c r="M193" s="40" t="e">
        <f>1000000000/600/PerfPowerST[[#This Row],[Cons. ST]]</f>
        <v>#N/A</v>
      </c>
      <c r="N193" s="40" t="e">
        <f>1000000000/700/PerfPowerST[[#This Row],[Cons. ST]]</f>
        <v>#N/A</v>
      </c>
      <c r="O193" s="40" t="e">
        <f>1000000000/800/PerfPowerST[[#This Row],[Cons. ST]]</f>
        <v>#N/A</v>
      </c>
      <c r="P193" s="40" t="e">
        <f>1000000000/900/PerfPowerST[[#This Row],[Cons. ST]]</f>
        <v>#N/A</v>
      </c>
      <c r="Q193" s="40" t="e">
        <f>1000000000/1000/PerfPowerST[[#This Row],[Cons. ST]]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Row],[GraphLabel]]),NA())</f>
        <v>#N/A</v>
      </c>
      <c r="D194" s="21"/>
      <c r="E194" s="22" t="e">
        <f>IFERROR(IF(OR(GeneralTable[[#This Row],[Exclude From Chart]]="X",PerfPowerST[[#This Row],[ExcludeHere]]="X"),NA(),GeneralTable[[#This Row],[Cons. ST]]),NA())</f>
        <v>#N/A</v>
      </c>
      <c r="F194" s="23" t="e">
        <f>IFERROR(IF(OR(GeneralTable[[#This Row],[Exclude From Chart]]="X",PerfPowerST[[#This Row],[ExcludeHere]]="X"),NA(),GeneralTable[[#This Row],[Dur. ST]]),NA())</f>
        <v>#N/A</v>
      </c>
      <c r="G194" s="40" t="e">
        <f>1000000000/50/PerfPowerST[[#This Row],[Cons. ST]]</f>
        <v>#N/A</v>
      </c>
      <c r="H194" s="40" t="e">
        <f>1000000000/100/PerfPowerST[[#This Row],[Cons. ST]]</f>
        <v>#N/A</v>
      </c>
      <c r="I194" s="40" t="e">
        <f>1000000000/200/PerfPowerST[[#This Row],[Cons. ST]]</f>
        <v>#N/A</v>
      </c>
      <c r="J194" s="40" t="e">
        <f>1000000000/300/PerfPowerST[[#This Row],[Cons. ST]]</f>
        <v>#N/A</v>
      </c>
      <c r="K194" s="40" t="e">
        <f>1000000000/400/PerfPowerST[[#This Row],[Cons. ST]]</f>
        <v>#N/A</v>
      </c>
      <c r="L194" s="40" t="e">
        <f>1000000000/500/PerfPowerST[[#This Row],[Cons. ST]]</f>
        <v>#N/A</v>
      </c>
      <c r="M194" s="40" t="e">
        <f>1000000000/600/PerfPowerST[[#This Row],[Cons. ST]]</f>
        <v>#N/A</v>
      </c>
      <c r="N194" s="40" t="e">
        <f>1000000000/700/PerfPowerST[[#This Row],[Cons. ST]]</f>
        <v>#N/A</v>
      </c>
      <c r="O194" s="40" t="e">
        <f>1000000000/800/PerfPowerST[[#This Row],[Cons. ST]]</f>
        <v>#N/A</v>
      </c>
      <c r="P194" s="40" t="e">
        <f>1000000000/900/PerfPowerST[[#This Row],[Cons. ST]]</f>
        <v>#N/A</v>
      </c>
      <c r="Q194" s="40" t="e">
        <f>1000000000/1000/PerfPowerST[[#This Row],[Cons. ST]]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Row],[GraphLabel]]),NA())</f>
        <v>#N/A</v>
      </c>
      <c r="D195" s="21"/>
      <c r="E195" s="22" t="e">
        <f>IFERROR(IF(OR(GeneralTable[[#This Row],[Exclude From Chart]]="X",PerfPowerST[[#This Row],[ExcludeHere]]="X"),NA(),GeneralTable[[#This Row],[Cons. ST]]),NA())</f>
        <v>#N/A</v>
      </c>
      <c r="F195" s="23" t="e">
        <f>IFERROR(IF(OR(GeneralTable[[#This Row],[Exclude From Chart]]="X",PerfPowerST[[#This Row],[ExcludeHere]]="X"),NA(),GeneralTable[[#This Row],[Dur. ST]]),NA())</f>
        <v>#N/A</v>
      </c>
      <c r="G195" s="40" t="e">
        <f>1000000000/50/PerfPowerST[[#This Row],[Cons. ST]]</f>
        <v>#N/A</v>
      </c>
      <c r="H195" s="40" t="e">
        <f>1000000000/100/PerfPowerST[[#This Row],[Cons. ST]]</f>
        <v>#N/A</v>
      </c>
      <c r="I195" s="40" t="e">
        <f>1000000000/200/PerfPowerST[[#This Row],[Cons. ST]]</f>
        <v>#N/A</v>
      </c>
      <c r="J195" s="40" t="e">
        <f>1000000000/300/PerfPowerST[[#This Row],[Cons. ST]]</f>
        <v>#N/A</v>
      </c>
      <c r="K195" s="40" t="e">
        <f>1000000000/400/PerfPowerST[[#This Row],[Cons. ST]]</f>
        <v>#N/A</v>
      </c>
      <c r="L195" s="40" t="e">
        <f>1000000000/500/PerfPowerST[[#This Row],[Cons. ST]]</f>
        <v>#N/A</v>
      </c>
      <c r="M195" s="40" t="e">
        <f>1000000000/600/PerfPowerST[[#This Row],[Cons. ST]]</f>
        <v>#N/A</v>
      </c>
      <c r="N195" s="40" t="e">
        <f>1000000000/700/PerfPowerST[[#This Row],[Cons. ST]]</f>
        <v>#N/A</v>
      </c>
      <c r="O195" s="40" t="e">
        <f>1000000000/800/PerfPowerST[[#This Row],[Cons. ST]]</f>
        <v>#N/A</v>
      </c>
      <c r="P195" s="40" t="e">
        <f>1000000000/900/PerfPowerST[[#This Row],[Cons. ST]]</f>
        <v>#N/A</v>
      </c>
      <c r="Q195" s="40" t="e">
        <f>1000000000/1000/PerfPowerST[[#This Row],[Cons. ST]]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Row],[GraphLabel]]),NA())</f>
        <v>#N/A</v>
      </c>
      <c r="D196" s="21"/>
      <c r="E196" s="22" t="e">
        <f>IFERROR(IF(OR(GeneralTable[[#This Row],[Exclude From Chart]]="X",PerfPowerST[[#This Row],[ExcludeHere]]="X"),NA(),GeneralTable[[#This Row],[Cons. ST]]),NA())</f>
        <v>#N/A</v>
      </c>
      <c r="F196" s="23" t="e">
        <f>IFERROR(IF(OR(GeneralTable[[#This Row],[Exclude From Chart]]="X",PerfPowerST[[#This Row],[ExcludeHere]]="X"),NA(),GeneralTable[[#This Row],[Dur. ST]]),NA())</f>
        <v>#N/A</v>
      </c>
      <c r="G196" s="40" t="e">
        <f>1000000000/50/PerfPowerST[[#This Row],[Cons. ST]]</f>
        <v>#N/A</v>
      </c>
      <c r="H196" s="40" t="e">
        <f>1000000000/100/PerfPowerST[[#This Row],[Cons. ST]]</f>
        <v>#N/A</v>
      </c>
      <c r="I196" s="40" t="e">
        <f>1000000000/200/PerfPowerST[[#This Row],[Cons. ST]]</f>
        <v>#N/A</v>
      </c>
      <c r="J196" s="40" t="e">
        <f>1000000000/300/PerfPowerST[[#This Row],[Cons. ST]]</f>
        <v>#N/A</v>
      </c>
      <c r="K196" s="40" t="e">
        <f>1000000000/400/PerfPowerST[[#This Row],[Cons. ST]]</f>
        <v>#N/A</v>
      </c>
      <c r="L196" s="40" t="e">
        <f>1000000000/500/PerfPowerST[[#This Row],[Cons. ST]]</f>
        <v>#N/A</v>
      </c>
      <c r="M196" s="40" t="e">
        <f>1000000000/600/PerfPowerST[[#This Row],[Cons. ST]]</f>
        <v>#N/A</v>
      </c>
      <c r="N196" s="40" t="e">
        <f>1000000000/700/PerfPowerST[[#This Row],[Cons. ST]]</f>
        <v>#N/A</v>
      </c>
      <c r="O196" s="40" t="e">
        <f>1000000000/800/PerfPowerST[[#This Row],[Cons. ST]]</f>
        <v>#N/A</v>
      </c>
      <c r="P196" s="40" t="e">
        <f>1000000000/900/PerfPowerST[[#This Row],[Cons. ST]]</f>
        <v>#N/A</v>
      </c>
      <c r="Q196" s="40" t="e">
        <f>1000000000/1000/PerfPowerST[[#This Row],[Cons. ST]]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Row],[GraphLabel]]),NA())</f>
        <v>#N/A</v>
      </c>
      <c r="D197" s="21"/>
      <c r="E197" s="22" t="e">
        <f>IFERROR(IF(OR(GeneralTable[[#This Row],[Exclude From Chart]]="X",PerfPowerST[[#This Row],[ExcludeHere]]="X"),NA(),GeneralTable[[#This Row],[Cons. ST]]),NA())</f>
        <v>#N/A</v>
      </c>
      <c r="F197" s="23" t="e">
        <f>IFERROR(IF(OR(GeneralTable[[#This Row],[Exclude From Chart]]="X",PerfPowerST[[#This Row],[ExcludeHere]]="X"),NA(),GeneralTable[[#This Row],[Dur. ST]]),NA())</f>
        <v>#N/A</v>
      </c>
      <c r="G197" s="40" t="e">
        <f>1000000000/50/PerfPowerST[[#This Row],[Cons. ST]]</f>
        <v>#N/A</v>
      </c>
      <c r="H197" s="40" t="e">
        <f>1000000000/100/PerfPowerST[[#This Row],[Cons. ST]]</f>
        <v>#N/A</v>
      </c>
      <c r="I197" s="40" t="e">
        <f>1000000000/200/PerfPowerST[[#This Row],[Cons. ST]]</f>
        <v>#N/A</v>
      </c>
      <c r="J197" s="40" t="e">
        <f>1000000000/300/PerfPowerST[[#This Row],[Cons. ST]]</f>
        <v>#N/A</v>
      </c>
      <c r="K197" s="40" t="e">
        <f>1000000000/400/PerfPowerST[[#This Row],[Cons. ST]]</f>
        <v>#N/A</v>
      </c>
      <c r="L197" s="40" t="e">
        <f>1000000000/500/PerfPowerST[[#This Row],[Cons. ST]]</f>
        <v>#N/A</v>
      </c>
      <c r="M197" s="40" t="e">
        <f>1000000000/600/PerfPowerST[[#This Row],[Cons. ST]]</f>
        <v>#N/A</v>
      </c>
      <c r="N197" s="40" t="e">
        <f>1000000000/700/PerfPowerST[[#This Row],[Cons. ST]]</f>
        <v>#N/A</v>
      </c>
      <c r="O197" s="40" t="e">
        <f>1000000000/800/PerfPowerST[[#This Row],[Cons. ST]]</f>
        <v>#N/A</v>
      </c>
      <c r="P197" s="40" t="e">
        <f>1000000000/900/PerfPowerST[[#This Row],[Cons. ST]]</f>
        <v>#N/A</v>
      </c>
      <c r="Q197" s="40" t="e">
        <f>1000000000/1000/PerfPowerST[[#This Row],[Cons. ST]]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Row],[GraphLabel]]),NA())</f>
        <v>#N/A</v>
      </c>
      <c r="D198" s="21"/>
      <c r="E198" s="22" t="e">
        <f>IFERROR(IF(OR(GeneralTable[[#This Row],[Exclude From Chart]]="X",PerfPowerST[[#This Row],[ExcludeHere]]="X"),NA(),GeneralTable[[#This Row],[Cons. ST]]),NA())</f>
        <v>#N/A</v>
      </c>
      <c r="F198" s="23" t="e">
        <f>IFERROR(IF(OR(GeneralTable[[#This Row],[Exclude From Chart]]="X",PerfPowerST[[#This Row],[ExcludeHere]]="X"),NA(),GeneralTable[[#This Row],[Dur. ST]]),NA())</f>
        <v>#N/A</v>
      </c>
      <c r="G198" s="40" t="e">
        <f>1000000000/50/PerfPowerST[[#This Row],[Cons. ST]]</f>
        <v>#N/A</v>
      </c>
      <c r="H198" s="40" t="e">
        <f>1000000000/100/PerfPowerST[[#This Row],[Cons. ST]]</f>
        <v>#N/A</v>
      </c>
      <c r="I198" s="40" t="e">
        <f>1000000000/200/PerfPowerST[[#This Row],[Cons. ST]]</f>
        <v>#N/A</v>
      </c>
      <c r="J198" s="40" t="e">
        <f>1000000000/300/PerfPowerST[[#This Row],[Cons. ST]]</f>
        <v>#N/A</v>
      </c>
      <c r="K198" s="40" t="e">
        <f>1000000000/400/PerfPowerST[[#This Row],[Cons. ST]]</f>
        <v>#N/A</v>
      </c>
      <c r="L198" s="40" t="e">
        <f>1000000000/500/PerfPowerST[[#This Row],[Cons. ST]]</f>
        <v>#N/A</v>
      </c>
      <c r="M198" s="40" t="e">
        <f>1000000000/600/PerfPowerST[[#This Row],[Cons. ST]]</f>
        <v>#N/A</v>
      </c>
      <c r="N198" s="40" t="e">
        <f>1000000000/700/PerfPowerST[[#This Row],[Cons. ST]]</f>
        <v>#N/A</v>
      </c>
      <c r="O198" s="40" t="e">
        <f>1000000000/800/PerfPowerST[[#This Row],[Cons. ST]]</f>
        <v>#N/A</v>
      </c>
      <c r="P198" s="40" t="e">
        <f>1000000000/900/PerfPowerST[[#This Row],[Cons. ST]]</f>
        <v>#N/A</v>
      </c>
      <c r="Q198" s="40" t="e">
        <f>1000000000/1000/PerfPowerST[[#This Row],[Cons. ST]]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Row],[GraphLabel]]),NA())</f>
        <v>#N/A</v>
      </c>
      <c r="D199" s="21"/>
      <c r="E199" s="22" t="e">
        <f>IFERROR(IF(OR(GeneralTable[[#This Row],[Exclude From Chart]]="X",PerfPowerST[[#This Row],[ExcludeHere]]="X"),NA(),GeneralTable[[#This Row],[Cons. ST]]),NA())</f>
        <v>#N/A</v>
      </c>
      <c r="F199" s="23" t="e">
        <f>IFERROR(IF(OR(GeneralTable[[#This Row],[Exclude From Chart]]="X",PerfPowerST[[#This Row],[ExcludeHere]]="X"),NA(),GeneralTable[[#This Row],[Dur. ST]]),NA())</f>
        <v>#N/A</v>
      </c>
      <c r="G199" s="40" t="e">
        <f>1000000000/50/PerfPowerST[[#This Row],[Cons. ST]]</f>
        <v>#N/A</v>
      </c>
      <c r="H199" s="40" t="e">
        <f>1000000000/100/PerfPowerST[[#This Row],[Cons. ST]]</f>
        <v>#N/A</v>
      </c>
      <c r="I199" s="40" t="e">
        <f>1000000000/200/PerfPowerST[[#This Row],[Cons. ST]]</f>
        <v>#N/A</v>
      </c>
      <c r="J199" s="40" t="e">
        <f>1000000000/300/PerfPowerST[[#This Row],[Cons. ST]]</f>
        <v>#N/A</v>
      </c>
      <c r="K199" s="40" t="e">
        <f>1000000000/400/PerfPowerST[[#This Row],[Cons. ST]]</f>
        <v>#N/A</v>
      </c>
      <c r="L199" s="40" t="e">
        <f>1000000000/500/PerfPowerST[[#This Row],[Cons. ST]]</f>
        <v>#N/A</v>
      </c>
      <c r="M199" s="40" t="e">
        <f>1000000000/600/PerfPowerST[[#This Row],[Cons. ST]]</f>
        <v>#N/A</v>
      </c>
      <c r="N199" s="40" t="e">
        <f>1000000000/700/PerfPowerST[[#This Row],[Cons. ST]]</f>
        <v>#N/A</v>
      </c>
      <c r="O199" s="40" t="e">
        <f>1000000000/800/PerfPowerST[[#This Row],[Cons. ST]]</f>
        <v>#N/A</v>
      </c>
      <c r="P199" s="40" t="e">
        <f>1000000000/900/PerfPowerST[[#This Row],[Cons. ST]]</f>
        <v>#N/A</v>
      </c>
      <c r="Q199" s="40" t="e">
        <f>1000000000/1000/PerfPowerST[[#This Row],[Cons. ST]]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Row],[GraphLabel]]),NA())</f>
        <v>#N/A</v>
      </c>
      <c r="D200" s="21"/>
      <c r="E200" s="24" t="e">
        <f>IFERROR(IF(OR(GeneralTable[[#This Row],[Exclude From Chart]]="X",PerfPowerST[[#This Row],[ExcludeHere]]="X"),NA(),GeneralTable[[#This Row],[Cons. ST]]),NA())</f>
        <v>#N/A</v>
      </c>
      <c r="F200" s="25" t="e">
        <f>IFERROR(IF(OR(GeneralTable[[#This Row],[Exclude From Chart]]="X",PerfPowerST[[#This Row],[ExcludeHere]]="X"),NA(),GeneralTable[[#This Row],[Dur. ST]]),NA())</f>
        <v>#N/A</v>
      </c>
      <c r="G200" s="40" t="e">
        <f>1000000000/50/PerfPowerST[[#This Row],[Cons. ST]]</f>
        <v>#N/A</v>
      </c>
      <c r="H200" s="40" t="e">
        <f>1000000000/100/PerfPowerST[[#This Row],[Cons. ST]]</f>
        <v>#N/A</v>
      </c>
      <c r="I200" s="40" t="e">
        <f>1000000000/200/PerfPowerST[[#This Row],[Cons. ST]]</f>
        <v>#N/A</v>
      </c>
      <c r="J200" s="40" t="e">
        <f>1000000000/300/PerfPowerST[[#This Row],[Cons. ST]]</f>
        <v>#N/A</v>
      </c>
      <c r="K200" s="40" t="e">
        <f>1000000000/400/PerfPowerST[[#This Row],[Cons. ST]]</f>
        <v>#N/A</v>
      </c>
      <c r="L200" s="40" t="e">
        <f>1000000000/500/PerfPowerST[[#This Row],[Cons. ST]]</f>
        <v>#N/A</v>
      </c>
      <c r="M200" s="40" t="e">
        <f>1000000000/600/PerfPowerST[[#This Row],[Cons. ST]]</f>
        <v>#N/A</v>
      </c>
      <c r="N200" s="40" t="e">
        <f>1000000000/700/PerfPowerST[[#This Row],[Cons. ST]]</f>
        <v>#N/A</v>
      </c>
      <c r="O200" s="40" t="e">
        <f>1000000000/800/PerfPowerST[[#This Row],[Cons. ST]]</f>
        <v>#N/A</v>
      </c>
      <c r="P200" s="40" t="e">
        <f>1000000000/900/PerfPowerST[[#This Row],[Cons. ST]]</f>
        <v>#N/A</v>
      </c>
      <c r="Q200" s="40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D27" zoomScaleNormal="100" workbookViewId="0">
      <selection activeCell="S36" sqref="S36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8" t="s">
        <v>159</v>
      </c>
      <c r="C5" s="20" t="s">
        <v>7</v>
      </c>
      <c r="D5" s="20" t="s">
        <v>213</v>
      </c>
      <c r="E5" s="20" t="s">
        <v>34</v>
      </c>
      <c r="F5" s="20" t="s">
        <v>35</v>
      </c>
      <c r="G5" s="28" t="s">
        <v>248</v>
      </c>
      <c r="H5" s="28" t="s">
        <v>247</v>
      </c>
      <c r="I5" s="28" t="s">
        <v>246</v>
      </c>
      <c r="J5" s="28" t="s">
        <v>249</v>
      </c>
      <c r="K5" s="28" t="s">
        <v>250</v>
      </c>
      <c r="L5" s="28" t="s">
        <v>245</v>
      </c>
      <c r="M5" s="28" t="s">
        <v>251</v>
      </c>
      <c r="N5" s="28" t="s">
        <v>252</v>
      </c>
      <c r="O5" s="28" t="s">
        <v>253</v>
      </c>
      <c r="P5" s="28" t="s">
        <v>254</v>
      </c>
      <c r="Q5" s="28" t="s">
        <v>255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Row],[GraphLabel]]),NA())</f>
        <v>R7 4700U (Renoir) [1]</v>
      </c>
      <c r="D6" s="26"/>
      <c r="E6" s="12">
        <f>IFERROR(IF(OR(GeneralTable[[#This Row],[Exclude From Chart]]="X",PerfPowerST4[[#This Row],[ExcludeHere]]="X"),NA(),GeneralTable[[#This Row],[Cons. MT]]),NA())</f>
        <v>2410</v>
      </c>
      <c r="F6" s="19">
        <f>IFERROR(IF(OR(GeneralTable[[#This Row],[Exclude From Chart]]="X",PerfPowerST4[[#This Row],[ExcludeHere]]="X"),NA(),GeneralTable[[#This Row],[Dur. MT]]),NA())</f>
        <v>156.22</v>
      </c>
      <c r="G6" s="40">
        <f>1000000000/500/PerfPowerST4[[#This Row],[Cons. MT]]</f>
        <v>829.87551867219918</v>
      </c>
      <c r="H6" s="40">
        <f>1000000000/1000/PerfPowerST4[[#This Row],[Cons. MT]]</f>
        <v>414.93775933609959</v>
      </c>
      <c r="I6" s="40">
        <f>1000000000/2000/PerfPowerST4[[#This Row],[Cons. MT]]</f>
        <v>207.46887966804979</v>
      </c>
      <c r="J6" s="40">
        <f>1000000000/3000/PerfPowerST4[[#This Row],[Cons. MT]]</f>
        <v>138.31258644536652</v>
      </c>
      <c r="K6" s="40">
        <f>1000000000/4000/PerfPowerST4[[#This Row],[Cons. MT]]</f>
        <v>103.7344398340249</v>
      </c>
      <c r="L6" s="40">
        <f>1000000000/5000/PerfPowerST4[[#This Row],[Cons. MT]]</f>
        <v>82.987551867219921</v>
      </c>
      <c r="M6" s="40">
        <f>1000000000/6000/PerfPowerST4[[#This Row],[Cons. MT]]</f>
        <v>69.15629322268326</v>
      </c>
      <c r="N6" s="40">
        <f>1000000000/7000/PerfPowerST4[[#This Row],[Cons. MT]]</f>
        <v>59.276822762299943</v>
      </c>
      <c r="O6" s="40">
        <f>1000000000/8000/PerfPowerST4[[#This Row],[Cons. MT]]</f>
        <v>51.867219917012449</v>
      </c>
      <c r="P6" s="40">
        <f>1000000000/9000/PerfPowerST4[[#This Row],[Cons. MT]]</f>
        <v>46.104195481788842</v>
      </c>
      <c r="Q6" s="40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Row],[GraphLabel]]),NA())</f>
        <v>R5 3600 (Matisse) v0.3.1 [2]</v>
      </c>
      <c r="D7" s="26"/>
      <c r="E7" s="12">
        <f>IFERROR(IF(OR(GeneralTable[[#This Row],[Exclude From Chart]]="X",PerfPowerST4[[#This Row],[ExcludeHere]]="X"),NA(),GeneralTable[[#This Row],[Cons. MT]]),NA())</f>
        <v>7223</v>
      </c>
      <c r="F7" s="19">
        <f>IFERROR(IF(OR(GeneralTable[[#This Row],[Exclude From Chart]]="X",PerfPowerST4[[#This Row],[ExcludeHere]]="X"),NA(),GeneralTable[[#This Row],[Dur. MT]]),NA())</f>
        <v>99.861243102293088</v>
      </c>
      <c r="G7" s="40">
        <f>1000000000/500/PerfPowerST4[[#This Row],[Cons. MT]]</f>
        <v>276.89325764917623</v>
      </c>
      <c r="H7" s="40">
        <f>1000000000/1000/PerfPowerST4[[#This Row],[Cons. MT]]</f>
        <v>138.44662882458812</v>
      </c>
      <c r="I7" s="40">
        <f>1000000000/2000/PerfPowerST4[[#This Row],[Cons. MT]]</f>
        <v>69.223314412294059</v>
      </c>
      <c r="J7" s="40">
        <f>1000000000/3000/PerfPowerST4[[#This Row],[Cons. MT]]</f>
        <v>46.148876274862701</v>
      </c>
      <c r="K7" s="40">
        <f>1000000000/4000/PerfPowerST4[[#This Row],[Cons. MT]]</f>
        <v>34.611657206147029</v>
      </c>
      <c r="L7" s="40">
        <f>1000000000/5000/PerfPowerST4[[#This Row],[Cons. MT]]</f>
        <v>27.689325764917623</v>
      </c>
      <c r="M7" s="40">
        <f>1000000000/6000/PerfPowerST4[[#This Row],[Cons. MT]]</f>
        <v>23.074438137431351</v>
      </c>
      <c r="N7" s="40">
        <f>1000000000/7000/PerfPowerST4[[#This Row],[Cons. MT]]</f>
        <v>19.778089832084021</v>
      </c>
      <c r="O7" s="40">
        <f>1000000000/8000/PerfPowerST4[[#This Row],[Cons. MT]]</f>
        <v>17.305828603073515</v>
      </c>
      <c r="P7" s="40">
        <f>1000000000/9000/PerfPowerST4[[#This Row],[Cons. MT]]</f>
        <v>15.382958758287568</v>
      </c>
      <c r="Q7" s="40">
        <f>1000000000/10000/PerfPowerST4[[#This Row],[Cons. MT]]</f>
        <v>13.844662882458811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Row],[GraphLabel]]),NA())</f>
        <v>i7 1065G (IceLake) v0.3.1 [3]</v>
      </c>
      <c r="D8" s="26"/>
      <c r="E8" s="12">
        <f>IFERROR(IF(OR(GeneralTable[[#This Row],[Exclude From Chart]]="X",PerfPowerST4[[#This Row],[ExcludeHere]]="X"),NA(),GeneralTable[[#This Row],[Cons. MT]]),NA())</f>
        <v>3912</v>
      </c>
      <c r="F8" s="19">
        <f>IFERROR(IF(OR(GeneralTable[[#This Row],[Exclude From Chart]]="X",PerfPowerST4[[#This Row],[ExcludeHere]]="X"),NA(),GeneralTable[[#This Row],[Dur. MT]]),NA())</f>
        <v>288.76857942815411</v>
      </c>
      <c r="G8" s="40">
        <f>1000000000/500/PerfPowerST4[[#This Row],[Cons. MT]]</f>
        <v>511.24744376278119</v>
      </c>
      <c r="H8" s="40">
        <f>1000000000/1000/PerfPowerST4[[#This Row],[Cons. MT]]</f>
        <v>255.62372188139059</v>
      </c>
      <c r="I8" s="40">
        <f>1000000000/2000/PerfPowerST4[[#This Row],[Cons. MT]]</f>
        <v>127.8118609406953</v>
      </c>
      <c r="J8" s="40">
        <f>1000000000/3000/PerfPowerST4[[#This Row],[Cons. MT]]</f>
        <v>85.207907293796865</v>
      </c>
      <c r="K8" s="40">
        <f>1000000000/4000/PerfPowerST4[[#This Row],[Cons. MT]]</f>
        <v>63.905930470347649</v>
      </c>
      <c r="L8" s="40">
        <f>1000000000/5000/PerfPowerST4[[#This Row],[Cons. MT]]</f>
        <v>51.124744376278116</v>
      </c>
      <c r="M8" s="40">
        <f>1000000000/6000/PerfPowerST4[[#This Row],[Cons. MT]]</f>
        <v>42.603953646898432</v>
      </c>
      <c r="N8" s="40">
        <f>1000000000/7000/PerfPowerST4[[#This Row],[Cons. MT]]</f>
        <v>36.517674554484373</v>
      </c>
      <c r="O8" s="40">
        <f>1000000000/8000/PerfPowerST4[[#This Row],[Cons. MT]]</f>
        <v>31.952965235173824</v>
      </c>
      <c r="P8" s="40">
        <f>1000000000/9000/PerfPowerST4[[#This Row],[Cons. MT]]</f>
        <v>28.402635764598955</v>
      </c>
      <c r="Q8" s="40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Row],[GraphLabel]]),NA())</f>
        <v>#N/A</v>
      </c>
      <c r="D9" s="26"/>
      <c r="E9" s="12" t="e">
        <f>IFERROR(IF(OR(GeneralTable[[#This Row],[Exclude From Chart]]="X",PerfPowerST4[[#This Row],[ExcludeHere]]="X"),NA(),GeneralTable[[#This Row],[Cons. MT]]),NA())</f>
        <v>#N/A</v>
      </c>
      <c r="F9" s="19" t="e">
        <f>IFERROR(IF(OR(GeneralTable[[#This Row],[Exclude From Chart]]="X",PerfPowerST4[[#This Row],[ExcludeHere]]="X"),NA(),GeneralTable[[#This Row],[Dur. MT]]),NA())</f>
        <v>#N/A</v>
      </c>
      <c r="G9" s="40" t="e">
        <f>1000000000/500/PerfPowerST4[[#This Row],[Cons. MT]]</f>
        <v>#N/A</v>
      </c>
      <c r="H9" s="40" t="e">
        <f>1000000000/1000/PerfPowerST4[[#This Row],[Cons. MT]]</f>
        <v>#N/A</v>
      </c>
      <c r="I9" s="40" t="e">
        <f>1000000000/2000/PerfPowerST4[[#This Row],[Cons. MT]]</f>
        <v>#N/A</v>
      </c>
      <c r="J9" s="40" t="e">
        <f>1000000000/3000/PerfPowerST4[[#This Row],[Cons. MT]]</f>
        <v>#N/A</v>
      </c>
      <c r="K9" s="40" t="e">
        <f>1000000000/4000/PerfPowerST4[[#This Row],[Cons. MT]]</f>
        <v>#N/A</v>
      </c>
      <c r="L9" s="40" t="e">
        <f>1000000000/5000/PerfPowerST4[[#This Row],[Cons. MT]]</f>
        <v>#N/A</v>
      </c>
      <c r="M9" s="40" t="e">
        <f>1000000000/6000/PerfPowerST4[[#This Row],[Cons. MT]]</f>
        <v>#N/A</v>
      </c>
      <c r="N9" s="40" t="e">
        <f>1000000000/7000/PerfPowerST4[[#This Row],[Cons. MT]]</f>
        <v>#N/A</v>
      </c>
      <c r="O9" s="40" t="e">
        <f>1000000000/8000/PerfPowerST4[[#This Row],[Cons. MT]]</f>
        <v>#N/A</v>
      </c>
      <c r="P9" s="40" t="e">
        <f>1000000000/9000/PerfPowerST4[[#This Row],[Cons. MT]]</f>
        <v>#N/A</v>
      </c>
      <c r="Q9" s="40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Row],[GraphLabel]]),NA())</f>
        <v>R7 4750G (Renoir) v0.3.1 [5]</v>
      </c>
      <c r="D10" s="26"/>
      <c r="E10" s="12">
        <f>IFERROR(IF(OR(GeneralTable[[#This Row],[Exclude From Chart]]="X",PerfPowerST4[[#This Row],[ExcludeHere]]="X"),NA(),GeneralTable[[#This Row],[Cons. MT]]),NA())</f>
        <v>5262</v>
      </c>
      <c r="F10" s="19">
        <f>IFERROR(IF(OR(GeneralTable[[#This Row],[Exclude From Chart]]="X",PerfPowerST4[[#This Row],[ExcludeHere]]="X"),NA(),GeneralTable[[#This Row],[Dur. MT]]),NA())</f>
        <v>72.052127420048677</v>
      </c>
      <c r="G10" s="40">
        <f>1000000000/500/PerfPowerST4[[#This Row],[Cons. MT]]</f>
        <v>380.08361839604714</v>
      </c>
      <c r="H10" s="40">
        <f>1000000000/1000/PerfPowerST4[[#This Row],[Cons. MT]]</f>
        <v>190.04180919802357</v>
      </c>
      <c r="I10" s="40">
        <f>1000000000/2000/PerfPowerST4[[#This Row],[Cons. MT]]</f>
        <v>95.020904599011786</v>
      </c>
      <c r="J10" s="40">
        <f>1000000000/3000/PerfPowerST4[[#This Row],[Cons. MT]]</f>
        <v>63.347269732674519</v>
      </c>
      <c r="K10" s="40">
        <f>1000000000/4000/PerfPowerST4[[#This Row],[Cons. MT]]</f>
        <v>47.510452299505893</v>
      </c>
      <c r="L10" s="40">
        <f>1000000000/5000/PerfPowerST4[[#This Row],[Cons. MT]]</f>
        <v>38.00836183960471</v>
      </c>
      <c r="M10" s="40">
        <f>1000000000/6000/PerfPowerST4[[#This Row],[Cons. MT]]</f>
        <v>31.67363486633726</v>
      </c>
      <c r="N10" s="40">
        <f>1000000000/7000/PerfPowerST4[[#This Row],[Cons. MT]]</f>
        <v>27.14882988543194</v>
      </c>
      <c r="O10" s="40">
        <f>1000000000/8000/PerfPowerST4[[#This Row],[Cons. MT]]</f>
        <v>23.755226149752946</v>
      </c>
      <c r="P10" s="40">
        <f>1000000000/9000/PerfPowerST4[[#This Row],[Cons. MT]]</f>
        <v>21.115756577558173</v>
      </c>
      <c r="Q10" s="40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Row],[GraphLabel]]),NA())</f>
        <v>#N/A</v>
      </c>
      <c r="D11" s="26"/>
      <c r="E11" s="12" t="e">
        <f>IFERROR(IF(OR(GeneralTable[[#This Row],[Exclude From Chart]]="X",PerfPowerST4[[#This Row],[ExcludeHere]]="X"),NA(),GeneralTable[[#This Row],[Cons. MT]]),NA())</f>
        <v>#N/A</v>
      </c>
      <c r="F11" s="19" t="e">
        <f>IFERROR(IF(OR(GeneralTable[[#This Row],[Exclude From Chart]]="X",PerfPowerST4[[#This Row],[ExcludeHere]]="X"),NA(),GeneralTable[[#This Row],[Dur. MT]]),NA())</f>
        <v>#N/A</v>
      </c>
      <c r="G11" s="40" t="e">
        <f>1000000000/500/PerfPowerST4[[#This Row],[Cons. MT]]</f>
        <v>#N/A</v>
      </c>
      <c r="H11" s="40" t="e">
        <f>1000000000/1000/PerfPowerST4[[#This Row],[Cons. MT]]</f>
        <v>#N/A</v>
      </c>
      <c r="I11" s="40" t="e">
        <f>1000000000/2000/PerfPowerST4[[#This Row],[Cons. MT]]</f>
        <v>#N/A</v>
      </c>
      <c r="J11" s="40" t="e">
        <f>1000000000/3000/PerfPowerST4[[#This Row],[Cons. MT]]</f>
        <v>#N/A</v>
      </c>
      <c r="K11" s="40" t="e">
        <f>1000000000/4000/PerfPowerST4[[#This Row],[Cons. MT]]</f>
        <v>#N/A</v>
      </c>
      <c r="L11" s="40" t="e">
        <f>1000000000/5000/PerfPowerST4[[#This Row],[Cons. MT]]</f>
        <v>#N/A</v>
      </c>
      <c r="M11" s="40" t="e">
        <f>1000000000/6000/PerfPowerST4[[#This Row],[Cons. MT]]</f>
        <v>#N/A</v>
      </c>
      <c r="N11" s="40" t="e">
        <f>1000000000/7000/PerfPowerST4[[#This Row],[Cons. MT]]</f>
        <v>#N/A</v>
      </c>
      <c r="O11" s="40" t="e">
        <f>1000000000/8000/PerfPowerST4[[#This Row],[Cons. MT]]</f>
        <v>#N/A</v>
      </c>
      <c r="P11" s="40" t="e">
        <f>1000000000/9000/PerfPowerST4[[#This Row],[Cons. MT]]</f>
        <v>#N/A</v>
      </c>
      <c r="Q11" s="40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Row],[GraphLabel]]),NA())</f>
        <v>R7 4750U (Renoir) v0.3.1 [7]</v>
      </c>
      <c r="D12" s="26"/>
      <c r="E12" s="12">
        <f>IFERROR(IF(OR(GeneralTable[[#This Row],[Exclude From Chart]]="X",PerfPowerST4[[#This Row],[ExcludeHere]]="X"),NA(),GeneralTable[[#This Row],[Cons. MT]]),NA())</f>
        <v>2029</v>
      </c>
      <c r="F12" s="19">
        <f>IFERROR(IF(OR(GeneralTable[[#This Row],[Exclude From Chart]]="X",PerfPowerST4[[#This Row],[ExcludeHere]]="X"),NA(),GeneralTable[[#This Row],[Dur. MT]]),NA())</f>
        <v>136.91785613358184</v>
      </c>
      <c r="G12" s="40">
        <f>1000000000/500/PerfPowerST4[[#This Row],[Cons. MT]]</f>
        <v>985.70724494825038</v>
      </c>
      <c r="H12" s="40">
        <f>1000000000/1000/PerfPowerST4[[#This Row],[Cons. MT]]</f>
        <v>492.85362247412519</v>
      </c>
      <c r="I12" s="40">
        <f>1000000000/2000/PerfPowerST4[[#This Row],[Cons. MT]]</f>
        <v>246.42681123706259</v>
      </c>
      <c r="J12" s="40">
        <f>1000000000/3000/PerfPowerST4[[#This Row],[Cons. MT]]</f>
        <v>164.28454082470839</v>
      </c>
      <c r="K12" s="40">
        <f>1000000000/4000/PerfPowerST4[[#This Row],[Cons. MT]]</f>
        <v>123.2134056185313</v>
      </c>
      <c r="L12" s="40">
        <f>1000000000/5000/PerfPowerST4[[#This Row],[Cons. MT]]</f>
        <v>98.570724494825043</v>
      </c>
      <c r="M12" s="40">
        <f>1000000000/6000/PerfPowerST4[[#This Row],[Cons. MT]]</f>
        <v>82.142270412354193</v>
      </c>
      <c r="N12" s="40">
        <f>1000000000/7000/PerfPowerST4[[#This Row],[Cons. MT]]</f>
        <v>70.40766035344646</v>
      </c>
      <c r="O12" s="40">
        <f>1000000000/8000/PerfPowerST4[[#This Row],[Cons. MT]]</f>
        <v>61.606702809265649</v>
      </c>
      <c r="P12" s="40">
        <f>1000000000/9000/PerfPowerST4[[#This Row],[Cons. MT]]</f>
        <v>54.761513608236129</v>
      </c>
      <c r="Q12" s="40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Row],[GraphLabel]]),NA())</f>
        <v>#N/A</v>
      </c>
      <c r="D13" s="26"/>
      <c r="E13" s="12" t="e">
        <f>IFERROR(IF(OR(GeneralTable[[#This Row],[Exclude From Chart]]="X",PerfPowerST4[[#This Row],[ExcludeHere]]="X"),NA(),GeneralTable[[#This Row],[Cons. MT]]),NA())</f>
        <v>#N/A</v>
      </c>
      <c r="F13" s="19" t="e">
        <f>IFERROR(IF(OR(GeneralTable[[#This Row],[Exclude From Chart]]="X",PerfPowerST4[[#This Row],[ExcludeHere]]="X"),NA(),GeneralTable[[#This Row],[Dur. MT]]),NA())</f>
        <v>#N/A</v>
      </c>
      <c r="G13" s="40" t="e">
        <f>1000000000/500/PerfPowerST4[[#This Row],[Cons. MT]]</f>
        <v>#N/A</v>
      </c>
      <c r="H13" s="40" t="e">
        <f>1000000000/1000/PerfPowerST4[[#This Row],[Cons. MT]]</f>
        <v>#N/A</v>
      </c>
      <c r="I13" s="40" t="e">
        <f>1000000000/2000/PerfPowerST4[[#This Row],[Cons. MT]]</f>
        <v>#N/A</v>
      </c>
      <c r="J13" s="40" t="e">
        <f>1000000000/3000/PerfPowerST4[[#This Row],[Cons. MT]]</f>
        <v>#N/A</v>
      </c>
      <c r="K13" s="40" t="e">
        <f>1000000000/4000/PerfPowerST4[[#This Row],[Cons. MT]]</f>
        <v>#N/A</v>
      </c>
      <c r="L13" s="40" t="e">
        <f>1000000000/5000/PerfPowerST4[[#This Row],[Cons. MT]]</f>
        <v>#N/A</v>
      </c>
      <c r="M13" s="40" t="e">
        <f>1000000000/6000/PerfPowerST4[[#This Row],[Cons. MT]]</f>
        <v>#N/A</v>
      </c>
      <c r="N13" s="40" t="e">
        <f>1000000000/7000/PerfPowerST4[[#This Row],[Cons. MT]]</f>
        <v>#N/A</v>
      </c>
      <c r="O13" s="40" t="e">
        <f>1000000000/8000/PerfPowerST4[[#This Row],[Cons. MT]]</f>
        <v>#N/A</v>
      </c>
      <c r="P13" s="40" t="e">
        <f>1000000000/9000/PerfPowerST4[[#This Row],[Cons. MT]]</f>
        <v>#N/A</v>
      </c>
      <c r="Q13" s="40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Row],[GraphLabel]]),NA())</f>
        <v>#N/A</v>
      </c>
      <c r="D14" s="26"/>
      <c r="E14" s="12" t="e">
        <f>IFERROR(IF(OR(GeneralTable[[#This Row],[Exclude From Chart]]="X",PerfPowerST4[[#This Row],[ExcludeHere]]="X"),NA(),GeneralTable[[#This Row],[Cons. MT]]),NA())</f>
        <v>#N/A</v>
      </c>
      <c r="F14" s="19" t="e">
        <f>IFERROR(IF(OR(GeneralTable[[#This Row],[Exclude From Chart]]="X",PerfPowerST4[[#This Row],[ExcludeHere]]="X"),NA(),GeneralTable[[#This Row],[Dur. MT]]),NA())</f>
        <v>#N/A</v>
      </c>
      <c r="G14" s="40" t="e">
        <f>1000000000/500/PerfPowerST4[[#This Row],[Cons. MT]]</f>
        <v>#N/A</v>
      </c>
      <c r="H14" s="40" t="e">
        <f>1000000000/1000/PerfPowerST4[[#This Row],[Cons. MT]]</f>
        <v>#N/A</v>
      </c>
      <c r="I14" s="40" t="e">
        <f>1000000000/2000/PerfPowerST4[[#This Row],[Cons. MT]]</f>
        <v>#N/A</v>
      </c>
      <c r="J14" s="40" t="e">
        <f>1000000000/3000/PerfPowerST4[[#This Row],[Cons. MT]]</f>
        <v>#N/A</v>
      </c>
      <c r="K14" s="40" t="e">
        <f>1000000000/4000/PerfPowerST4[[#This Row],[Cons. MT]]</f>
        <v>#N/A</v>
      </c>
      <c r="L14" s="40" t="e">
        <f>1000000000/5000/PerfPowerST4[[#This Row],[Cons. MT]]</f>
        <v>#N/A</v>
      </c>
      <c r="M14" s="40" t="e">
        <f>1000000000/6000/PerfPowerST4[[#This Row],[Cons. MT]]</f>
        <v>#N/A</v>
      </c>
      <c r="N14" s="40" t="e">
        <f>1000000000/7000/PerfPowerST4[[#This Row],[Cons. MT]]</f>
        <v>#N/A</v>
      </c>
      <c r="O14" s="40" t="e">
        <f>1000000000/8000/PerfPowerST4[[#This Row],[Cons. MT]]</f>
        <v>#N/A</v>
      </c>
      <c r="P14" s="40" t="e">
        <f>1000000000/9000/PerfPowerST4[[#This Row],[Cons. MT]]</f>
        <v>#N/A</v>
      </c>
      <c r="Q14" s="40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Row],[GraphLabel]]),NA())</f>
        <v>#N/A</v>
      </c>
      <c r="D15" s="26"/>
      <c r="E15" s="12" t="e">
        <f>IFERROR(IF(OR(GeneralTable[[#This Row],[Exclude From Chart]]="X",PerfPowerST4[[#This Row],[ExcludeHere]]="X"),NA(),GeneralTable[[#This Row],[Cons. MT]]),NA())</f>
        <v>#N/A</v>
      </c>
      <c r="F15" s="19" t="e">
        <f>IFERROR(IF(OR(GeneralTable[[#This Row],[Exclude From Chart]]="X",PerfPowerST4[[#This Row],[ExcludeHere]]="X"),NA(),GeneralTable[[#This Row],[Dur. MT]]),NA())</f>
        <v>#N/A</v>
      </c>
      <c r="G15" s="40" t="e">
        <f>1000000000/500/PerfPowerST4[[#This Row],[Cons. MT]]</f>
        <v>#N/A</v>
      </c>
      <c r="H15" s="40" t="e">
        <f>1000000000/1000/PerfPowerST4[[#This Row],[Cons. MT]]</f>
        <v>#N/A</v>
      </c>
      <c r="I15" s="40" t="e">
        <f>1000000000/2000/PerfPowerST4[[#This Row],[Cons. MT]]</f>
        <v>#N/A</v>
      </c>
      <c r="J15" s="40" t="e">
        <f>1000000000/3000/PerfPowerST4[[#This Row],[Cons. MT]]</f>
        <v>#N/A</v>
      </c>
      <c r="K15" s="40" t="e">
        <f>1000000000/4000/PerfPowerST4[[#This Row],[Cons. MT]]</f>
        <v>#N/A</v>
      </c>
      <c r="L15" s="40" t="e">
        <f>1000000000/5000/PerfPowerST4[[#This Row],[Cons. MT]]</f>
        <v>#N/A</v>
      </c>
      <c r="M15" s="40" t="e">
        <f>1000000000/6000/PerfPowerST4[[#This Row],[Cons. MT]]</f>
        <v>#N/A</v>
      </c>
      <c r="N15" s="40" t="e">
        <f>1000000000/7000/PerfPowerST4[[#This Row],[Cons. MT]]</f>
        <v>#N/A</v>
      </c>
      <c r="O15" s="40" t="e">
        <f>1000000000/8000/PerfPowerST4[[#This Row],[Cons. MT]]</f>
        <v>#N/A</v>
      </c>
      <c r="P15" s="40" t="e">
        <f>1000000000/9000/PerfPowerST4[[#This Row],[Cons. MT]]</f>
        <v>#N/A</v>
      </c>
      <c r="Q15" s="40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Row],[GraphLabel]]),NA())</f>
        <v>i5 8365U (WhiskeyLake) v0.3.1 [11]</v>
      </c>
      <c r="D16" s="26"/>
      <c r="E16" s="12">
        <f>IFERROR(IF(OR(GeneralTable[[#This Row],[Exclude From Chart]]="X",PerfPowerST4[[#This Row],[ExcludeHere]]="X"),NA(),GeneralTable[[#This Row],[Cons. MT]]),NA())</f>
        <v>4575</v>
      </c>
      <c r="F16" s="19">
        <f>IFERROR(IF(OR(GeneralTable[[#This Row],[Exclude From Chart]]="X",PerfPowerST4[[#This Row],[ExcludeHere]]="X"),NA(),GeneralTable[[#This Row],[Dur. MT]]),NA())</f>
        <v>332.85</v>
      </c>
      <c r="G16" s="40">
        <f>1000000000/500/PerfPowerST4[[#This Row],[Cons. MT]]</f>
        <v>437.15846994535519</v>
      </c>
      <c r="H16" s="40">
        <f>1000000000/1000/PerfPowerST4[[#This Row],[Cons. MT]]</f>
        <v>218.5792349726776</v>
      </c>
      <c r="I16" s="40">
        <f>1000000000/2000/PerfPowerST4[[#This Row],[Cons. MT]]</f>
        <v>109.2896174863388</v>
      </c>
      <c r="J16" s="40">
        <f>1000000000/3000/PerfPowerST4[[#This Row],[Cons. MT]]</f>
        <v>72.859744990892523</v>
      </c>
      <c r="K16" s="40">
        <f>1000000000/4000/PerfPowerST4[[#This Row],[Cons. MT]]</f>
        <v>54.644808743169399</v>
      </c>
      <c r="L16" s="40">
        <f>1000000000/5000/PerfPowerST4[[#This Row],[Cons. MT]]</f>
        <v>43.715846994535518</v>
      </c>
      <c r="M16" s="40">
        <f>1000000000/6000/PerfPowerST4[[#This Row],[Cons. MT]]</f>
        <v>36.429872495446261</v>
      </c>
      <c r="N16" s="40">
        <f>1000000000/7000/PerfPowerST4[[#This Row],[Cons. MT]]</f>
        <v>31.225604996096802</v>
      </c>
      <c r="O16" s="40">
        <f>1000000000/8000/PerfPowerST4[[#This Row],[Cons. MT]]</f>
        <v>27.3224043715847</v>
      </c>
      <c r="P16" s="40">
        <f>1000000000/9000/PerfPowerST4[[#This Row],[Cons. MT]]</f>
        <v>24.286581663630844</v>
      </c>
      <c r="Q16" s="40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Row],[GraphLabel]]),NA())</f>
        <v>R5 PRO 4650G (Renoir) v0.3.1 [12]</v>
      </c>
      <c r="D17" s="26"/>
      <c r="E17" s="12">
        <f>IFERROR(IF(OR(GeneralTable[[#This Row],[Exclude From Chart]]="X",PerfPowerST4[[#This Row],[ExcludeHere]]="X"),NA(),GeneralTable[[#This Row],[Cons. MT]]),NA())</f>
        <v>5785</v>
      </c>
      <c r="F17" s="19">
        <f>IFERROR(IF(OR(GeneralTable[[#This Row],[Exclude From Chart]]="X",PerfPowerST4[[#This Row],[ExcludeHere]]="X"),NA(),GeneralTable[[#This Row],[Dur. MT]]),NA())</f>
        <v>95.05</v>
      </c>
      <c r="G17" s="40">
        <f>1000000000/500/PerfPowerST4[[#This Row],[Cons. MT]]</f>
        <v>345.72169403630079</v>
      </c>
      <c r="H17" s="40">
        <f>1000000000/1000/PerfPowerST4[[#This Row],[Cons. MT]]</f>
        <v>172.86084701815039</v>
      </c>
      <c r="I17" s="40">
        <f>1000000000/2000/PerfPowerST4[[#This Row],[Cons. MT]]</f>
        <v>86.430423509075197</v>
      </c>
      <c r="J17" s="40">
        <f>1000000000/3000/PerfPowerST4[[#This Row],[Cons. MT]]</f>
        <v>57.620282339383458</v>
      </c>
      <c r="K17" s="40">
        <f>1000000000/4000/PerfPowerST4[[#This Row],[Cons. MT]]</f>
        <v>43.215211754537599</v>
      </c>
      <c r="L17" s="40">
        <f>1000000000/5000/PerfPowerST4[[#This Row],[Cons. MT]]</f>
        <v>34.572169403630078</v>
      </c>
      <c r="M17" s="40">
        <f>1000000000/6000/PerfPowerST4[[#This Row],[Cons. MT]]</f>
        <v>28.810141169691729</v>
      </c>
      <c r="N17" s="40">
        <f>1000000000/7000/PerfPowerST4[[#This Row],[Cons. MT]]</f>
        <v>24.694406716878628</v>
      </c>
      <c r="O17" s="40">
        <f>1000000000/8000/PerfPowerST4[[#This Row],[Cons. MT]]</f>
        <v>21.607605877268799</v>
      </c>
      <c r="P17" s="40">
        <f>1000000000/9000/PerfPowerST4[[#This Row],[Cons. MT]]</f>
        <v>19.206760779794486</v>
      </c>
      <c r="Q17" s="40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Row],[GraphLabel]]),NA())</f>
        <v>#N/A</v>
      </c>
      <c r="D18" s="26"/>
      <c r="E18" s="12" t="e">
        <f>IFERROR(IF(OR(GeneralTable[[#This Row],[Exclude From Chart]]="X",PerfPowerST4[[#This Row],[ExcludeHere]]="X"),NA(),GeneralTable[[#This Row],[Cons. MT]]),NA())</f>
        <v>#N/A</v>
      </c>
      <c r="F18" s="19" t="e">
        <f>IFERROR(IF(OR(GeneralTable[[#This Row],[Exclude From Chart]]="X",PerfPowerST4[[#This Row],[ExcludeHere]]="X"),NA(),GeneralTable[[#This Row],[Dur. MT]]),NA())</f>
        <v>#N/A</v>
      </c>
      <c r="G18" s="40" t="e">
        <f>1000000000/500/PerfPowerST4[[#This Row],[Cons. MT]]</f>
        <v>#N/A</v>
      </c>
      <c r="H18" s="40" t="e">
        <f>1000000000/1000/PerfPowerST4[[#This Row],[Cons. MT]]</f>
        <v>#N/A</v>
      </c>
      <c r="I18" s="40" t="e">
        <f>1000000000/2000/PerfPowerST4[[#This Row],[Cons. MT]]</f>
        <v>#N/A</v>
      </c>
      <c r="J18" s="40" t="e">
        <f>1000000000/3000/PerfPowerST4[[#This Row],[Cons. MT]]</f>
        <v>#N/A</v>
      </c>
      <c r="K18" s="40" t="e">
        <f>1000000000/4000/PerfPowerST4[[#This Row],[Cons. MT]]</f>
        <v>#N/A</v>
      </c>
      <c r="L18" s="40" t="e">
        <f>1000000000/5000/PerfPowerST4[[#This Row],[Cons. MT]]</f>
        <v>#N/A</v>
      </c>
      <c r="M18" s="40" t="e">
        <f>1000000000/6000/PerfPowerST4[[#This Row],[Cons. MT]]</f>
        <v>#N/A</v>
      </c>
      <c r="N18" s="40" t="e">
        <f>1000000000/7000/PerfPowerST4[[#This Row],[Cons. MT]]</f>
        <v>#N/A</v>
      </c>
      <c r="O18" s="40" t="e">
        <f>1000000000/8000/PerfPowerST4[[#This Row],[Cons. MT]]</f>
        <v>#N/A</v>
      </c>
      <c r="P18" s="40" t="e">
        <f>1000000000/9000/PerfPowerST4[[#This Row],[Cons. MT]]</f>
        <v>#N/A</v>
      </c>
      <c r="Q18" s="40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Row],[GraphLabel]]),NA())</f>
        <v>#N/A</v>
      </c>
      <c r="D19" s="26"/>
      <c r="E19" s="12" t="e">
        <f>IFERROR(IF(OR(GeneralTable[[#This Row],[Exclude From Chart]]="X",PerfPowerST4[[#This Row],[ExcludeHere]]="X"),NA(),GeneralTable[[#This Row],[Cons. MT]]),NA())</f>
        <v>#N/A</v>
      </c>
      <c r="F19" s="19" t="e">
        <f>IFERROR(IF(OR(GeneralTable[[#This Row],[Exclude From Chart]]="X",PerfPowerST4[[#This Row],[ExcludeHere]]="X"),NA(),GeneralTable[[#This Row],[Dur. MT]]),NA())</f>
        <v>#N/A</v>
      </c>
      <c r="G19" s="40" t="e">
        <f>1000000000/500/PerfPowerST4[[#This Row],[Cons. MT]]</f>
        <v>#N/A</v>
      </c>
      <c r="H19" s="40" t="e">
        <f>1000000000/1000/PerfPowerST4[[#This Row],[Cons. MT]]</f>
        <v>#N/A</v>
      </c>
      <c r="I19" s="40" t="e">
        <f>1000000000/2000/PerfPowerST4[[#This Row],[Cons. MT]]</f>
        <v>#N/A</v>
      </c>
      <c r="J19" s="40" t="e">
        <f>1000000000/3000/PerfPowerST4[[#This Row],[Cons. MT]]</f>
        <v>#N/A</v>
      </c>
      <c r="K19" s="40" t="e">
        <f>1000000000/4000/PerfPowerST4[[#This Row],[Cons. MT]]</f>
        <v>#N/A</v>
      </c>
      <c r="L19" s="40" t="e">
        <f>1000000000/5000/PerfPowerST4[[#This Row],[Cons. MT]]</f>
        <v>#N/A</v>
      </c>
      <c r="M19" s="40" t="e">
        <f>1000000000/6000/PerfPowerST4[[#This Row],[Cons. MT]]</f>
        <v>#N/A</v>
      </c>
      <c r="N19" s="40" t="e">
        <f>1000000000/7000/PerfPowerST4[[#This Row],[Cons. MT]]</f>
        <v>#N/A</v>
      </c>
      <c r="O19" s="40" t="e">
        <f>1000000000/8000/PerfPowerST4[[#This Row],[Cons. MT]]</f>
        <v>#N/A</v>
      </c>
      <c r="P19" s="40" t="e">
        <f>1000000000/9000/PerfPowerST4[[#This Row],[Cons. MT]]</f>
        <v>#N/A</v>
      </c>
      <c r="Q19" s="40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Row],[GraphLabel]]),NA())</f>
        <v>#N/A</v>
      </c>
      <c r="D20" s="26"/>
      <c r="E20" s="12" t="e">
        <f>IFERROR(IF(OR(GeneralTable[[#This Row],[Exclude From Chart]]="X",PerfPowerST4[[#This Row],[ExcludeHere]]="X"),NA(),GeneralTable[[#This Row],[Cons. MT]]),NA())</f>
        <v>#N/A</v>
      </c>
      <c r="F20" s="19" t="e">
        <f>IFERROR(IF(OR(GeneralTable[[#This Row],[Exclude From Chart]]="X",PerfPowerST4[[#This Row],[ExcludeHere]]="X"),NA(),GeneralTable[[#This Row],[Dur. MT]]),NA())</f>
        <v>#N/A</v>
      </c>
      <c r="G20" s="40" t="e">
        <f>1000000000/500/PerfPowerST4[[#This Row],[Cons. MT]]</f>
        <v>#N/A</v>
      </c>
      <c r="H20" s="40" t="e">
        <f>1000000000/1000/PerfPowerST4[[#This Row],[Cons. MT]]</f>
        <v>#N/A</v>
      </c>
      <c r="I20" s="40" t="e">
        <f>1000000000/2000/PerfPowerST4[[#This Row],[Cons. MT]]</f>
        <v>#N/A</v>
      </c>
      <c r="J20" s="40" t="e">
        <f>1000000000/3000/PerfPowerST4[[#This Row],[Cons. MT]]</f>
        <v>#N/A</v>
      </c>
      <c r="K20" s="40" t="e">
        <f>1000000000/4000/PerfPowerST4[[#This Row],[Cons. MT]]</f>
        <v>#N/A</v>
      </c>
      <c r="L20" s="40" t="e">
        <f>1000000000/5000/PerfPowerST4[[#This Row],[Cons. MT]]</f>
        <v>#N/A</v>
      </c>
      <c r="M20" s="40" t="e">
        <f>1000000000/6000/PerfPowerST4[[#This Row],[Cons. MT]]</f>
        <v>#N/A</v>
      </c>
      <c r="N20" s="40" t="e">
        <f>1000000000/7000/PerfPowerST4[[#This Row],[Cons. MT]]</f>
        <v>#N/A</v>
      </c>
      <c r="O20" s="40" t="e">
        <f>1000000000/8000/PerfPowerST4[[#This Row],[Cons. MT]]</f>
        <v>#N/A</v>
      </c>
      <c r="P20" s="40" t="e">
        <f>1000000000/9000/PerfPowerST4[[#This Row],[Cons. MT]]</f>
        <v>#N/A</v>
      </c>
      <c r="Q20" s="40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Row],[GraphLabel]]),NA())</f>
        <v>#N/A</v>
      </c>
      <c r="D21" s="26"/>
      <c r="E21" s="12" t="e">
        <f>IFERROR(IF(OR(GeneralTable[[#This Row],[Exclude From Chart]]="X",PerfPowerST4[[#This Row],[ExcludeHere]]="X"),NA(),GeneralTable[[#This Row],[Cons. MT]]),NA())</f>
        <v>#N/A</v>
      </c>
      <c r="F21" s="19" t="e">
        <f>IFERROR(IF(OR(GeneralTable[[#This Row],[Exclude From Chart]]="X",PerfPowerST4[[#This Row],[ExcludeHere]]="X"),NA(),GeneralTable[[#This Row],[Dur. MT]]),NA())</f>
        <v>#N/A</v>
      </c>
      <c r="G21" s="40" t="e">
        <f>1000000000/500/PerfPowerST4[[#This Row],[Cons. MT]]</f>
        <v>#N/A</v>
      </c>
      <c r="H21" s="40" t="e">
        <f>1000000000/1000/PerfPowerST4[[#This Row],[Cons. MT]]</f>
        <v>#N/A</v>
      </c>
      <c r="I21" s="40" t="e">
        <f>1000000000/2000/PerfPowerST4[[#This Row],[Cons. MT]]</f>
        <v>#N/A</v>
      </c>
      <c r="J21" s="40" t="e">
        <f>1000000000/3000/PerfPowerST4[[#This Row],[Cons. MT]]</f>
        <v>#N/A</v>
      </c>
      <c r="K21" s="40" t="e">
        <f>1000000000/4000/PerfPowerST4[[#This Row],[Cons. MT]]</f>
        <v>#N/A</v>
      </c>
      <c r="L21" s="40" t="e">
        <f>1000000000/5000/PerfPowerST4[[#This Row],[Cons. MT]]</f>
        <v>#N/A</v>
      </c>
      <c r="M21" s="40" t="e">
        <f>1000000000/6000/PerfPowerST4[[#This Row],[Cons. MT]]</f>
        <v>#N/A</v>
      </c>
      <c r="N21" s="40" t="e">
        <f>1000000000/7000/PerfPowerST4[[#This Row],[Cons. MT]]</f>
        <v>#N/A</v>
      </c>
      <c r="O21" s="40" t="e">
        <f>1000000000/8000/PerfPowerST4[[#This Row],[Cons. MT]]</f>
        <v>#N/A</v>
      </c>
      <c r="P21" s="40" t="e">
        <f>1000000000/9000/PerfPowerST4[[#This Row],[Cons. MT]]</f>
        <v>#N/A</v>
      </c>
      <c r="Q21" s="40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Row],[GraphLabel]]),NA())</f>
        <v>R3 1200 (Summit Ridge) v0.3.1 [17]</v>
      </c>
      <c r="D22" s="26"/>
      <c r="E22" s="12">
        <f>IFERROR(IF(OR(GeneralTable[[#This Row],[Exclude From Chart]]="X",PerfPowerST4[[#This Row],[ExcludeHere]]="X"),NA(),GeneralTable[[#This Row],[Cons. MT]]),NA())</f>
        <v>13138</v>
      </c>
      <c r="F22" s="19">
        <f>IFERROR(IF(OR(GeneralTable[[#This Row],[Exclude From Chart]]="X",PerfPowerST4[[#This Row],[ExcludeHere]]="X"),NA(),GeneralTable[[#This Row],[Dur. MT]]),NA())</f>
        <v>289.86</v>
      </c>
      <c r="G22" s="40">
        <f>1000000000/500/PerfPowerST4[[#This Row],[Cons. MT]]</f>
        <v>152.23017202009439</v>
      </c>
      <c r="H22" s="40">
        <f>1000000000/1000/PerfPowerST4[[#This Row],[Cons. MT]]</f>
        <v>76.115086010047193</v>
      </c>
      <c r="I22" s="40">
        <f>1000000000/2000/PerfPowerST4[[#This Row],[Cons. MT]]</f>
        <v>38.057543005023597</v>
      </c>
      <c r="J22" s="40">
        <f>1000000000/3000/PerfPowerST4[[#This Row],[Cons. MT]]</f>
        <v>25.371695336682397</v>
      </c>
      <c r="K22" s="40">
        <f>1000000000/4000/PerfPowerST4[[#This Row],[Cons. MT]]</f>
        <v>19.028771502511798</v>
      </c>
      <c r="L22" s="40">
        <f>1000000000/5000/PerfPowerST4[[#This Row],[Cons. MT]]</f>
        <v>15.223017202009439</v>
      </c>
      <c r="M22" s="40">
        <f>1000000000/6000/PerfPowerST4[[#This Row],[Cons. MT]]</f>
        <v>12.685847668341198</v>
      </c>
      <c r="N22" s="40">
        <f>1000000000/7000/PerfPowerST4[[#This Row],[Cons. MT]]</f>
        <v>10.873583715721029</v>
      </c>
      <c r="O22" s="40">
        <f>1000000000/8000/PerfPowerST4[[#This Row],[Cons. MT]]</f>
        <v>9.5143857512558991</v>
      </c>
      <c r="P22" s="40">
        <f>1000000000/9000/PerfPowerST4[[#This Row],[Cons. MT]]</f>
        <v>8.4572317788941316</v>
      </c>
      <c r="Q22" s="40">
        <f>1000000000/10000/PerfPowerST4[[#This Row],[Cons. MT]]</f>
        <v>7.6115086010047195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Row],[GraphLabel]]),NA())</f>
        <v>#N/A</v>
      </c>
      <c r="D23" s="26"/>
      <c r="E23" s="12" t="e">
        <f>IFERROR(IF(OR(GeneralTable[[#This Row],[Exclude From Chart]]="X",PerfPowerST4[[#This Row],[ExcludeHere]]="X"),NA(),GeneralTable[[#This Row],[Cons. MT]]),NA())</f>
        <v>#N/A</v>
      </c>
      <c r="F23" s="19" t="e">
        <f>IFERROR(IF(OR(GeneralTable[[#This Row],[Exclude From Chart]]="X",PerfPowerST4[[#This Row],[ExcludeHere]]="X"),NA(),GeneralTable[[#This Row],[Dur. MT]]),NA())</f>
        <v>#N/A</v>
      </c>
      <c r="G23" s="40" t="e">
        <f>1000000000/500/PerfPowerST4[[#This Row],[Cons. MT]]</f>
        <v>#N/A</v>
      </c>
      <c r="H23" s="40" t="e">
        <f>1000000000/1000/PerfPowerST4[[#This Row],[Cons. MT]]</f>
        <v>#N/A</v>
      </c>
      <c r="I23" s="40" t="e">
        <f>1000000000/2000/PerfPowerST4[[#This Row],[Cons. MT]]</f>
        <v>#N/A</v>
      </c>
      <c r="J23" s="40" t="e">
        <f>1000000000/3000/PerfPowerST4[[#This Row],[Cons. MT]]</f>
        <v>#N/A</v>
      </c>
      <c r="K23" s="40" t="e">
        <f>1000000000/4000/PerfPowerST4[[#This Row],[Cons. MT]]</f>
        <v>#N/A</v>
      </c>
      <c r="L23" s="40" t="e">
        <f>1000000000/5000/PerfPowerST4[[#This Row],[Cons. MT]]</f>
        <v>#N/A</v>
      </c>
      <c r="M23" s="40" t="e">
        <f>1000000000/6000/PerfPowerST4[[#This Row],[Cons. MT]]</f>
        <v>#N/A</v>
      </c>
      <c r="N23" s="40" t="e">
        <f>1000000000/7000/PerfPowerST4[[#This Row],[Cons. MT]]</f>
        <v>#N/A</v>
      </c>
      <c r="O23" s="40" t="e">
        <f>1000000000/8000/PerfPowerST4[[#This Row],[Cons. MT]]</f>
        <v>#N/A</v>
      </c>
      <c r="P23" s="40" t="e">
        <f>1000000000/9000/PerfPowerST4[[#This Row],[Cons. MT]]</f>
        <v>#N/A</v>
      </c>
      <c r="Q23" s="40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Row],[GraphLabel]]),NA())</f>
        <v>#N/A</v>
      </c>
      <c r="D24" s="26"/>
      <c r="E24" s="12" t="e">
        <f>IFERROR(IF(OR(GeneralTable[[#This Row],[Exclude From Chart]]="X",PerfPowerST4[[#This Row],[ExcludeHere]]="X"),NA(),GeneralTable[[#This Row],[Cons. MT]]),NA())</f>
        <v>#N/A</v>
      </c>
      <c r="F24" s="19" t="e">
        <f>IFERROR(IF(OR(GeneralTable[[#This Row],[Exclude From Chart]]="X",PerfPowerST4[[#This Row],[ExcludeHere]]="X"),NA(),GeneralTable[[#This Row],[Dur. MT]]),NA())</f>
        <v>#N/A</v>
      </c>
      <c r="G24" s="40" t="e">
        <f>1000000000/500/PerfPowerST4[[#This Row],[Cons. MT]]</f>
        <v>#N/A</v>
      </c>
      <c r="H24" s="40" t="e">
        <f>1000000000/1000/PerfPowerST4[[#This Row],[Cons. MT]]</f>
        <v>#N/A</v>
      </c>
      <c r="I24" s="40" t="e">
        <f>1000000000/2000/PerfPowerST4[[#This Row],[Cons. MT]]</f>
        <v>#N/A</v>
      </c>
      <c r="J24" s="40" t="e">
        <f>1000000000/3000/PerfPowerST4[[#This Row],[Cons. MT]]</f>
        <v>#N/A</v>
      </c>
      <c r="K24" s="40" t="e">
        <f>1000000000/4000/PerfPowerST4[[#This Row],[Cons. MT]]</f>
        <v>#N/A</v>
      </c>
      <c r="L24" s="40" t="e">
        <f>1000000000/5000/PerfPowerST4[[#This Row],[Cons. MT]]</f>
        <v>#N/A</v>
      </c>
      <c r="M24" s="40" t="e">
        <f>1000000000/6000/PerfPowerST4[[#This Row],[Cons. MT]]</f>
        <v>#N/A</v>
      </c>
      <c r="N24" s="40" t="e">
        <f>1000000000/7000/PerfPowerST4[[#This Row],[Cons. MT]]</f>
        <v>#N/A</v>
      </c>
      <c r="O24" s="40" t="e">
        <f>1000000000/8000/PerfPowerST4[[#This Row],[Cons. MT]]</f>
        <v>#N/A</v>
      </c>
      <c r="P24" s="40" t="e">
        <f>1000000000/9000/PerfPowerST4[[#This Row],[Cons. MT]]</f>
        <v>#N/A</v>
      </c>
      <c r="Q24" s="40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Row],[GraphLabel]]),NA())</f>
        <v>#N/A</v>
      </c>
      <c r="D25" s="26"/>
      <c r="E25" s="12" t="e">
        <f>IFERROR(IF(OR(GeneralTable[[#This Row],[Exclude From Chart]]="X",PerfPowerST4[[#This Row],[ExcludeHere]]="X"),NA(),GeneralTable[[#This Row],[Cons. MT]]),NA())</f>
        <v>#N/A</v>
      </c>
      <c r="F25" s="19" t="e">
        <f>IFERROR(IF(OR(GeneralTable[[#This Row],[Exclude From Chart]]="X",PerfPowerST4[[#This Row],[ExcludeHere]]="X"),NA(),GeneralTable[[#This Row],[Dur. MT]]),NA())</f>
        <v>#N/A</v>
      </c>
      <c r="G25" s="40" t="e">
        <f>1000000000/500/PerfPowerST4[[#This Row],[Cons. MT]]</f>
        <v>#N/A</v>
      </c>
      <c r="H25" s="40" t="e">
        <f>1000000000/1000/PerfPowerST4[[#This Row],[Cons. MT]]</f>
        <v>#N/A</v>
      </c>
      <c r="I25" s="40" t="e">
        <f>1000000000/2000/PerfPowerST4[[#This Row],[Cons. MT]]</f>
        <v>#N/A</v>
      </c>
      <c r="J25" s="40" t="e">
        <f>1000000000/3000/PerfPowerST4[[#This Row],[Cons. MT]]</f>
        <v>#N/A</v>
      </c>
      <c r="K25" s="40" t="e">
        <f>1000000000/4000/PerfPowerST4[[#This Row],[Cons. MT]]</f>
        <v>#N/A</v>
      </c>
      <c r="L25" s="40" t="e">
        <f>1000000000/5000/PerfPowerST4[[#This Row],[Cons. MT]]</f>
        <v>#N/A</v>
      </c>
      <c r="M25" s="40" t="e">
        <f>1000000000/6000/PerfPowerST4[[#This Row],[Cons. MT]]</f>
        <v>#N/A</v>
      </c>
      <c r="N25" s="40" t="e">
        <f>1000000000/7000/PerfPowerST4[[#This Row],[Cons. MT]]</f>
        <v>#N/A</v>
      </c>
      <c r="O25" s="40" t="e">
        <f>1000000000/8000/PerfPowerST4[[#This Row],[Cons. MT]]</f>
        <v>#N/A</v>
      </c>
      <c r="P25" s="40" t="e">
        <f>1000000000/9000/PerfPowerST4[[#This Row],[Cons. MT]]</f>
        <v>#N/A</v>
      </c>
      <c r="Q25" s="40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Row],[GraphLabel]]),NA())</f>
        <v>#N/A</v>
      </c>
      <c r="D26" s="26"/>
      <c r="E26" s="12" t="e">
        <f>IFERROR(IF(OR(GeneralTable[[#This Row],[Exclude From Chart]]="X",PerfPowerST4[[#This Row],[ExcludeHere]]="X"),NA(),GeneralTable[[#This Row],[Cons. MT]]),NA())</f>
        <v>#N/A</v>
      </c>
      <c r="F26" s="19" t="e">
        <f>IFERROR(IF(OR(GeneralTable[[#This Row],[Exclude From Chart]]="X",PerfPowerST4[[#This Row],[ExcludeHere]]="X"),NA(),GeneralTable[[#This Row],[Dur. MT]]),NA())</f>
        <v>#N/A</v>
      </c>
      <c r="G26" s="40" t="e">
        <f>1000000000/500/PerfPowerST4[[#This Row],[Cons. MT]]</f>
        <v>#N/A</v>
      </c>
      <c r="H26" s="40" t="e">
        <f>1000000000/1000/PerfPowerST4[[#This Row],[Cons. MT]]</f>
        <v>#N/A</v>
      </c>
      <c r="I26" s="40" t="e">
        <f>1000000000/2000/PerfPowerST4[[#This Row],[Cons. MT]]</f>
        <v>#N/A</v>
      </c>
      <c r="J26" s="40" t="e">
        <f>1000000000/3000/PerfPowerST4[[#This Row],[Cons. MT]]</f>
        <v>#N/A</v>
      </c>
      <c r="K26" s="40" t="e">
        <f>1000000000/4000/PerfPowerST4[[#This Row],[Cons. MT]]</f>
        <v>#N/A</v>
      </c>
      <c r="L26" s="40" t="e">
        <f>1000000000/5000/PerfPowerST4[[#This Row],[Cons. MT]]</f>
        <v>#N/A</v>
      </c>
      <c r="M26" s="40" t="e">
        <f>1000000000/6000/PerfPowerST4[[#This Row],[Cons. MT]]</f>
        <v>#N/A</v>
      </c>
      <c r="N26" s="40" t="e">
        <f>1000000000/7000/PerfPowerST4[[#This Row],[Cons. MT]]</f>
        <v>#N/A</v>
      </c>
      <c r="O26" s="40" t="e">
        <f>1000000000/8000/PerfPowerST4[[#This Row],[Cons. MT]]</f>
        <v>#N/A</v>
      </c>
      <c r="P26" s="40" t="e">
        <f>1000000000/9000/PerfPowerST4[[#This Row],[Cons. MT]]</f>
        <v>#N/A</v>
      </c>
      <c r="Q26" s="40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Row],[GraphLabel]]),NA())</f>
        <v>#N/A</v>
      </c>
      <c r="D27" s="26"/>
      <c r="E27" s="12" t="e">
        <f>IFERROR(IF(OR(GeneralTable[[#This Row],[Exclude From Chart]]="X",PerfPowerST4[[#This Row],[ExcludeHere]]="X"),NA(),GeneralTable[[#This Row],[Cons. MT]]),NA())</f>
        <v>#N/A</v>
      </c>
      <c r="F27" s="19" t="e">
        <f>IFERROR(IF(OR(GeneralTable[[#This Row],[Exclude From Chart]]="X",PerfPowerST4[[#This Row],[ExcludeHere]]="X"),NA(),GeneralTable[[#This Row],[Dur. MT]]),NA())</f>
        <v>#N/A</v>
      </c>
      <c r="G27" s="40" t="e">
        <f>1000000000/500/PerfPowerST4[[#This Row],[Cons. MT]]</f>
        <v>#N/A</v>
      </c>
      <c r="H27" s="40" t="e">
        <f>1000000000/1000/PerfPowerST4[[#This Row],[Cons. MT]]</f>
        <v>#N/A</v>
      </c>
      <c r="I27" s="40" t="e">
        <f>1000000000/2000/PerfPowerST4[[#This Row],[Cons. MT]]</f>
        <v>#N/A</v>
      </c>
      <c r="J27" s="40" t="e">
        <f>1000000000/3000/PerfPowerST4[[#This Row],[Cons. MT]]</f>
        <v>#N/A</v>
      </c>
      <c r="K27" s="40" t="e">
        <f>1000000000/4000/PerfPowerST4[[#This Row],[Cons. MT]]</f>
        <v>#N/A</v>
      </c>
      <c r="L27" s="40" t="e">
        <f>1000000000/5000/PerfPowerST4[[#This Row],[Cons. MT]]</f>
        <v>#N/A</v>
      </c>
      <c r="M27" s="40" t="e">
        <f>1000000000/6000/PerfPowerST4[[#This Row],[Cons. MT]]</f>
        <v>#N/A</v>
      </c>
      <c r="N27" s="40" t="e">
        <f>1000000000/7000/PerfPowerST4[[#This Row],[Cons. MT]]</f>
        <v>#N/A</v>
      </c>
      <c r="O27" s="40" t="e">
        <f>1000000000/8000/PerfPowerST4[[#This Row],[Cons. MT]]</f>
        <v>#N/A</v>
      </c>
      <c r="P27" s="40" t="e">
        <f>1000000000/9000/PerfPowerST4[[#This Row],[Cons. MT]]</f>
        <v>#N/A</v>
      </c>
      <c r="Q27" s="40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15" t="e">
        <f>IFERROR(IF(GeneralTable[[#This Row],[Exclude From Chart]]="X",NA(),GeneralTable[[#This Row],[GraphLabel]]),NA())</f>
        <v>#N/A</v>
      </c>
      <c r="D28" s="26"/>
      <c r="E28" s="12" t="e">
        <f>IFERROR(IF(OR(GeneralTable[[#This Row],[Exclude From Chart]]="X",PerfPowerST4[[#This Row],[ExcludeHere]]="X"),NA(),GeneralTable[[#This Row],[Cons. MT]]),NA())</f>
        <v>#N/A</v>
      </c>
      <c r="F28" s="19" t="e">
        <f>IFERROR(IF(OR(GeneralTable[[#This Row],[Exclude From Chart]]="X",PerfPowerST4[[#This Row],[ExcludeHere]]="X"),NA(),GeneralTable[[#This Row],[Dur. MT]]),NA())</f>
        <v>#N/A</v>
      </c>
      <c r="G28" s="40" t="e">
        <f>1000000000/500/PerfPowerST4[[#This Row],[Cons. MT]]</f>
        <v>#N/A</v>
      </c>
      <c r="H28" s="40" t="e">
        <f>1000000000/1000/PerfPowerST4[[#This Row],[Cons. MT]]</f>
        <v>#N/A</v>
      </c>
      <c r="I28" s="40" t="e">
        <f>1000000000/2000/PerfPowerST4[[#This Row],[Cons. MT]]</f>
        <v>#N/A</v>
      </c>
      <c r="J28" s="40" t="e">
        <f>1000000000/3000/PerfPowerST4[[#This Row],[Cons. MT]]</f>
        <v>#N/A</v>
      </c>
      <c r="K28" s="40" t="e">
        <f>1000000000/4000/PerfPowerST4[[#This Row],[Cons. MT]]</f>
        <v>#N/A</v>
      </c>
      <c r="L28" s="40" t="e">
        <f>1000000000/5000/PerfPowerST4[[#This Row],[Cons. MT]]</f>
        <v>#N/A</v>
      </c>
      <c r="M28" s="40" t="e">
        <f>1000000000/6000/PerfPowerST4[[#This Row],[Cons. MT]]</f>
        <v>#N/A</v>
      </c>
      <c r="N28" s="40" t="e">
        <f>1000000000/7000/PerfPowerST4[[#This Row],[Cons. MT]]</f>
        <v>#N/A</v>
      </c>
      <c r="O28" s="40" t="e">
        <f>1000000000/8000/PerfPowerST4[[#This Row],[Cons. MT]]</f>
        <v>#N/A</v>
      </c>
      <c r="P28" s="40" t="e">
        <f>1000000000/9000/PerfPowerST4[[#This Row],[Cons. MT]]</f>
        <v>#N/A</v>
      </c>
      <c r="Q28" s="40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Row],[GraphLabel]]),NA())</f>
        <v>#N/A</v>
      </c>
      <c r="D29" s="26"/>
      <c r="E29" s="12" t="e">
        <f>IFERROR(IF(OR(GeneralTable[[#This Row],[Exclude From Chart]]="X",PerfPowerST4[[#This Row],[ExcludeHere]]="X"),NA(),GeneralTable[[#This Row],[Cons. MT]]),NA())</f>
        <v>#N/A</v>
      </c>
      <c r="F29" s="19" t="e">
        <f>IFERROR(IF(OR(GeneralTable[[#This Row],[Exclude From Chart]]="X",PerfPowerST4[[#This Row],[ExcludeHere]]="X"),NA(),GeneralTable[[#This Row],[Dur. MT]]),NA())</f>
        <v>#N/A</v>
      </c>
      <c r="G29" s="40" t="e">
        <f>1000000000/500/PerfPowerST4[[#This Row],[Cons. MT]]</f>
        <v>#N/A</v>
      </c>
      <c r="H29" s="40" t="e">
        <f>1000000000/1000/PerfPowerST4[[#This Row],[Cons. MT]]</f>
        <v>#N/A</v>
      </c>
      <c r="I29" s="40" t="e">
        <f>1000000000/2000/PerfPowerST4[[#This Row],[Cons. MT]]</f>
        <v>#N/A</v>
      </c>
      <c r="J29" s="40" t="e">
        <f>1000000000/3000/PerfPowerST4[[#This Row],[Cons. MT]]</f>
        <v>#N/A</v>
      </c>
      <c r="K29" s="40" t="e">
        <f>1000000000/4000/PerfPowerST4[[#This Row],[Cons. MT]]</f>
        <v>#N/A</v>
      </c>
      <c r="L29" s="40" t="e">
        <f>1000000000/5000/PerfPowerST4[[#This Row],[Cons. MT]]</f>
        <v>#N/A</v>
      </c>
      <c r="M29" s="40" t="e">
        <f>1000000000/6000/PerfPowerST4[[#This Row],[Cons. MT]]</f>
        <v>#N/A</v>
      </c>
      <c r="N29" s="40" t="e">
        <f>1000000000/7000/PerfPowerST4[[#This Row],[Cons. MT]]</f>
        <v>#N/A</v>
      </c>
      <c r="O29" s="40" t="e">
        <f>1000000000/8000/PerfPowerST4[[#This Row],[Cons. MT]]</f>
        <v>#N/A</v>
      </c>
      <c r="P29" s="40" t="e">
        <f>1000000000/9000/PerfPowerST4[[#This Row],[Cons. MT]]</f>
        <v>#N/A</v>
      </c>
      <c r="Q29" s="40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Row],[GraphLabel]]),NA())</f>
        <v>#N/A</v>
      </c>
      <c r="D30" s="27"/>
      <c r="E30" s="12" t="e">
        <f>IFERROR(IF(OR(GeneralTable[[#This Row],[Exclude From Chart]]="X",PerfPowerST4[[#This Row],[ExcludeHere]]="X"),NA(),GeneralTable[[#This Row],[Cons. MT]]),NA())</f>
        <v>#N/A</v>
      </c>
      <c r="F30" s="19" t="e">
        <f>IFERROR(IF(OR(GeneralTable[[#This Row],[Exclude From Chart]]="X",PerfPowerST4[[#This Row],[ExcludeHere]]="X"),NA(),GeneralTable[[#This Row],[Dur. MT]]),NA())</f>
        <v>#N/A</v>
      </c>
      <c r="G30" s="40" t="e">
        <f>1000000000/500/PerfPowerST4[[#This Row],[Cons. MT]]</f>
        <v>#N/A</v>
      </c>
      <c r="H30" s="40" t="e">
        <f>1000000000/1000/PerfPowerST4[[#This Row],[Cons. MT]]</f>
        <v>#N/A</v>
      </c>
      <c r="I30" s="40" t="e">
        <f>1000000000/2000/PerfPowerST4[[#This Row],[Cons. MT]]</f>
        <v>#N/A</v>
      </c>
      <c r="J30" s="40" t="e">
        <f>1000000000/3000/PerfPowerST4[[#This Row],[Cons. MT]]</f>
        <v>#N/A</v>
      </c>
      <c r="K30" s="40" t="e">
        <f>1000000000/4000/PerfPowerST4[[#This Row],[Cons. MT]]</f>
        <v>#N/A</v>
      </c>
      <c r="L30" s="40" t="e">
        <f>1000000000/5000/PerfPowerST4[[#This Row],[Cons. MT]]</f>
        <v>#N/A</v>
      </c>
      <c r="M30" s="40" t="e">
        <f>1000000000/6000/PerfPowerST4[[#This Row],[Cons. MT]]</f>
        <v>#N/A</v>
      </c>
      <c r="N30" s="40" t="e">
        <f>1000000000/7000/PerfPowerST4[[#This Row],[Cons. MT]]</f>
        <v>#N/A</v>
      </c>
      <c r="O30" s="40" t="e">
        <f>1000000000/8000/PerfPowerST4[[#This Row],[Cons. MT]]</f>
        <v>#N/A</v>
      </c>
      <c r="P30" s="40" t="e">
        <f>1000000000/9000/PerfPowerST4[[#This Row],[Cons. MT]]</f>
        <v>#N/A</v>
      </c>
      <c r="Q30" s="40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Row],[GraphLabel]]),NA())</f>
        <v>#N/A</v>
      </c>
      <c r="D31" s="27"/>
      <c r="E31" s="12" t="e">
        <f>IFERROR(IF(OR(GeneralTable[[#This Row],[Exclude From Chart]]="X",PerfPowerST4[[#This Row],[ExcludeHere]]="X"),NA(),GeneralTable[[#This Row],[Cons. MT]]),NA())</f>
        <v>#N/A</v>
      </c>
      <c r="F31" s="19" t="e">
        <f>IFERROR(IF(OR(GeneralTable[[#This Row],[Exclude From Chart]]="X",PerfPowerST4[[#This Row],[ExcludeHere]]="X"),NA(),GeneralTable[[#This Row],[Dur. MT]]),NA())</f>
        <v>#N/A</v>
      </c>
      <c r="G31" s="40" t="e">
        <f>1000000000/500/PerfPowerST4[[#This Row],[Cons. MT]]</f>
        <v>#N/A</v>
      </c>
      <c r="H31" s="40" t="e">
        <f>1000000000/1000/PerfPowerST4[[#This Row],[Cons. MT]]</f>
        <v>#N/A</v>
      </c>
      <c r="I31" s="40" t="e">
        <f>1000000000/2000/PerfPowerST4[[#This Row],[Cons. MT]]</f>
        <v>#N/A</v>
      </c>
      <c r="J31" s="40" t="e">
        <f>1000000000/3000/PerfPowerST4[[#This Row],[Cons. MT]]</f>
        <v>#N/A</v>
      </c>
      <c r="K31" s="40" t="e">
        <f>1000000000/4000/PerfPowerST4[[#This Row],[Cons. MT]]</f>
        <v>#N/A</v>
      </c>
      <c r="L31" s="40" t="e">
        <f>1000000000/5000/PerfPowerST4[[#This Row],[Cons. MT]]</f>
        <v>#N/A</v>
      </c>
      <c r="M31" s="40" t="e">
        <f>1000000000/6000/PerfPowerST4[[#This Row],[Cons. MT]]</f>
        <v>#N/A</v>
      </c>
      <c r="N31" s="40" t="e">
        <f>1000000000/7000/PerfPowerST4[[#This Row],[Cons. MT]]</f>
        <v>#N/A</v>
      </c>
      <c r="O31" s="40" t="e">
        <f>1000000000/8000/PerfPowerST4[[#This Row],[Cons. MT]]</f>
        <v>#N/A</v>
      </c>
      <c r="P31" s="40" t="e">
        <f>1000000000/9000/PerfPowerST4[[#This Row],[Cons. MT]]</f>
        <v>#N/A</v>
      </c>
      <c r="Q31" s="40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Row],[GraphLabel]]),NA())</f>
        <v>#N/A</v>
      </c>
      <c r="D32" s="27"/>
      <c r="E32" s="12" t="e">
        <f>IFERROR(IF(OR(GeneralTable[[#This Row],[Exclude From Chart]]="X",PerfPowerST4[[#This Row],[ExcludeHere]]="X"),NA(),GeneralTable[[#This Row],[Cons. MT]]),NA())</f>
        <v>#N/A</v>
      </c>
      <c r="F32" s="19" t="e">
        <f>IFERROR(IF(OR(GeneralTable[[#This Row],[Exclude From Chart]]="X",PerfPowerST4[[#This Row],[ExcludeHere]]="X"),NA(),GeneralTable[[#This Row],[Dur. MT]]),NA())</f>
        <v>#N/A</v>
      </c>
      <c r="G32" s="40" t="e">
        <f>1000000000/500/PerfPowerST4[[#This Row],[Cons. MT]]</f>
        <v>#N/A</v>
      </c>
      <c r="H32" s="40" t="e">
        <f>1000000000/1000/PerfPowerST4[[#This Row],[Cons. MT]]</f>
        <v>#N/A</v>
      </c>
      <c r="I32" s="40" t="e">
        <f>1000000000/2000/PerfPowerST4[[#This Row],[Cons. MT]]</f>
        <v>#N/A</v>
      </c>
      <c r="J32" s="40" t="e">
        <f>1000000000/3000/PerfPowerST4[[#This Row],[Cons. MT]]</f>
        <v>#N/A</v>
      </c>
      <c r="K32" s="40" t="e">
        <f>1000000000/4000/PerfPowerST4[[#This Row],[Cons. MT]]</f>
        <v>#N/A</v>
      </c>
      <c r="L32" s="40" t="e">
        <f>1000000000/5000/PerfPowerST4[[#This Row],[Cons. MT]]</f>
        <v>#N/A</v>
      </c>
      <c r="M32" s="40" t="e">
        <f>1000000000/6000/PerfPowerST4[[#This Row],[Cons. MT]]</f>
        <v>#N/A</v>
      </c>
      <c r="N32" s="40" t="e">
        <f>1000000000/7000/PerfPowerST4[[#This Row],[Cons. MT]]</f>
        <v>#N/A</v>
      </c>
      <c r="O32" s="40" t="e">
        <f>1000000000/8000/PerfPowerST4[[#This Row],[Cons. MT]]</f>
        <v>#N/A</v>
      </c>
      <c r="P32" s="40" t="e">
        <f>1000000000/9000/PerfPowerST4[[#This Row],[Cons. MT]]</f>
        <v>#N/A</v>
      </c>
      <c r="Q32" s="40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Row],[GraphLabel]]),NA())</f>
        <v>i7 5775C (Broadwell) v0.5.1 [28]</v>
      </c>
      <c r="D33" s="27"/>
      <c r="E33" s="12">
        <f>IFERROR(IF(OR(GeneralTable[[#This Row],[Exclude From Chart]]="X",PerfPowerST4[[#This Row],[ExcludeHere]]="X"),NA(),GeneralTable[[#This Row],[Cons. MT]]),NA())</f>
        <v>9308</v>
      </c>
      <c r="F33" s="19">
        <f>IFERROR(IF(OR(GeneralTable[[#This Row],[Exclude From Chart]]="X",PerfPowerST4[[#This Row],[ExcludeHere]]="X"),NA(),GeneralTable[[#This Row],[Dur. MT]]),NA())</f>
        <v>191.83</v>
      </c>
      <c r="G33" s="40">
        <f>1000000000/500/PerfPowerST4[[#This Row],[Cons. MT]]</f>
        <v>214.86892995272885</v>
      </c>
      <c r="H33" s="40">
        <f>1000000000/1000/PerfPowerST4[[#This Row],[Cons. MT]]</f>
        <v>107.43446497636442</v>
      </c>
      <c r="I33" s="40">
        <f>1000000000/2000/PerfPowerST4[[#This Row],[Cons. MT]]</f>
        <v>53.717232488182212</v>
      </c>
      <c r="J33" s="40">
        <f>1000000000/3000/PerfPowerST4[[#This Row],[Cons. MT]]</f>
        <v>35.811488325454803</v>
      </c>
      <c r="K33" s="40">
        <f>1000000000/4000/PerfPowerST4[[#This Row],[Cons. MT]]</f>
        <v>26.858616244091106</v>
      </c>
      <c r="L33" s="40">
        <f>1000000000/5000/PerfPowerST4[[#This Row],[Cons. MT]]</f>
        <v>21.486892995272882</v>
      </c>
      <c r="M33" s="40">
        <f>1000000000/6000/PerfPowerST4[[#This Row],[Cons. MT]]</f>
        <v>17.905744162727402</v>
      </c>
      <c r="N33" s="40">
        <f>1000000000/7000/PerfPowerST4[[#This Row],[Cons. MT]]</f>
        <v>15.347780710909204</v>
      </c>
      <c r="O33" s="40">
        <f>1000000000/8000/PerfPowerST4[[#This Row],[Cons. MT]]</f>
        <v>13.429308122045553</v>
      </c>
      <c r="P33" s="40">
        <f>1000000000/9000/PerfPowerST4[[#This Row],[Cons. MT]]</f>
        <v>11.937162775151602</v>
      </c>
      <c r="Q33" s="40">
        <f>1000000000/10000/PerfPowerST4[[#This Row],[Cons. MT]]</f>
        <v>10.743446497636441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Row],[GraphLabel]]),NA())</f>
        <v>#N/A</v>
      </c>
      <c r="D34" s="27"/>
      <c r="E34" s="12" t="e">
        <f>IFERROR(IF(OR(GeneralTable[[#This Row],[Exclude From Chart]]="X",PerfPowerST4[[#This Row],[ExcludeHere]]="X"),NA(),GeneralTable[[#This Row],[Cons. MT]]),NA())</f>
        <v>#N/A</v>
      </c>
      <c r="F34" s="19" t="e">
        <f>IFERROR(IF(OR(GeneralTable[[#This Row],[Exclude From Chart]]="X",PerfPowerST4[[#This Row],[ExcludeHere]]="X"),NA(),GeneralTable[[#This Row],[Dur. MT]]),NA())</f>
        <v>#N/A</v>
      </c>
      <c r="G34" s="40" t="e">
        <f>1000000000/500/PerfPowerST4[[#This Row],[Cons. MT]]</f>
        <v>#N/A</v>
      </c>
      <c r="H34" s="40" t="e">
        <f>1000000000/1000/PerfPowerST4[[#This Row],[Cons. MT]]</f>
        <v>#N/A</v>
      </c>
      <c r="I34" s="40" t="e">
        <f>1000000000/2000/PerfPowerST4[[#This Row],[Cons. MT]]</f>
        <v>#N/A</v>
      </c>
      <c r="J34" s="40" t="e">
        <f>1000000000/3000/PerfPowerST4[[#This Row],[Cons. MT]]</f>
        <v>#N/A</v>
      </c>
      <c r="K34" s="40" t="e">
        <f>1000000000/4000/PerfPowerST4[[#This Row],[Cons. MT]]</f>
        <v>#N/A</v>
      </c>
      <c r="L34" s="40" t="e">
        <f>1000000000/5000/PerfPowerST4[[#This Row],[Cons. MT]]</f>
        <v>#N/A</v>
      </c>
      <c r="M34" s="40" t="e">
        <f>1000000000/6000/PerfPowerST4[[#This Row],[Cons. MT]]</f>
        <v>#N/A</v>
      </c>
      <c r="N34" s="40" t="e">
        <f>1000000000/7000/PerfPowerST4[[#This Row],[Cons. MT]]</f>
        <v>#N/A</v>
      </c>
      <c r="O34" s="40" t="e">
        <f>1000000000/8000/PerfPowerST4[[#This Row],[Cons. MT]]</f>
        <v>#N/A</v>
      </c>
      <c r="P34" s="40" t="e">
        <f>1000000000/9000/PerfPowerST4[[#This Row],[Cons. MT]]</f>
        <v>#N/A</v>
      </c>
      <c r="Q34" s="40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Row],[GraphLabel]]),NA())</f>
        <v>R9 5900HS (Cezanne) v0.5.0 [30]</v>
      </c>
      <c r="D35" s="27"/>
      <c r="E35" s="12">
        <f>IFERROR(IF(OR(GeneralTable[[#This Row],[Exclude From Chart]]="X",PerfPowerST4[[#This Row],[ExcludeHere]]="X"),NA(),GeneralTable[[#This Row],[Cons. MT]]),NA())</f>
        <v>3010</v>
      </c>
      <c r="F35" s="19">
        <f>IFERROR(IF(OR(GeneralTable[[#This Row],[Exclude From Chart]]="X",PerfPowerST4[[#This Row],[ExcludeHere]]="X"),NA(),GeneralTable[[#This Row],[Dur. MT]]),NA())</f>
        <v>84.41</v>
      </c>
      <c r="G35" s="40">
        <f>1000000000/500/PerfPowerST4[[#This Row],[Cons. MT]]</f>
        <v>664.45182724252493</v>
      </c>
      <c r="H35" s="40">
        <f>1000000000/1000/PerfPowerST4[[#This Row],[Cons. MT]]</f>
        <v>332.22591362126246</v>
      </c>
      <c r="I35" s="40">
        <f>1000000000/2000/PerfPowerST4[[#This Row],[Cons. MT]]</f>
        <v>166.11295681063123</v>
      </c>
      <c r="J35" s="40">
        <f>1000000000/3000/PerfPowerST4[[#This Row],[Cons. MT]]</f>
        <v>110.74197120708747</v>
      </c>
      <c r="K35" s="40">
        <f>1000000000/4000/PerfPowerST4[[#This Row],[Cons. MT]]</f>
        <v>83.056478405315616</v>
      </c>
      <c r="L35" s="40">
        <f>1000000000/5000/PerfPowerST4[[#This Row],[Cons. MT]]</f>
        <v>66.44518272425249</v>
      </c>
      <c r="M35" s="40">
        <f>1000000000/6000/PerfPowerST4[[#This Row],[Cons. MT]]</f>
        <v>55.370985603543737</v>
      </c>
      <c r="N35" s="40">
        <f>1000000000/7000/PerfPowerST4[[#This Row],[Cons. MT]]</f>
        <v>47.460844803037496</v>
      </c>
      <c r="O35" s="40">
        <f>1000000000/8000/PerfPowerST4[[#This Row],[Cons. MT]]</f>
        <v>41.528239202657808</v>
      </c>
      <c r="P35" s="40">
        <f>1000000000/9000/PerfPowerST4[[#This Row],[Cons. MT]]</f>
        <v>36.913990402362494</v>
      </c>
      <c r="Q35" s="40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Row],[GraphLabel]]),NA())</f>
        <v>#N/A</v>
      </c>
      <c r="D36" s="27"/>
      <c r="E36" s="12" t="e">
        <f>IFERROR(IF(OR(GeneralTable[[#This Row],[Exclude From Chart]]="X",PerfPowerST4[[#This Row],[ExcludeHere]]="X"),NA(),GeneralTable[[#This Row],[Cons. MT]]),NA())</f>
        <v>#N/A</v>
      </c>
      <c r="F36" s="19" t="e">
        <f>IFERROR(IF(OR(GeneralTable[[#This Row],[Exclude From Chart]]="X",PerfPowerST4[[#This Row],[ExcludeHere]]="X"),NA(),GeneralTable[[#This Row],[Dur. MT]]),NA())</f>
        <v>#N/A</v>
      </c>
      <c r="G36" s="40" t="e">
        <f>1000000000/500/PerfPowerST4[[#This Row],[Cons. MT]]</f>
        <v>#N/A</v>
      </c>
      <c r="H36" s="40" t="e">
        <f>1000000000/1000/PerfPowerST4[[#This Row],[Cons. MT]]</f>
        <v>#N/A</v>
      </c>
      <c r="I36" s="40" t="e">
        <f>1000000000/2000/PerfPowerST4[[#This Row],[Cons. MT]]</f>
        <v>#N/A</v>
      </c>
      <c r="J36" s="40" t="e">
        <f>1000000000/3000/PerfPowerST4[[#This Row],[Cons. MT]]</f>
        <v>#N/A</v>
      </c>
      <c r="K36" s="40" t="e">
        <f>1000000000/4000/PerfPowerST4[[#This Row],[Cons. MT]]</f>
        <v>#N/A</v>
      </c>
      <c r="L36" s="40" t="e">
        <f>1000000000/5000/PerfPowerST4[[#This Row],[Cons. MT]]</f>
        <v>#N/A</v>
      </c>
      <c r="M36" s="40" t="e">
        <f>1000000000/6000/PerfPowerST4[[#This Row],[Cons. MT]]</f>
        <v>#N/A</v>
      </c>
      <c r="N36" s="40" t="e">
        <f>1000000000/7000/PerfPowerST4[[#This Row],[Cons. MT]]</f>
        <v>#N/A</v>
      </c>
      <c r="O36" s="40" t="e">
        <f>1000000000/8000/PerfPowerST4[[#This Row],[Cons. MT]]</f>
        <v>#N/A</v>
      </c>
      <c r="P36" s="40" t="e">
        <f>1000000000/9000/PerfPowerST4[[#This Row],[Cons. MT]]</f>
        <v>#N/A</v>
      </c>
      <c r="Q36" s="40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Row],[GraphLabel]]),NA())</f>
        <v>#N/A</v>
      </c>
      <c r="D37" s="27"/>
      <c r="E37" s="12" t="e">
        <f>IFERROR(IF(OR(GeneralTable[[#This Row],[Exclude From Chart]]="X",PerfPowerST4[[#This Row],[ExcludeHere]]="X"),NA(),GeneralTable[[#This Row],[Cons. MT]]),NA())</f>
        <v>#N/A</v>
      </c>
      <c r="F37" s="19" t="e">
        <f>IFERROR(IF(OR(GeneralTable[[#This Row],[Exclude From Chart]]="X",PerfPowerST4[[#This Row],[ExcludeHere]]="X"),NA(),GeneralTable[[#This Row],[Dur. MT]]),NA())</f>
        <v>#N/A</v>
      </c>
      <c r="G37" s="40" t="e">
        <f>1000000000/500/PerfPowerST4[[#This Row],[Cons. MT]]</f>
        <v>#N/A</v>
      </c>
      <c r="H37" s="40" t="e">
        <f>1000000000/1000/PerfPowerST4[[#This Row],[Cons. MT]]</f>
        <v>#N/A</v>
      </c>
      <c r="I37" s="40" t="e">
        <f>1000000000/2000/PerfPowerST4[[#This Row],[Cons. MT]]</f>
        <v>#N/A</v>
      </c>
      <c r="J37" s="40" t="e">
        <f>1000000000/3000/PerfPowerST4[[#This Row],[Cons. MT]]</f>
        <v>#N/A</v>
      </c>
      <c r="K37" s="40" t="e">
        <f>1000000000/4000/PerfPowerST4[[#This Row],[Cons. MT]]</f>
        <v>#N/A</v>
      </c>
      <c r="L37" s="40" t="e">
        <f>1000000000/5000/PerfPowerST4[[#This Row],[Cons. MT]]</f>
        <v>#N/A</v>
      </c>
      <c r="M37" s="40" t="e">
        <f>1000000000/6000/PerfPowerST4[[#This Row],[Cons. MT]]</f>
        <v>#N/A</v>
      </c>
      <c r="N37" s="40" t="e">
        <f>1000000000/7000/PerfPowerST4[[#This Row],[Cons. MT]]</f>
        <v>#N/A</v>
      </c>
      <c r="O37" s="40" t="e">
        <f>1000000000/8000/PerfPowerST4[[#This Row],[Cons. MT]]</f>
        <v>#N/A</v>
      </c>
      <c r="P37" s="40" t="e">
        <f>1000000000/9000/PerfPowerST4[[#This Row],[Cons. MT]]</f>
        <v>#N/A</v>
      </c>
      <c r="Q37" s="40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Row],[GraphLabel]]),NA())</f>
        <v>#N/A</v>
      </c>
      <c r="D38" s="21"/>
      <c r="E38" s="12" t="e">
        <f>IFERROR(IF(OR(GeneralTable[[#This Row],[Exclude From Chart]]="X",PerfPowerST4[[#This Row],[ExcludeHere]]="X"),NA(),GeneralTable[[#This Row],[Cons. MT]]),NA())</f>
        <v>#N/A</v>
      </c>
      <c r="F38" s="19" t="e">
        <f>IFERROR(IF(OR(GeneralTable[[#This Row],[Exclude From Chart]]="X",PerfPowerST4[[#This Row],[ExcludeHere]]="X"),NA(),GeneralTable[[#This Row],[Dur. MT]]),NA())</f>
        <v>#N/A</v>
      </c>
      <c r="G38" s="40" t="e">
        <f>1000000000/500/PerfPowerST4[[#This Row],[Cons. MT]]</f>
        <v>#N/A</v>
      </c>
      <c r="H38" s="40" t="e">
        <f>1000000000/1000/PerfPowerST4[[#This Row],[Cons. MT]]</f>
        <v>#N/A</v>
      </c>
      <c r="I38" s="40" t="e">
        <f>1000000000/2000/PerfPowerST4[[#This Row],[Cons. MT]]</f>
        <v>#N/A</v>
      </c>
      <c r="J38" s="40" t="e">
        <f>1000000000/3000/PerfPowerST4[[#This Row],[Cons. MT]]</f>
        <v>#N/A</v>
      </c>
      <c r="K38" s="40" t="e">
        <f>1000000000/4000/PerfPowerST4[[#This Row],[Cons. MT]]</f>
        <v>#N/A</v>
      </c>
      <c r="L38" s="40" t="e">
        <f>1000000000/5000/PerfPowerST4[[#This Row],[Cons. MT]]</f>
        <v>#N/A</v>
      </c>
      <c r="M38" s="40" t="e">
        <f>1000000000/6000/PerfPowerST4[[#This Row],[Cons. MT]]</f>
        <v>#N/A</v>
      </c>
      <c r="N38" s="40" t="e">
        <f>1000000000/7000/PerfPowerST4[[#This Row],[Cons. MT]]</f>
        <v>#N/A</v>
      </c>
      <c r="O38" s="40" t="e">
        <f>1000000000/8000/PerfPowerST4[[#This Row],[Cons. MT]]</f>
        <v>#N/A</v>
      </c>
      <c r="P38" s="40" t="e">
        <f>1000000000/9000/PerfPowerST4[[#This Row],[Cons. MT]]</f>
        <v>#N/A</v>
      </c>
      <c r="Q38" s="40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7" t="e">
        <f>IFERROR(IF(GeneralTable[[#This Row],[Exclude From Chart]]="X",NA(),GeneralTable[[#This Row],[GraphLabel]]),NA())</f>
        <v>#N/A</v>
      </c>
      <c r="D39" s="21"/>
      <c r="E39" s="12" t="e">
        <f>IFERROR(IF(OR(GeneralTable[[#This Row],[Exclude From Chart]]="X",PerfPowerST4[[#This Row],[ExcludeHere]]="X"),NA(),GeneralTable[[#This Row],[Cons. MT]]),NA())</f>
        <v>#N/A</v>
      </c>
      <c r="F39" s="19" t="e">
        <f>IFERROR(IF(OR(GeneralTable[[#This Row],[Exclude From Chart]]="X",PerfPowerST4[[#This Row],[ExcludeHere]]="X"),NA(),GeneralTable[[#This Row],[Dur. MT]]),NA())</f>
        <v>#N/A</v>
      </c>
      <c r="G39" s="40" t="e">
        <f>1000000000/500/PerfPowerST4[[#This Row],[Cons. MT]]</f>
        <v>#N/A</v>
      </c>
      <c r="H39" s="40" t="e">
        <f>1000000000/1000/PerfPowerST4[[#This Row],[Cons. MT]]</f>
        <v>#N/A</v>
      </c>
      <c r="I39" s="40" t="e">
        <f>1000000000/2000/PerfPowerST4[[#This Row],[Cons. MT]]</f>
        <v>#N/A</v>
      </c>
      <c r="J39" s="40" t="e">
        <f>1000000000/3000/PerfPowerST4[[#This Row],[Cons. MT]]</f>
        <v>#N/A</v>
      </c>
      <c r="K39" s="40" t="e">
        <f>1000000000/4000/PerfPowerST4[[#This Row],[Cons. MT]]</f>
        <v>#N/A</v>
      </c>
      <c r="L39" s="40" t="e">
        <f>1000000000/5000/PerfPowerST4[[#This Row],[Cons. MT]]</f>
        <v>#N/A</v>
      </c>
      <c r="M39" s="40" t="e">
        <f>1000000000/6000/PerfPowerST4[[#This Row],[Cons. MT]]</f>
        <v>#N/A</v>
      </c>
      <c r="N39" s="40" t="e">
        <f>1000000000/7000/PerfPowerST4[[#This Row],[Cons. MT]]</f>
        <v>#N/A</v>
      </c>
      <c r="O39" s="40" t="e">
        <f>1000000000/8000/PerfPowerST4[[#This Row],[Cons. MT]]</f>
        <v>#N/A</v>
      </c>
      <c r="P39" s="40" t="e">
        <f>1000000000/9000/PerfPowerST4[[#This Row],[Cons. MT]]</f>
        <v>#N/A</v>
      </c>
      <c r="Q39" s="40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Row],[GraphLabel]]),NA())</f>
        <v>#N/A</v>
      </c>
      <c r="D40" s="21"/>
      <c r="E40" s="12" t="e">
        <f>IFERROR(IF(OR(GeneralTable[[#This Row],[Exclude From Chart]]="X",PerfPowerST4[[#This Row],[ExcludeHere]]="X"),NA(),GeneralTable[[#This Row],[Cons. MT]]),NA())</f>
        <v>#N/A</v>
      </c>
      <c r="F40" s="19" t="e">
        <f>IFERROR(IF(OR(GeneralTable[[#This Row],[Exclude From Chart]]="X",PerfPowerST4[[#This Row],[ExcludeHere]]="X"),NA(),GeneralTable[[#This Row],[Dur. MT]]),NA())</f>
        <v>#N/A</v>
      </c>
      <c r="G40" s="40" t="e">
        <f>1000000000/500/PerfPowerST4[[#This Row],[Cons. MT]]</f>
        <v>#N/A</v>
      </c>
      <c r="H40" s="40" t="e">
        <f>1000000000/1000/PerfPowerST4[[#This Row],[Cons. MT]]</f>
        <v>#N/A</v>
      </c>
      <c r="I40" s="40" t="e">
        <f>1000000000/2000/PerfPowerST4[[#This Row],[Cons. MT]]</f>
        <v>#N/A</v>
      </c>
      <c r="J40" s="40" t="e">
        <f>1000000000/3000/PerfPowerST4[[#This Row],[Cons. MT]]</f>
        <v>#N/A</v>
      </c>
      <c r="K40" s="40" t="e">
        <f>1000000000/4000/PerfPowerST4[[#This Row],[Cons. MT]]</f>
        <v>#N/A</v>
      </c>
      <c r="L40" s="40" t="e">
        <f>1000000000/5000/PerfPowerST4[[#This Row],[Cons. MT]]</f>
        <v>#N/A</v>
      </c>
      <c r="M40" s="40" t="e">
        <f>1000000000/6000/PerfPowerST4[[#This Row],[Cons. MT]]</f>
        <v>#N/A</v>
      </c>
      <c r="N40" s="40" t="e">
        <f>1000000000/7000/PerfPowerST4[[#This Row],[Cons. MT]]</f>
        <v>#N/A</v>
      </c>
      <c r="O40" s="40" t="e">
        <f>1000000000/8000/PerfPowerST4[[#This Row],[Cons. MT]]</f>
        <v>#N/A</v>
      </c>
      <c r="P40" s="40" t="e">
        <f>1000000000/9000/PerfPowerST4[[#This Row],[Cons. MT]]</f>
        <v>#N/A</v>
      </c>
      <c r="Q40" s="40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Row],[GraphLabel]]),NA())</f>
        <v>i7 7500U (Kaby Lake) 2C/4T v0.5.1 [36]</v>
      </c>
      <c r="D41" s="21"/>
      <c r="E41" s="12">
        <f>IFERROR(IF(OR(GeneralTable[[#This Row],[Exclude From Chart]]="X",PerfPowerST4[[#This Row],[ExcludeHere]]="X"),NA(),GeneralTable[[#This Row],[Cons. MT]]),NA())</f>
        <v>5226</v>
      </c>
      <c r="F41" s="19">
        <f>IFERROR(IF(OR(GeneralTable[[#This Row],[Exclude From Chart]]="X",PerfPowerST4[[#This Row],[ExcludeHere]]="X"),NA(),GeneralTable[[#This Row],[Dur. MT]]),NA())</f>
        <v>497.55</v>
      </c>
      <c r="G41" s="40">
        <f>1000000000/500/PerfPowerST4[[#This Row],[Cons. MT]]</f>
        <v>382.70187523918867</v>
      </c>
      <c r="H41" s="40">
        <f>1000000000/1000/PerfPowerST4[[#This Row],[Cons. MT]]</f>
        <v>191.35093761959433</v>
      </c>
      <c r="I41" s="40">
        <f>1000000000/2000/PerfPowerST4[[#This Row],[Cons. MT]]</f>
        <v>95.675468809797167</v>
      </c>
      <c r="J41" s="40">
        <f>1000000000/3000/PerfPowerST4[[#This Row],[Cons. MT]]</f>
        <v>63.783645873198111</v>
      </c>
      <c r="K41" s="40">
        <f>1000000000/4000/PerfPowerST4[[#This Row],[Cons. MT]]</f>
        <v>47.837734404898583</v>
      </c>
      <c r="L41" s="40">
        <f>1000000000/5000/PerfPowerST4[[#This Row],[Cons. MT]]</f>
        <v>38.270187523918864</v>
      </c>
      <c r="M41" s="40">
        <f>1000000000/6000/PerfPowerST4[[#This Row],[Cons. MT]]</f>
        <v>31.891822936599056</v>
      </c>
      <c r="N41" s="40">
        <f>1000000000/7000/PerfPowerST4[[#This Row],[Cons. MT]]</f>
        <v>27.335848231370623</v>
      </c>
      <c r="O41" s="40">
        <f>1000000000/8000/PerfPowerST4[[#This Row],[Cons. MT]]</f>
        <v>23.918867202449292</v>
      </c>
      <c r="P41" s="40">
        <f>1000000000/9000/PerfPowerST4[[#This Row],[Cons. MT]]</f>
        <v>21.261215291066037</v>
      </c>
      <c r="Q41" s="40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7" t="e">
        <f>IFERROR(IF(GeneralTable[[#This Row],[Exclude From Chart]]="X",NA(),GeneralTable[[#This Row],[GraphLabel]]),NA())</f>
        <v>#N/A</v>
      </c>
      <c r="D42" s="21"/>
      <c r="E42" s="12" t="e">
        <f>IFERROR(IF(OR(GeneralTable[[#This Row],[Exclude From Chart]]="X",PerfPowerST4[[#This Row],[ExcludeHere]]="X"),NA(),GeneralTable[[#This Row],[Cons. MT]]),NA())</f>
        <v>#N/A</v>
      </c>
      <c r="F42" s="19" t="e">
        <f>IFERROR(IF(OR(GeneralTable[[#This Row],[Exclude From Chart]]="X",PerfPowerST4[[#This Row],[ExcludeHere]]="X"),NA(),GeneralTable[[#This Row],[Dur. MT]]),NA())</f>
        <v>#N/A</v>
      </c>
      <c r="G42" s="40" t="e">
        <f>1000000000/500/PerfPowerST4[[#This Row],[Cons. MT]]</f>
        <v>#N/A</v>
      </c>
      <c r="H42" s="40" t="e">
        <f>1000000000/1000/PerfPowerST4[[#This Row],[Cons. MT]]</f>
        <v>#N/A</v>
      </c>
      <c r="I42" s="40" t="e">
        <f>1000000000/2000/PerfPowerST4[[#This Row],[Cons. MT]]</f>
        <v>#N/A</v>
      </c>
      <c r="J42" s="40" t="e">
        <f>1000000000/3000/PerfPowerST4[[#This Row],[Cons. MT]]</f>
        <v>#N/A</v>
      </c>
      <c r="K42" s="40" t="e">
        <f>1000000000/4000/PerfPowerST4[[#This Row],[Cons. MT]]</f>
        <v>#N/A</v>
      </c>
      <c r="L42" s="40" t="e">
        <f>1000000000/5000/PerfPowerST4[[#This Row],[Cons. MT]]</f>
        <v>#N/A</v>
      </c>
      <c r="M42" s="40" t="e">
        <f>1000000000/6000/PerfPowerST4[[#This Row],[Cons. MT]]</f>
        <v>#N/A</v>
      </c>
      <c r="N42" s="40" t="e">
        <f>1000000000/7000/PerfPowerST4[[#This Row],[Cons. MT]]</f>
        <v>#N/A</v>
      </c>
      <c r="O42" s="40" t="e">
        <f>1000000000/8000/PerfPowerST4[[#This Row],[Cons. MT]]</f>
        <v>#N/A</v>
      </c>
      <c r="P42" s="40" t="e">
        <f>1000000000/9000/PerfPowerST4[[#This Row],[Cons. MT]]</f>
        <v>#N/A</v>
      </c>
      <c r="Q42" s="40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Row],[GraphLabel]]),NA())</f>
        <v>#N/A</v>
      </c>
      <c r="D43" s="21"/>
      <c r="E43" s="12" t="e">
        <f>IFERROR(IF(OR(GeneralTable[[#This Row],[Exclude From Chart]]="X",PerfPowerST4[[#This Row],[ExcludeHere]]="X"),NA(),GeneralTable[[#This Row],[Cons. MT]]),NA())</f>
        <v>#N/A</v>
      </c>
      <c r="F43" s="19" t="e">
        <f>IFERROR(IF(OR(GeneralTable[[#This Row],[Exclude From Chart]]="X",PerfPowerST4[[#This Row],[ExcludeHere]]="X"),NA(),GeneralTable[[#This Row],[Dur. MT]]),NA())</f>
        <v>#N/A</v>
      </c>
      <c r="G43" s="40" t="e">
        <f>1000000000/500/PerfPowerST4[[#This Row],[Cons. MT]]</f>
        <v>#N/A</v>
      </c>
      <c r="H43" s="40" t="e">
        <f>1000000000/1000/PerfPowerST4[[#This Row],[Cons. MT]]</f>
        <v>#N/A</v>
      </c>
      <c r="I43" s="40" t="e">
        <f>1000000000/2000/PerfPowerST4[[#This Row],[Cons. MT]]</f>
        <v>#N/A</v>
      </c>
      <c r="J43" s="40" t="e">
        <f>1000000000/3000/PerfPowerST4[[#This Row],[Cons. MT]]</f>
        <v>#N/A</v>
      </c>
      <c r="K43" s="40" t="e">
        <f>1000000000/4000/PerfPowerST4[[#This Row],[Cons. MT]]</f>
        <v>#N/A</v>
      </c>
      <c r="L43" s="40" t="e">
        <f>1000000000/5000/PerfPowerST4[[#This Row],[Cons. MT]]</f>
        <v>#N/A</v>
      </c>
      <c r="M43" s="40" t="e">
        <f>1000000000/6000/PerfPowerST4[[#This Row],[Cons. MT]]</f>
        <v>#N/A</v>
      </c>
      <c r="N43" s="40" t="e">
        <f>1000000000/7000/PerfPowerST4[[#This Row],[Cons. MT]]</f>
        <v>#N/A</v>
      </c>
      <c r="O43" s="40" t="e">
        <f>1000000000/8000/PerfPowerST4[[#This Row],[Cons. MT]]</f>
        <v>#N/A</v>
      </c>
      <c r="P43" s="40" t="e">
        <f>1000000000/9000/PerfPowerST4[[#This Row],[Cons. MT]]</f>
        <v>#N/A</v>
      </c>
      <c r="Q43" s="40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Row],[GraphLabel]]),NA())</f>
        <v>i5 8600k (Coffee Lake) v0.5.1 [39]</v>
      </c>
      <c r="D44" s="21"/>
      <c r="E44" s="12">
        <f>IFERROR(IF(OR(GeneralTable[[#This Row],[Exclude From Chart]]="X",PerfPowerST4[[#This Row],[ExcludeHere]]="X"),NA(),GeneralTable[[#This Row],[Cons. MT]]),NA())</f>
        <v>12266</v>
      </c>
      <c r="F44" s="19">
        <f>IFERROR(IF(OR(GeneralTable[[#This Row],[Exclude From Chart]]="X",PerfPowerST4[[#This Row],[ExcludeHere]]="X"),NA(),GeneralTable[[#This Row],[Dur. MT]]),NA())</f>
        <v>110.27</v>
      </c>
      <c r="G44" s="40">
        <f>1000000000/500/PerfPowerST4[[#This Row],[Cons. MT]]</f>
        <v>163.05233980107616</v>
      </c>
      <c r="H44" s="40">
        <f>1000000000/1000/PerfPowerST4[[#This Row],[Cons. MT]]</f>
        <v>81.526169900538079</v>
      </c>
      <c r="I44" s="40">
        <f>1000000000/2000/PerfPowerST4[[#This Row],[Cons. MT]]</f>
        <v>40.76308495026904</v>
      </c>
      <c r="J44" s="40">
        <f>1000000000/3000/PerfPowerST4[[#This Row],[Cons. MT]]</f>
        <v>27.175389966846023</v>
      </c>
      <c r="K44" s="40">
        <f>1000000000/4000/PerfPowerST4[[#This Row],[Cons. MT]]</f>
        <v>20.38154247513452</v>
      </c>
      <c r="L44" s="40">
        <f>1000000000/5000/PerfPowerST4[[#This Row],[Cons. MT]]</f>
        <v>16.305233980107616</v>
      </c>
      <c r="M44" s="40">
        <f>1000000000/6000/PerfPowerST4[[#This Row],[Cons. MT]]</f>
        <v>13.587694983423011</v>
      </c>
      <c r="N44" s="40">
        <f>1000000000/7000/PerfPowerST4[[#This Row],[Cons. MT]]</f>
        <v>11.646595700076869</v>
      </c>
      <c r="O44" s="40">
        <f>1000000000/8000/PerfPowerST4[[#This Row],[Cons. MT]]</f>
        <v>10.19077123756726</v>
      </c>
      <c r="P44" s="40">
        <f>1000000000/9000/PerfPowerST4[[#This Row],[Cons. MT]]</f>
        <v>9.0584633222820088</v>
      </c>
      <c r="Q44" s="40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Row],[GraphLabel]]),NA())</f>
        <v>i5 7500 (Kaby Lake) 4C/4T v0.5.1 [40]</v>
      </c>
      <c r="D45" s="21"/>
      <c r="E45" s="12">
        <f>IFERROR(IF(OR(GeneralTable[[#This Row],[Exclude From Chart]]="X",PerfPowerST4[[#This Row],[ExcludeHere]]="X"),NA(),GeneralTable[[#This Row],[Cons. MT]]),NA())</f>
        <v>10055</v>
      </c>
      <c r="F45" s="19">
        <f>IFERROR(IF(OR(GeneralTable[[#This Row],[Exclude From Chart]]="X",PerfPowerST4[[#This Row],[ExcludeHere]]="X"),NA(),GeneralTable[[#This Row],[Dur. MT]]),NA())</f>
        <v>295.61</v>
      </c>
      <c r="G45" s="40">
        <f>1000000000/500/PerfPowerST4[[#This Row],[Cons. MT]]</f>
        <v>198.90601690701143</v>
      </c>
      <c r="H45" s="40">
        <f>1000000000/1000/PerfPowerST4[[#This Row],[Cons. MT]]</f>
        <v>99.453008453505717</v>
      </c>
      <c r="I45" s="40">
        <f>1000000000/2000/PerfPowerST4[[#This Row],[Cons. MT]]</f>
        <v>49.726504226752859</v>
      </c>
      <c r="J45" s="40">
        <f>1000000000/3000/PerfPowerST4[[#This Row],[Cons. MT]]</f>
        <v>33.151002817835234</v>
      </c>
      <c r="K45" s="40">
        <f>1000000000/4000/PerfPowerST4[[#This Row],[Cons. MT]]</f>
        <v>24.863252113376429</v>
      </c>
      <c r="L45" s="40">
        <f>1000000000/5000/PerfPowerST4[[#This Row],[Cons. MT]]</f>
        <v>19.890601690701143</v>
      </c>
      <c r="M45" s="40">
        <f>1000000000/6000/PerfPowerST4[[#This Row],[Cons. MT]]</f>
        <v>16.575501408917617</v>
      </c>
      <c r="N45" s="40">
        <f>1000000000/7000/PerfPowerST4[[#This Row],[Cons. MT]]</f>
        <v>14.207572636215104</v>
      </c>
      <c r="O45" s="40">
        <f>1000000000/8000/PerfPowerST4[[#This Row],[Cons. MT]]</f>
        <v>12.431626056688215</v>
      </c>
      <c r="P45" s="40">
        <f>1000000000/9000/PerfPowerST4[[#This Row],[Cons. MT]]</f>
        <v>11.050334272611746</v>
      </c>
      <c r="Q45" s="40">
        <f>1000000000/10000/PerfPowerST4[[#This Row],[Cons. MT]]</f>
        <v>9.9453008453505714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Row],[GraphLabel]]),NA())</f>
        <v>i7 8700k (Coffee Lake) @5Ghz v0.5.1 [41]</v>
      </c>
      <c r="D46" s="21"/>
      <c r="E46" s="12">
        <f>IFERROR(IF(OR(GeneralTable[[#This Row],[Exclude From Chart]]="X",PerfPowerST4[[#This Row],[ExcludeHere]]="X"),NA(),GeneralTable[[#This Row],[Cons. MT]]),NA())</f>
        <v>12017</v>
      </c>
      <c r="F46" s="19">
        <f>IFERROR(IF(OR(GeneralTable[[#This Row],[Exclude From Chart]]="X",PerfPowerST4[[#This Row],[ExcludeHere]]="X"),NA(),GeneralTable[[#This Row],[Dur. MT]]),NA())</f>
        <v>89.91</v>
      </c>
      <c r="G46" s="40">
        <f>1000000000/500/PerfPowerST4[[#This Row],[Cons. MT]]</f>
        <v>166.43088957310476</v>
      </c>
      <c r="H46" s="40">
        <f>1000000000/1000/PerfPowerST4[[#This Row],[Cons. MT]]</f>
        <v>83.215444786552382</v>
      </c>
      <c r="I46" s="40">
        <f>1000000000/2000/PerfPowerST4[[#This Row],[Cons. MT]]</f>
        <v>41.607722393276191</v>
      </c>
      <c r="J46" s="40">
        <f>1000000000/3000/PerfPowerST4[[#This Row],[Cons. MT]]</f>
        <v>27.73848159551746</v>
      </c>
      <c r="K46" s="40">
        <f>1000000000/4000/PerfPowerST4[[#This Row],[Cons. MT]]</f>
        <v>20.803861196638096</v>
      </c>
      <c r="L46" s="40">
        <f>1000000000/5000/PerfPowerST4[[#This Row],[Cons. MT]]</f>
        <v>16.643088957310479</v>
      </c>
      <c r="M46" s="40">
        <f>1000000000/6000/PerfPowerST4[[#This Row],[Cons. MT]]</f>
        <v>13.86924079775873</v>
      </c>
      <c r="N46" s="40">
        <f>1000000000/7000/PerfPowerST4[[#This Row],[Cons. MT]]</f>
        <v>11.887920683793199</v>
      </c>
      <c r="O46" s="40">
        <f>1000000000/8000/PerfPowerST4[[#This Row],[Cons. MT]]</f>
        <v>10.401930598319048</v>
      </c>
      <c r="P46" s="40">
        <f>1000000000/9000/PerfPowerST4[[#This Row],[Cons. MT]]</f>
        <v>9.2461605318391538</v>
      </c>
      <c r="Q46" s="40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Row],[GraphLabel]]),NA())</f>
        <v>#N/A</v>
      </c>
      <c r="D47" s="21"/>
      <c r="E47" s="12" t="e">
        <f>IFERROR(IF(OR(GeneralTable[[#This Row],[Exclude From Chart]]="X",PerfPowerST4[[#This Row],[ExcludeHere]]="X"),NA(),GeneralTable[[#This Row],[Cons. MT]]),NA())</f>
        <v>#N/A</v>
      </c>
      <c r="F47" s="19" t="e">
        <f>IFERROR(IF(OR(GeneralTable[[#This Row],[Exclude From Chart]]="X",PerfPowerST4[[#This Row],[ExcludeHere]]="X"),NA(),GeneralTable[[#This Row],[Dur. MT]]),NA())</f>
        <v>#N/A</v>
      </c>
      <c r="G47" s="40" t="e">
        <f>1000000000/500/PerfPowerST4[[#This Row],[Cons. MT]]</f>
        <v>#N/A</v>
      </c>
      <c r="H47" s="40" t="e">
        <f>1000000000/1000/PerfPowerST4[[#This Row],[Cons. MT]]</f>
        <v>#N/A</v>
      </c>
      <c r="I47" s="40" t="e">
        <f>1000000000/2000/PerfPowerST4[[#This Row],[Cons. MT]]</f>
        <v>#N/A</v>
      </c>
      <c r="J47" s="40" t="e">
        <f>1000000000/3000/PerfPowerST4[[#This Row],[Cons. MT]]</f>
        <v>#N/A</v>
      </c>
      <c r="K47" s="40" t="e">
        <f>1000000000/4000/PerfPowerST4[[#This Row],[Cons. MT]]</f>
        <v>#N/A</v>
      </c>
      <c r="L47" s="40" t="e">
        <f>1000000000/5000/PerfPowerST4[[#This Row],[Cons. MT]]</f>
        <v>#N/A</v>
      </c>
      <c r="M47" s="40" t="e">
        <f>1000000000/6000/PerfPowerST4[[#This Row],[Cons. MT]]</f>
        <v>#N/A</v>
      </c>
      <c r="N47" s="40" t="e">
        <f>1000000000/7000/PerfPowerST4[[#This Row],[Cons. MT]]</f>
        <v>#N/A</v>
      </c>
      <c r="O47" s="40" t="e">
        <f>1000000000/8000/PerfPowerST4[[#This Row],[Cons. MT]]</f>
        <v>#N/A</v>
      </c>
      <c r="P47" s="40" t="e">
        <f>1000000000/9000/PerfPowerST4[[#This Row],[Cons. MT]]</f>
        <v>#N/A</v>
      </c>
      <c r="Q47" s="40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Row],[GraphLabel]]),NA())</f>
        <v>R9 5950X (Vermeer) v0.5.1 [43]</v>
      </c>
      <c r="D48" s="21"/>
      <c r="E48" s="12">
        <f>IFERROR(IF(OR(GeneralTable[[#This Row],[Exclude From Chart]]="X",PerfPowerST4[[#This Row],[ExcludeHere]]="X"),NA(),GeneralTable[[#This Row],[Cons. MT]]),NA())</f>
        <v>4149</v>
      </c>
      <c r="F48" s="19">
        <f>IFERROR(IF(OR(GeneralTable[[#This Row],[Exclude From Chart]]="X",PerfPowerST4[[#This Row],[ExcludeHere]]="X"),NA(),GeneralTable[[#This Row],[Dur. MT]]),NA())</f>
        <v>36.14</v>
      </c>
      <c r="G48" s="40">
        <f>1000000000/500/PerfPowerST4[[#This Row],[Cons. MT]]</f>
        <v>482.04386599180526</v>
      </c>
      <c r="H48" s="40">
        <f>1000000000/1000/PerfPowerST4[[#This Row],[Cons. MT]]</f>
        <v>241.02193299590263</v>
      </c>
      <c r="I48" s="40">
        <f>1000000000/2000/PerfPowerST4[[#This Row],[Cons. MT]]</f>
        <v>120.51096649795132</v>
      </c>
      <c r="J48" s="40">
        <f>1000000000/3000/PerfPowerST4[[#This Row],[Cons. MT]]</f>
        <v>80.340644331967539</v>
      </c>
      <c r="K48" s="40">
        <f>1000000000/4000/PerfPowerST4[[#This Row],[Cons. MT]]</f>
        <v>60.255483248975658</v>
      </c>
      <c r="L48" s="40">
        <f>1000000000/5000/PerfPowerST4[[#This Row],[Cons. MT]]</f>
        <v>48.204386599180523</v>
      </c>
      <c r="M48" s="40">
        <f>1000000000/6000/PerfPowerST4[[#This Row],[Cons. MT]]</f>
        <v>40.170322165983769</v>
      </c>
      <c r="N48" s="40">
        <f>1000000000/7000/PerfPowerST4[[#This Row],[Cons. MT]]</f>
        <v>34.431704713700377</v>
      </c>
      <c r="O48" s="40">
        <f>1000000000/8000/PerfPowerST4[[#This Row],[Cons. MT]]</f>
        <v>30.127741624487829</v>
      </c>
      <c r="P48" s="40">
        <f>1000000000/9000/PerfPowerST4[[#This Row],[Cons. MT]]</f>
        <v>26.780214777322513</v>
      </c>
      <c r="Q48" s="40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Row],[GraphLabel]]),NA())</f>
        <v>R5 4600H (Renoir) Win11 v0.6.0 [44]</v>
      </c>
      <c r="D49" s="21"/>
      <c r="E49" s="12">
        <f>IFERROR(IF(OR(GeneralTable[[#This Row],[Exclude From Chart]]="X",PerfPowerST4[[#This Row],[ExcludeHere]]="X"),NA(),GeneralTable[[#This Row],[Cons. MT]]),NA())</f>
        <v>3886</v>
      </c>
      <c r="F49" s="19">
        <f>IFERROR(IF(OR(GeneralTable[[#This Row],[Exclude From Chart]]="X",PerfPowerST4[[#This Row],[ExcludeHere]]="X"),NA(),GeneralTable[[#This Row],[Dur. MT]]),NA())</f>
        <v>136.99</v>
      </c>
      <c r="G49" s="40">
        <f>1000000000/500/PerfPowerST4[[#This Row],[Cons. MT]]</f>
        <v>514.66803911477098</v>
      </c>
      <c r="H49" s="40">
        <f>1000000000/1000/PerfPowerST4[[#This Row],[Cons. MT]]</f>
        <v>257.33401955738549</v>
      </c>
      <c r="I49" s="40">
        <f>1000000000/2000/PerfPowerST4[[#This Row],[Cons. MT]]</f>
        <v>128.66700977869274</v>
      </c>
      <c r="J49" s="40">
        <f>1000000000/3000/PerfPowerST4[[#This Row],[Cons. MT]]</f>
        <v>85.778006519128496</v>
      </c>
      <c r="K49" s="40">
        <f>1000000000/4000/PerfPowerST4[[#This Row],[Cons. MT]]</f>
        <v>64.333504889346372</v>
      </c>
      <c r="L49" s="40">
        <f>1000000000/5000/PerfPowerST4[[#This Row],[Cons. MT]]</f>
        <v>51.466803911477101</v>
      </c>
      <c r="M49" s="40">
        <f>1000000000/6000/PerfPowerST4[[#This Row],[Cons. MT]]</f>
        <v>42.889003259564248</v>
      </c>
      <c r="N49" s="40">
        <f>1000000000/7000/PerfPowerST4[[#This Row],[Cons. MT]]</f>
        <v>36.762002793912217</v>
      </c>
      <c r="O49" s="40">
        <f>1000000000/8000/PerfPowerST4[[#This Row],[Cons. MT]]</f>
        <v>32.166752444673186</v>
      </c>
      <c r="P49" s="40">
        <f>1000000000/9000/PerfPowerST4[[#This Row],[Cons. MT]]</f>
        <v>28.592668839709496</v>
      </c>
      <c r="Q49" s="40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Row],[GraphLabel]]),NA())</f>
        <v>#N/A</v>
      </c>
      <c r="D50" s="21"/>
      <c r="E50" s="12" t="e">
        <f>IFERROR(IF(OR(GeneralTable[[#This Row],[Exclude From Chart]]="X",PerfPowerST4[[#This Row],[ExcludeHere]]="X"),NA(),GeneralTable[[#This Row],[Cons. MT]]),NA())</f>
        <v>#N/A</v>
      </c>
      <c r="F50" s="19" t="e">
        <f>IFERROR(IF(OR(GeneralTable[[#This Row],[Exclude From Chart]]="X",PerfPowerST4[[#This Row],[ExcludeHere]]="X"),NA(),GeneralTable[[#This Row],[Dur. MT]]),NA())</f>
        <v>#N/A</v>
      </c>
      <c r="G50" s="40" t="e">
        <f>1000000000/500/PerfPowerST4[[#This Row],[Cons. MT]]</f>
        <v>#N/A</v>
      </c>
      <c r="H50" s="40" t="e">
        <f>1000000000/1000/PerfPowerST4[[#This Row],[Cons. MT]]</f>
        <v>#N/A</v>
      </c>
      <c r="I50" s="40" t="e">
        <f>1000000000/2000/PerfPowerST4[[#This Row],[Cons. MT]]</f>
        <v>#N/A</v>
      </c>
      <c r="J50" s="40" t="e">
        <f>1000000000/3000/PerfPowerST4[[#This Row],[Cons. MT]]</f>
        <v>#N/A</v>
      </c>
      <c r="K50" s="40" t="e">
        <f>1000000000/4000/PerfPowerST4[[#This Row],[Cons. MT]]</f>
        <v>#N/A</v>
      </c>
      <c r="L50" s="40" t="e">
        <f>1000000000/5000/PerfPowerST4[[#This Row],[Cons. MT]]</f>
        <v>#N/A</v>
      </c>
      <c r="M50" s="40" t="e">
        <f>1000000000/6000/PerfPowerST4[[#This Row],[Cons. MT]]</f>
        <v>#N/A</v>
      </c>
      <c r="N50" s="40" t="e">
        <f>1000000000/7000/PerfPowerST4[[#This Row],[Cons. MT]]</f>
        <v>#N/A</v>
      </c>
      <c r="O50" s="40" t="e">
        <f>1000000000/8000/PerfPowerST4[[#This Row],[Cons. MT]]</f>
        <v>#N/A</v>
      </c>
      <c r="P50" s="40" t="e">
        <f>1000000000/9000/PerfPowerST4[[#This Row],[Cons. MT]]</f>
        <v>#N/A</v>
      </c>
      <c r="Q50" s="40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Row],[GraphLabel]]),NA())</f>
        <v>#N/A</v>
      </c>
      <c r="D51" s="21"/>
      <c r="E51" s="12" t="e">
        <f>IFERROR(IF(OR(GeneralTable[[#This Row],[Exclude From Chart]]="X",PerfPowerST4[[#This Row],[ExcludeHere]]="X"),NA(),GeneralTable[[#This Row],[Cons. MT]]),NA())</f>
        <v>#N/A</v>
      </c>
      <c r="F51" s="19" t="e">
        <f>IFERROR(IF(OR(GeneralTable[[#This Row],[Exclude From Chart]]="X",PerfPowerST4[[#This Row],[ExcludeHere]]="X"),NA(),GeneralTable[[#This Row],[Dur. MT]]),NA())</f>
        <v>#N/A</v>
      </c>
      <c r="G51" s="40" t="e">
        <f>1000000000/500/PerfPowerST4[[#This Row],[Cons. MT]]</f>
        <v>#N/A</v>
      </c>
      <c r="H51" s="40" t="e">
        <f>1000000000/1000/PerfPowerST4[[#This Row],[Cons. MT]]</f>
        <v>#N/A</v>
      </c>
      <c r="I51" s="40" t="e">
        <f>1000000000/2000/PerfPowerST4[[#This Row],[Cons. MT]]</f>
        <v>#N/A</v>
      </c>
      <c r="J51" s="40" t="e">
        <f>1000000000/3000/PerfPowerST4[[#This Row],[Cons. MT]]</f>
        <v>#N/A</v>
      </c>
      <c r="K51" s="40" t="e">
        <f>1000000000/4000/PerfPowerST4[[#This Row],[Cons. MT]]</f>
        <v>#N/A</v>
      </c>
      <c r="L51" s="40" t="e">
        <f>1000000000/5000/PerfPowerST4[[#This Row],[Cons. MT]]</f>
        <v>#N/A</v>
      </c>
      <c r="M51" s="40" t="e">
        <f>1000000000/6000/PerfPowerST4[[#This Row],[Cons. MT]]</f>
        <v>#N/A</v>
      </c>
      <c r="N51" s="40" t="e">
        <f>1000000000/7000/PerfPowerST4[[#This Row],[Cons. MT]]</f>
        <v>#N/A</v>
      </c>
      <c r="O51" s="40" t="e">
        <f>1000000000/8000/PerfPowerST4[[#This Row],[Cons. MT]]</f>
        <v>#N/A</v>
      </c>
      <c r="P51" s="40" t="e">
        <f>1000000000/9000/PerfPowerST4[[#This Row],[Cons. MT]]</f>
        <v>#N/A</v>
      </c>
      <c r="Q51" s="40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Row],[GraphLabel]]),NA())</f>
        <v>R7 3700X (Matisse) v0.6.0 [47]</v>
      </c>
      <c r="D52" s="21"/>
      <c r="E52" s="12">
        <f>IFERROR(IF(OR(GeneralTable[[#This Row],[Exclude From Chart]]="X",PerfPowerST4[[#This Row],[ExcludeHere]]="X"),NA(),GeneralTable[[#This Row],[Cons. MT]]),NA())</f>
        <v>5444</v>
      </c>
      <c r="F52" s="19">
        <f>IFERROR(IF(OR(GeneralTable[[#This Row],[Exclude From Chart]]="X",PerfPowerST4[[#This Row],[ExcludeHere]]="X"),NA(),GeneralTable[[#This Row],[Dur. MT]]),NA())</f>
        <v>71.48</v>
      </c>
      <c r="G52" s="40">
        <f>1000000000/500/PerfPowerST4[[#This Row],[Cons. MT]]</f>
        <v>367.37692872887584</v>
      </c>
      <c r="H52" s="40">
        <f>1000000000/1000/PerfPowerST4[[#This Row],[Cons. MT]]</f>
        <v>183.68846436443792</v>
      </c>
      <c r="I52" s="40">
        <f>1000000000/2000/PerfPowerST4[[#This Row],[Cons. MT]]</f>
        <v>91.84423218221896</v>
      </c>
      <c r="J52" s="40">
        <f>1000000000/3000/PerfPowerST4[[#This Row],[Cons. MT]]</f>
        <v>61.229488121479299</v>
      </c>
      <c r="K52" s="40">
        <f>1000000000/4000/PerfPowerST4[[#This Row],[Cons. MT]]</f>
        <v>45.92211609110948</v>
      </c>
      <c r="L52" s="40">
        <f>1000000000/5000/PerfPowerST4[[#This Row],[Cons. MT]]</f>
        <v>36.737692872887585</v>
      </c>
      <c r="M52" s="40">
        <f>1000000000/6000/PerfPowerST4[[#This Row],[Cons. MT]]</f>
        <v>30.61474406073965</v>
      </c>
      <c r="N52" s="40">
        <f>1000000000/7000/PerfPowerST4[[#This Row],[Cons. MT]]</f>
        <v>26.241209194919705</v>
      </c>
      <c r="O52" s="40">
        <f>1000000000/8000/PerfPowerST4[[#This Row],[Cons. MT]]</f>
        <v>22.96105804555474</v>
      </c>
      <c r="P52" s="40">
        <f>1000000000/9000/PerfPowerST4[[#This Row],[Cons. MT]]</f>
        <v>20.409829373826433</v>
      </c>
      <c r="Q52" s="40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Row],[GraphLabel]]),NA())</f>
        <v>#N/A</v>
      </c>
      <c r="D53" s="21"/>
      <c r="E53" s="12" t="e">
        <f>IFERROR(IF(OR(GeneralTable[[#This Row],[Exclude From Chart]]="X",PerfPowerST4[[#This Row],[ExcludeHere]]="X"),NA(),GeneralTable[[#This Row],[Cons. MT]]),NA())</f>
        <v>#N/A</v>
      </c>
      <c r="F53" s="19" t="e">
        <f>IFERROR(IF(OR(GeneralTable[[#This Row],[Exclude From Chart]]="X",PerfPowerST4[[#This Row],[ExcludeHere]]="X"),NA(),GeneralTable[[#This Row],[Dur. MT]]),NA())</f>
        <v>#N/A</v>
      </c>
      <c r="G53" s="40" t="e">
        <f>1000000000/500/PerfPowerST4[[#This Row],[Cons. MT]]</f>
        <v>#N/A</v>
      </c>
      <c r="H53" s="40" t="e">
        <f>1000000000/1000/PerfPowerST4[[#This Row],[Cons. MT]]</f>
        <v>#N/A</v>
      </c>
      <c r="I53" s="40" t="e">
        <f>1000000000/2000/PerfPowerST4[[#This Row],[Cons. MT]]</f>
        <v>#N/A</v>
      </c>
      <c r="J53" s="40" t="e">
        <f>1000000000/3000/PerfPowerST4[[#This Row],[Cons. MT]]</f>
        <v>#N/A</v>
      </c>
      <c r="K53" s="40" t="e">
        <f>1000000000/4000/PerfPowerST4[[#This Row],[Cons. MT]]</f>
        <v>#N/A</v>
      </c>
      <c r="L53" s="40" t="e">
        <f>1000000000/5000/PerfPowerST4[[#This Row],[Cons. MT]]</f>
        <v>#N/A</v>
      </c>
      <c r="M53" s="40" t="e">
        <f>1000000000/6000/PerfPowerST4[[#This Row],[Cons. MT]]</f>
        <v>#N/A</v>
      </c>
      <c r="N53" s="40" t="e">
        <f>1000000000/7000/PerfPowerST4[[#This Row],[Cons. MT]]</f>
        <v>#N/A</v>
      </c>
      <c r="O53" s="40" t="e">
        <f>1000000000/8000/PerfPowerST4[[#This Row],[Cons. MT]]</f>
        <v>#N/A</v>
      </c>
      <c r="P53" s="40" t="e">
        <f>1000000000/9000/PerfPowerST4[[#This Row],[Cons. MT]]</f>
        <v>#N/A</v>
      </c>
      <c r="Q53" s="40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Row],[GraphLabel]]),NA())</f>
        <v>#N/A</v>
      </c>
      <c r="D54" s="21"/>
      <c r="E54" s="12" t="e">
        <f>IFERROR(IF(OR(GeneralTable[[#This Row],[Exclude From Chart]]="X",PerfPowerST4[[#This Row],[ExcludeHere]]="X"),NA(),GeneralTable[[#This Row],[Cons. MT]]),NA())</f>
        <v>#N/A</v>
      </c>
      <c r="F54" s="19" t="e">
        <f>IFERROR(IF(OR(GeneralTable[[#This Row],[Exclude From Chart]]="X",PerfPowerST4[[#This Row],[ExcludeHere]]="X"),NA(),GeneralTable[[#This Row],[Dur. MT]]),NA())</f>
        <v>#N/A</v>
      </c>
      <c r="G54" s="40" t="e">
        <f>1000000000/500/PerfPowerST4[[#This Row],[Cons. MT]]</f>
        <v>#N/A</v>
      </c>
      <c r="H54" s="40" t="e">
        <f>1000000000/1000/PerfPowerST4[[#This Row],[Cons. MT]]</f>
        <v>#N/A</v>
      </c>
      <c r="I54" s="40" t="e">
        <f>1000000000/2000/PerfPowerST4[[#This Row],[Cons. MT]]</f>
        <v>#N/A</v>
      </c>
      <c r="J54" s="40" t="e">
        <f>1000000000/3000/PerfPowerST4[[#This Row],[Cons. MT]]</f>
        <v>#N/A</v>
      </c>
      <c r="K54" s="40" t="e">
        <f>1000000000/4000/PerfPowerST4[[#This Row],[Cons. MT]]</f>
        <v>#N/A</v>
      </c>
      <c r="L54" s="40" t="e">
        <f>1000000000/5000/PerfPowerST4[[#This Row],[Cons. MT]]</f>
        <v>#N/A</v>
      </c>
      <c r="M54" s="40" t="e">
        <f>1000000000/6000/PerfPowerST4[[#This Row],[Cons. MT]]</f>
        <v>#N/A</v>
      </c>
      <c r="N54" s="40" t="e">
        <f>1000000000/7000/PerfPowerST4[[#This Row],[Cons. MT]]</f>
        <v>#N/A</v>
      </c>
      <c r="O54" s="40" t="e">
        <f>1000000000/8000/PerfPowerST4[[#This Row],[Cons. MT]]</f>
        <v>#N/A</v>
      </c>
      <c r="P54" s="40" t="e">
        <f>1000000000/9000/PerfPowerST4[[#This Row],[Cons. MT]]</f>
        <v>#N/A</v>
      </c>
      <c r="Q54" s="40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Row],[GraphLabel]]),NA())</f>
        <v>#N/A</v>
      </c>
      <c r="D55" s="21"/>
      <c r="E55" s="12" t="e">
        <f>IFERROR(IF(OR(GeneralTable[[#This Row],[Exclude From Chart]]="X",PerfPowerST4[[#This Row],[ExcludeHere]]="X"),NA(),GeneralTable[[#This Row],[Cons. MT]]),NA())</f>
        <v>#N/A</v>
      </c>
      <c r="F55" s="19" t="e">
        <f>IFERROR(IF(OR(GeneralTable[[#This Row],[Exclude From Chart]]="X",PerfPowerST4[[#This Row],[ExcludeHere]]="X"),NA(),GeneralTable[[#This Row],[Dur. MT]]),NA())</f>
        <v>#N/A</v>
      </c>
      <c r="G55" s="40" t="e">
        <f>1000000000/500/PerfPowerST4[[#This Row],[Cons. MT]]</f>
        <v>#N/A</v>
      </c>
      <c r="H55" s="40" t="e">
        <f>1000000000/1000/PerfPowerST4[[#This Row],[Cons. MT]]</f>
        <v>#N/A</v>
      </c>
      <c r="I55" s="40" t="e">
        <f>1000000000/2000/PerfPowerST4[[#This Row],[Cons. MT]]</f>
        <v>#N/A</v>
      </c>
      <c r="J55" s="40" t="e">
        <f>1000000000/3000/PerfPowerST4[[#This Row],[Cons. MT]]</f>
        <v>#N/A</v>
      </c>
      <c r="K55" s="40" t="e">
        <f>1000000000/4000/PerfPowerST4[[#This Row],[Cons. MT]]</f>
        <v>#N/A</v>
      </c>
      <c r="L55" s="40" t="e">
        <f>1000000000/5000/PerfPowerST4[[#This Row],[Cons. MT]]</f>
        <v>#N/A</v>
      </c>
      <c r="M55" s="40" t="e">
        <f>1000000000/6000/PerfPowerST4[[#This Row],[Cons. MT]]</f>
        <v>#N/A</v>
      </c>
      <c r="N55" s="40" t="e">
        <f>1000000000/7000/PerfPowerST4[[#This Row],[Cons. MT]]</f>
        <v>#N/A</v>
      </c>
      <c r="O55" s="40" t="e">
        <f>1000000000/8000/PerfPowerST4[[#This Row],[Cons. MT]]</f>
        <v>#N/A</v>
      </c>
      <c r="P55" s="40" t="e">
        <f>1000000000/9000/PerfPowerST4[[#This Row],[Cons. MT]]</f>
        <v>#N/A</v>
      </c>
      <c r="Q55" s="40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Row],[GraphLabel]]),NA())</f>
        <v>i5 8250U (WhiskeyLake) v0.6.0 [51]</v>
      </c>
      <c r="D56" s="21"/>
      <c r="E56" s="12">
        <f>IFERROR(IF(OR(GeneralTable[[#This Row],[Exclude From Chart]]="X",PerfPowerST4[[#This Row],[ExcludeHere]]="X"),NA(),GeneralTable[[#This Row],[Cons. MT]]),NA())</f>
        <v>5030</v>
      </c>
      <c r="F56" s="19">
        <f>IFERROR(IF(OR(GeneralTable[[#This Row],[Exclude From Chart]]="X",PerfPowerST4[[#This Row],[ExcludeHere]]="X"),NA(),GeneralTable[[#This Row],[Dur. MT]]),NA())</f>
        <v>237.2</v>
      </c>
      <c r="G56" s="40">
        <f>1000000000/500/PerfPowerST4[[#This Row],[Cons. MT]]</f>
        <v>397.61431411530816</v>
      </c>
      <c r="H56" s="40">
        <f>1000000000/1000/PerfPowerST4[[#This Row],[Cons. MT]]</f>
        <v>198.80715705765408</v>
      </c>
      <c r="I56" s="40">
        <f>1000000000/2000/PerfPowerST4[[#This Row],[Cons. MT]]</f>
        <v>99.40357852882704</v>
      </c>
      <c r="J56" s="40">
        <f>1000000000/3000/PerfPowerST4[[#This Row],[Cons. MT]]</f>
        <v>66.269052352551356</v>
      </c>
      <c r="K56" s="40">
        <f>1000000000/4000/PerfPowerST4[[#This Row],[Cons. MT]]</f>
        <v>49.70178926441352</v>
      </c>
      <c r="L56" s="40">
        <f>1000000000/5000/PerfPowerST4[[#This Row],[Cons. MT]]</f>
        <v>39.761431411530815</v>
      </c>
      <c r="M56" s="40">
        <f>1000000000/6000/PerfPowerST4[[#This Row],[Cons. MT]]</f>
        <v>33.134526176275678</v>
      </c>
      <c r="N56" s="40">
        <f>1000000000/7000/PerfPowerST4[[#This Row],[Cons. MT]]</f>
        <v>28.401022436807729</v>
      </c>
      <c r="O56" s="40">
        <f>1000000000/8000/PerfPowerST4[[#This Row],[Cons. MT]]</f>
        <v>24.85089463220676</v>
      </c>
      <c r="P56" s="40">
        <f>1000000000/9000/PerfPowerST4[[#This Row],[Cons. MT]]</f>
        <v>22.08968411751712</v>
      </c>
      <c r="Q56" s="40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Row],[GraphLabel]]),NA())</f>
        <v>i7 4800MQ (Haswell) v0.6.0 [52]</v>
      </c>
      <c r="D57" s="21"/>
      <c r="E57" s="12">
        <f>IFERROR(IF(OR(GeneralTable[[#This Row],[Exclude From Chart]]="X",PerfPowerST4[[#This Row],[ExcludeHere]]="X"),NA(),GeneralTable[[#This Row],[Cons. MT]]),NA())</f>
        <v>8980.59</v>
      </c>
      <c r="F57" s="19">
        <f>IFERROR(IF(OR(GeneralTable[[#This Row],[Exclude From Chart]]="X",PerfPowerST4[[#This Row],[ExcludeHere]]="X"),NA(),GeneralTable[[#This Row],[Dur. MT]]),NA())</f>
        <v>246.44</v>
      </c>
      <c r="G57" s="40">
        <f>1000000000/500/PerfPowerST4[[#This Row],[Cons. MT]]</f>
        <v>222.70251731790449</v>
      </c>
      <c r="H57" s="40">
        <f>1000000000/1000/PerfPowerST4[[#This Row],[Cons. MT]]</f>
        <v>111.35125865895225</v>
      </c>
      <c r="I57" s="40">
        <f>1000000000/2000/PerfPowerST4[[#This Row],[Cons. MT]]</f>
        <v>55.675629329476124</v>
      </c>
      <c r="J57" s="40">
        <f>1000000000/3000/PerfPowerST4[[#This Row],[Cons. MT]]</f>
        <v>37.117086219650744</v>
      </c>
      <c r="K57" s="40">
        <f>1000000000/4000/PerfPowerST4[[#This Row],[Cons. MT]]</f>
        <v>27.837814664738062</v>
      </c>
      <c r="L57" s="40">
        <f>1000000000/5000/PerfPowerST4[[#This Row],[Cons. MT]]</f>
        <v>22.270251731790449</v>
      </c>
      <c r="M57" s="40">
        <f>1000000000/6000/PerfPowerST4[[#This Row],[Cons. MT]]</f>
        <v>18.558543109825372</v>
      </c>
      <c r="N57" s="40">
        <f>1000000000/7000/PerfPowerST4[[#This Row],[Cons. MT]]</f>
        <v>15.907322665564608</v>
      </c>
      <c r="O57" s="40">
        <f>1000000000/8000/PerfPowerST4[[#This Row],[Cons. MT]]</f>
        <v>13.918907332369031</v>
      </c>
      <c r="P57" s="40">
        <f>1000000000/9000/PerfPowerST4[[#This Row],[Cons. MT]]</f>
        <v>12.372362073216916</v>
      </c>
      <c r="Q57" s="40">
        <f>1000000000/10000/PerfPowerST4[[#This Row],[Cons. MT]]</f>
        <v>11.135125865895224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Row],[GraphLabel]]),NA())</f>
        <v>#N/A</v>
      </c>
      <c r="D58" s="21"/>
      <c r="E58" s="12" t="e">
        <f>IFERROR(IF(OR(GeneralTable[[#This Row],[Exclude From Chart]]="X",PerfPowerST4[[#This Row],[ExcludeHere]]="X"),NA(),GeneralTable[[#This Row],[Cons. MT]]),NA())</f>
        <v>#N/A</v>
      </c>
      <c r="F58" s="19" t="e">
        <f>IFERROR(IF(OR(GeneralTable[[#This Row],[Exclude From Chart]]="X",PerfPowerST4[[#This Row],[ExcludeHere]]="X"),NA(),GeneralTable[[#This Row],[Dur. MT]]),NA())</f>
        <v>#N/A</v>
      </c>
      <c r="G58" s="40" t="e">
        <f>1000000000/500/PerfPowerST4[[#This Row],[Cons. MT]]</f>
        <v>#N/A</v>
      </c>
      <c r="H58" s="40" t="e">
        <f>1000000000/1000/PerfPowerST4[[#This Row],[Cons. MT]]</f>
        <v>#N/A</v>
      </c>
      <c r="I58" s="40" t="e">
        <f>1000000000/2000/PerfPowerST4[[#This Row],[Cons. MT]]</f>
        <v>#N/A</v>
      </c>
      <c r="J58" s="40" t="e">
        <f>1000000000/3000/PerfPowerST4[[#This Row],[Cons. MT]]</f>
        <v>#N/A</v>
      </c>
      <c r="K58" s="40" t="e">
        <f>1000000000/4000/PerfPowerST4[[#This Row],[Cons. MT]]</f>
        <v>#N/A</v>
      </c>
      <c r="L58" s="40" t="e">
        <f>1000000000/5000/PerfPowerST4[[#This Row],[Cons. MT]]</f>
        <v>#N/A</v>
      </c>
      <c r="M58" s="40" t="e">
        <f>1000000000/6000/PerfPowerST4[[#This Row],[Cons. MT]]</f>
        <v>#N/A</v>
      </c>
      <c r="N58" s="40" t="e">
        <f>1000000000/7000/PerfPowerST4[[#This Row],[Cons. MT]]</f>
        <v>#N/A</v>
      </c>
      <c r="O58" s="40" t="e">
        <f>1000000000/8000/PerfPowerST4[[#This Row],[Cons. MT]]</f>
        <v>#N/A</v>
      </c>
      <c r="P58" s="40" t="e">
        <f>1000000000/9000/PerfPowerST4[[#This Row],[Cons. MT]]</f>
        <v>#N/A</v>
      </c>
      <c r="Q58" s="40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Row],[GraphLabel]]),NA())</f>
        <v>#N/A</v>
      </c>
      <c r="D59" s="21"/>
      <c r="E59" s="12" t="e">
        <f>IFERROR(IF(OR(GeneralTable[[#This Row],[Exclude From Chart]]="X",PerfPowerST4[[#This Row],[ExcludeHere]]="X"),NA(),GeneralTable[[#This Row],[Cons. MT]]),NA())</f>
        <v>#N/A</v>
      </c>
      <c r="F59" s="19" t="e">
        <f>IFERROR(IF(OR(GeneralTable[[#This Row],[Exclude From Chart]]="X",PerfPowerST4[[#This Row],[ExcludeHere]]="X"),NA(),GeneralTable[[#This Row],[Dur. MT]]),NA())</f>
        <v>#N/A</v>
      </c>
      <c r="G59" s="40" t="e">
        <f>1000000000/500/PerfPowerST4[[#This Row],[Cons. MT]]</f>
        <v>#N/A</v>
      </c>
      <c r="H59" s="40" t="e">
        <f>1000000000/1000/PerfPowerST4[[#This Row],[Cons. MT]]</f>
        <v>#N/A</v>
      </c>
      <c r="I59" s="40" t="e">
        <f>1000000000/2000/PerfPowerST4[[#This Row],[Cons. MT]]</f>
        <v>#N/A</v>
      </c>
      <c r="J59" s="40" t="e">
        <f>1000000000/3000/PerfPowerST4[[#This Row],[Cons. MT]]</f>
        <v>#N/A</v>
      </c>
      <c r="K59" s="40" t="e">
        <f>1000000000/4000/PerfPowerST4[[#This Row],[Cons. MT]]</f>
        <v>#N/A</v>
      </c>
      <c r="L59" s="40" t="e">
        <f>1000000000/5000/PerfPowerST4[[#This Row],[Cons. MT]]</f>
        <v>#N/A</v>
      </c>
      <c r="M59" s="40" t="e">
        <f>1000000000/6000/PerfPowerST4[[#This Row],[Cons. MT]]</f>
        <v>#N/A</v>
      </c>
      <c r="N59" s="40" t="e">
        <f>1000000000/7000/PerfPowerST4[[#This Row],[Cons. MT]]</f>
        <v>#N/A</v>
      </c>
      <c r="O59" s="40" t="e">
        <f>1000000000/8000/PerfPowerST4[[#This Row],[Cons. MT]]</f>
        <v>#N/A</v>
      </c>
      <c r="P59" s="40" t="e">
        <f>1000000000/9000/PerfPowerST4[[#This Row],[Cons. MT]]</f>
        <v>#N/A</v>
      </c>
      <c r="Q59" s="40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Row],[GraphLabel]]),NA())</f>
        <v>i7 3770K (Ivy Bridge) v0.6.0 [57]</v>
      </c>
      <c r="D60" s="21"/>
      <c r="E60" s="12">
        <f>IFERROR(IF(OR(GeneralTable[[#This Row],[Exclude From Chart]]="X",PerfPowerST4[[#This Row],[ExcludeHere]]="X"),NA(),GeneralTable[[#This Row],[Cons. MT]]),NA())</f>
        <v>11189.89</v>
      </c>
      <c r="F60" s="19">
        <f>IFERROR(IF(OR(GeneralTable[[#This Row],[Exclude From Chart]]="X",PerfPowerST4[[#This Row],[ExcludeHere]]="X"),NA(),GeneralTable[[#This Row],[Dur. MT]]),NA())</f>
        <v>199.83</v>
      </c>
      <c r="G60" s="40">
        <f>1000000000/500/PerfPowerST4[[#This Row],[Cons. MT]]</f>
        <v>178.73276681004015</v>
      </c>
      <c r="H60" s="40">
        <f>1000000000/1000/PerfPowerST4[[#This Row],[Cons. MT]]</f>
        <v>89.366383405020073</v>
      </c>
      <c r="I60" s="40">
        <f>1000000000/2000/PerfPowerST4[[#This Row],[Cons. MT]]</f>
        <v>44.683191702510037</v>
      </c>
      <c r="J60" s="40">
        <f>1000000000/3000/PerfPowerST4[[#This Row],[Cons. MT]]</f>
        <v>29.788794468340022</v>
      </c>
      <c r="K60" s="40">
        <f>1000000000/4000/PerfPowerST4[[#This Row],[Cons. MT]]</f>
        <v>22.341595851255018</v>
      </c>
      <c r="L60" s="40">
        <f>1000000000/5000/PerfPowerST4[[#This Row],[Cons. MT]]</f>
        <v>17.873276681004015</v>
      </c>
      <c r="M60" s="40">
        <f>1000000000/6000/PerfPowerST4[[#This Row],[Cons. MT]]</f>
        <v>14.894397234170011</v>
      </c>
      <c r="N60" s="40">
        <f>1000000000/7000/PerfPowerST4[[#This Row],[Cons. MT]]</f>
        <v>12.766626200717154</v>
      </c>
      <c r="O60" s="40">
        <f>1000000000/8000/PerfPowerST4[[#This Row],[Cons. MT]]</f>
        <v>11.170797925627509</v>
      </c>
      <c r="P60" s="40">
        <f>1000000000/9000/PerfPowerST4[[#This Row],[Cons. MT]]</f>
        <v>9.9295981561133413</v>
      </c>
      <c r="Q60" s="40">
        <f>1000000000/10000/PerfPowerST4[[#This Row],[Cons. MT]]</f>
        <v>8.9366383405020073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Row],[GraphLabel]]),NA())</f>
        <v>i5 4300U (Haswell) v0.6.0 [58]</v>
      </c>
      <c r="D61" s="21"/>
      <c r="E61" s="12">
        <f>IFERROR(IF(OR(GeneralTable[[#This Row],[Exclude From Chart]]="X",PerfPowerST4[[#This Row],[ExcludeHere]]="X"),NA(),GeneralTable[[#This Row],[Cons. MT]]),NA())</f>
        <v>9015.32</v>
      </c>
      <c r="F61" s="19">
        <f>IFERROR(IF(OR(GeneralTable[[#This Row],[Exclude From Chart]]="X",PerfPowerST4[[#This Row],[ExcludeHere]]="X"),NA(),GeneralTable[[#This Row],[Dur. MT]]),NA())</f>
        <v>600.22</v>
      </c>
      <c r="G61" s="40">
        <f>1000000000/500/PerfPowerST4[[#This Row],[Cons. MT]]</f>
        <v>221.84459342541365</v>
      </c>
      <c r="H61" s="40">
        <f>1000000000/1000/PerfPowerST4[[#This Row],[Cons. MT]]</f>
        <v>110.92229671270682</v>
      </c>
      <c r="I61" s="40">
        <f>1000000000/2000/PerfPowerST4[[#This Row],[Cons. MT]]</f>
        <v>55.461148356353412</v>
      </c>
      <c r="J61" s="40">
        <f>1000000000/3000/PerfPowerST4[[#This Row],[Cons. MT]]</f>
        <v>36.974098904235603</v>
      </c>
      <c r="K61" s="40">
        <f>1000000000/4000/PerfPowerST4[[#This Row],[Cons. MT]]</f>
        <v>27.730574178176706</v>
      </c>
      <c r="L61" s="40">
        <f>1000000000/5000/PerfPowerST4[[#This Row],[Cons. MT]]</f>
        <v>22.184459342541363</v>
      </c>
      <c r="M61" s="40">
        <f>1000000000/6000/PerfPowerST4[[#This Row],[Cons. MT]]</f>
        <v>18.487049452117802</v>
      </c>
      <c r="N61" s="40">
        <f>1000000000/7000/PerfPowerST4[[#This Row],[Cons. MT]]</f>
        <v>15.846042387529547</v>
      </c>
      <c r="O61" s="40">
        <f>1000000000/8000/PerfPowerST4[[#This Row],[Cons. MT]]</f>
        <v>13.865287089088353</v>
      </c>
      <c r="P61" s="40">
        <f>1000000000/9000/PerfPowerST4[[#This Row],[Cons. MT]]</f>
        <v>12.324699634745201</v>
      </c>
      <c r="Q61" s="40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Row],[GraphLabel]]),NA())</f>
        <v>R5 2600X (Pinnacle Ridge) v0.5.1 [59]</v>
      </c>
      <c r="D62" s="21"/>
      <c r="E62" s="12">
        <f>IFERROR(IF(OR(GeneralTable[[#This Row],[Exclude From Chart]]="X",PerfPowerST4[[#This Row],[ExcludeHere]]="X"),NA(),GeneralTable[[#This Row],[Cons. MT]]),NA())</f>
        <v>11691</v>
      </c>
      <c r="F62" s="19">
        <f>IFERROR(IF(OR(GeneralTable[[#This Row],[Exclude From Chart]]="X",PerfPowerST4[[#This Row],[ExcludeHere]]="X"),NA(),GeneralTable[[#This Row],[Dur. MT]]),NA())</f>
        <v>111.26</v>
      </c>
      <c r="G62" s="40">
        <f>1000000000/500/PerfPowerST4[[#This Row],[Cons. MT]]</f>
        <v>171.0717646052519</v>
      </c>
      <c r="H62" s="40">
        <f>1000000000/1000/PerfPowerST4[[#This Row],[Cons. MT]]</f>
        <v>85.53588230262595</v>
      </c>
      <c r="I62" s="40">
        <f>1000000000/2000/PerfPowerST4[[#This Row],[Cons. MT]]</f>
        <v>42.767941151312975</v>
      </c>
      <c r="J62" s="40">
        <f>1000000000/3000/PerfPowerST4[[#This Row],[Cons. MT]]</f>
        <v>28.511960767541982</v>
      </c>
      <c r="K62" s="40">
        <f>1000000000/4000/PerfPowerST4[[#This Row],[Cons. MT]]</f>
        <v>21.383970575656488</v>
      </c>
      <c r="L62" s="40">
        <f>1000000000/5000/PerfPowerST4[[#This Row],[Cons. MT]]</f>
        <v>17.107176460525189</v>
      </c>
      <c r="M62" s="40">
        <f>1000000000/6000/PerfPowerST4[[#This Row],[Cons. MT]]</f>
        <v>14.255980383770991</v>
      </c>
      <c r="N62" s="40">
        <f>1000000000/7000/PerfPowerST4[[#This Row],[Cons. MT]]</f>
        <v>12.219411757517994</v>
      </c>
      <c r="O62" s="40">
        <f>1000000000/8000/PerfPowerST4[[#This Row],[Cons. MT]]</f>
        <v>10.691985287828244</v>
      </c>
      <c r="P62" s="40">
        <f>1000000000/9000/PerfPowerST4[[#This Row],[Cons. MT]]</f>
        <v>9.5039869225139952</v>
      </c>
      <c r="Q62" s="40">
        <f>1000000000/10000/PerfPowerST4[[#This Row],[Cons. MT]]</f>
        <v>8.5535882302625943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Row],[GraphLabel]]),NA())</f>
        <v>i5 3320M (Ivy Bridge) v0.6.0 [60]</v>
      </c>
      <c r="D63" s="21"/>
      <c r="E63" s="12">
        <f>IFERROR(IF(OR(GeneralTable[[#This Row],[Exclude From Chart]]="X",PerfPowerST4[[#This Row],[ExcludeHere]]="X"),NA(),GeneralTable[[#This Row],[Cons. MT]]),NA())</f>
        <v>10172</v>
      </c>
      <c r="F63" s="19">
        <f>IFERROR(IF(OR(GeneralTable[[#This Row],[Exclude From Chart]]="X",PerfPowerST4[[#This Row],[ExcludeHere]]="X"),NA(),GeneralTable[[#This Row],[Dur. MT]]),NA())</f>
        <v>554.55999999999995</v>
      </c>
      <c r="G63" s="40">
        <f>1000000000/500/PerfPowerST4[[#This Row],[Cons. MT]]</f>
        <v>196.61816751867872</v>
      </c>
      <c r="H63" s="40">
        <f>1000000000/1000/PerfPowerST4[[#This Row],[Cons. MT]]</f>
        <v>98.309083759339359</v>
      </c>
      <c r="I63" s="40">
        <f>1000000000/2000/PerfPowerST4[[#This Row],[Cons. MT]]</f>
        <v>49.154541879669679</v>
      </c>
      <c r="J63" s="40">
        <f>1000000000/3000/PerfPowerST4[[#This Row],[Cons. MT]]</f>
        <v>32.769694586446455</v>
      </c>
      <c r="K63" s="40">
        <f>1000000000/4000/PerfPowerST4[[#This Row],[Cons. MT]]</f>
        <v>24.57727093983484</v>
      </c>
      <c r="L63" s="40">
        <f>1000000000/5000/PerfPowerST4[[#This Row],[Cons. MT]]</f>
        <v>19.661816751867871</v>
      </c>
      <c r="M63" s="40">
        <f>1000000000/6000/PerfPowerST4[[#This Row],[Cons. MT]]</f>
        <v>16.384847293223228</v>
      </c>
      <c r="N63" s="40">
        <f>1000000000/7000/PerfPowerST4[[#This Row],[Cons. MT]]</f>
        <v>14.044154822762767</v>
      </c>
      <c r="O63" s="40">
        <f>1000000000/8000/PerfPowerST4[[#This Row],[Cons. MT]]</f>
        <v>12.28863546991742</v>
      </c>
      <c r="P63" s="40">
        <f>1000000000/9000/PerfPowerST4[[#This Row],[Cons. MT]]</f>
        <v>10.923231528815485</v>
      </c>
      <c r="Q63" s="40">
        <f>1000000000/10000/PerfPowerST4[[#This Row],[Cons. MT]]</f>
        <v>9.8309083759339355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Row],[GraphLabel]]),NA())</f>
        <v>#N/A</v>
      </c>
      <c r="D64" s="21"/>
      <c r="E64" s="12" t="e">
        <f>IFERROR(IF(OR(GeneralTable[[#This Row],[Exclude From Chart]]="X",PerfPowerST4[[#This Row],[ExcludeHere]]="X"),NA(),GeneralTable[[#This Row],[Cons. MT]]),NA())</f>
        <v>#N/A</v>
      </c>
      <c r="F64" s="19" t="e">
        <f>IFERROR(IF(OR(GeneralTable[[#This Row],[Exclude From Chart]]="X",PerfPowerST4[[#This Row],[ExcludeHere]]="X"),NA(),GeneralTable[[#This Row],[Dur. MT]]),NA())</f>
        <v>#N/A</v>
      </c>
      <c r="G64" s="40" t="e">
        <f>1000000000/500/PerfPowerST4[[#This Row],[Cons. MT]]</f>
        <v>#N/A</v>
      </c>
      <c r="H64" s="40" t="e">
        <f>1000000000/1000/PerfPowerST4[[#This Row],[Cons. MT]]</f>
        <v>#N/A</v>
      </c>
      <c r="I64" s="40" t="e">
        <f>1000000000/2000/PerfPowerST4[[#This Row],[Cons. MT]]</f>
        <v>#N/A</v>
      </c>
      <c r="J64" s="40" t="e">
        <f>1000000000/3000/PerfPowerST4[[#This Row],[Cons. MT]]</f>
        <v>#N/A</v>
      </c>
      <c r="K64" s="40" t="e">
        <f>1000000000/4000/PerfPowerST4[[#This Row],[Cons. MT]]</f>
        <v>#N/A</v>
      </c>
      <c r="L64" s="40" t="e">
        <f>1000000000/5000/PerfPowerST4[[#This Row],[Cons. MT]]</f>
        <v>#N/A</v>
      </c>
      <c r="M64" s="40" t="e">
        <f>1000000000/6000/PerfPowerST4[[#This Row],[Cons. MT]]</f>
        <v>#N/A</v>
      </c>
      <c r="N64" s="40" t="e">
        <f>1000000000/7000/PerfPowerST4[[#This Row],[Cons. MT]]</f>
        <v>#N/A</v>
      </c>
      <c r="O64" s="40" t="e">
        <f>1000000000/8000/PerfPowerST4[[#This Row],[Cons. MT]]</f>
        <v>#N/A</v>
      </c>
      <c r="P64" s="40" t="e">
        <f>1000000000/9000/PerfPowerST4[[#This Row],[Cons. MT]]</f>
        <v>#N/A</v>
      </c>
      <c r="Q64" s="40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Row],[GraphLabel]]),NA())</f>
        <v>i7 2600 (Sandy Bridge) v0.6.0 [62]</v>
      </c>
      <c r="D65" s="21"/>
      <c r="E65" s="12">
        <f>IFERROR(IF(OR(GeneralTable[[#This Row],[Exclude From Chart]]="X",PerfPowerST4[[#This Row],[ExcludeHere]]="X"),NA(),GeneralTable[[#This Row],[Cons. MT]]),NA())</f>
        <v>17714</v>
      </c>
      <c r="F65" s="19">
        <f>IFERROR(IF(OR(GeneralTable[[#This Row],[Exclude From Chart]]="X",PerfPowerST4[[#This Row],[ExcludeHere]]="X"),NA(),GeneralTable[[#This Row],[Dur. MT]]),NA())</f>
        <v>249.31</v>
      </c>
      <c r="G65" s="40">
        <f>1000000000/500/PerfPowerST4[[#This Row],[Cons. MT]]</f>
        <v>112.90504685559445</v>
      </c>
      <c r="H65" s="40">
        <f>1000000000/1000/PerfPowerST4[[#This Row],[Cons. MT]]</f>
        <v>56.452523427797225</v>
      </c>
      <c r="I65" s="40">
        <f>1000000000/2000/PerfPowerST4[[#This Row],[Cons. MT]]</f>
        <v>28.226261713898612</v>
      </c>
      <c r="J65" s="40">
        <f>1000000000/3000/PerfPowerST4[[#This Row],[Cons. MT]]</f>
        <v>18.817507809265742</v>
      </c>
      <c r="K65" s="40">
        <f>1000000000/4000/PerfPowerST4[[#This Row],[Cons. MT]]</f>
        <v>14.113130856949306</v>
      </c>
      <c r="L65" s="40">
        <f>1000000000/5000/PerfPowerST4[[#This Row],[Cons. MT]]</f>
        <v>11.290504685559444</v>
      </c>
      <c r="M65" s="40">
        <f>1000000000/6000/PerfPowerST4[[#This Row],[Cons. MT]]</f>
        <v>9.4087539046328708</v>
      </c>
      <c r="N65" s="40">
        <f>1000000000/7000/PerfPowerST4[[#This Row],[Cons. MT]]</f>
        <v>8.0646462039710318</v>
      </c>
      <c r="O65" s="40">
        <f>1000000000/8000/PerfPowerST4[[#This Row],[Cons. MT]]</f>
        <v>7.0565654284746531</v>
      </c>
      <c r="P65" s="40">
        <f>1000000000/9000/PerfPowerST4[[#This Row],[Cons. MT]]</f>
        <v>6.2725026030885802</v>
      </c>
      <c r="Q65" s="40">
        <f>1000000000/10000/PerfPowerST4[[#This Row],[Cons. MT]]</f>
        <v>5.6452523427797221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Row],[GraphLabel]]),NA())</f>
        <v>i3 6157U (Skylake) v0.6.0 [63]</v>
      </c>
      <c r="D66" s="21"/>
      <c r="E66" s="12">
        <f>IFERROR(IF(OR(GeneralTable[[#This Row],[Exclude From Chart]]="X",PerfPowerST4[[#This Row],[ExcludeHere]]="X"),NA(),GeneralTable[[#This Row],[Cons. MT]]),NA())</f>
        <v>4965</v>
      </c>
      <c r="F66" s="19">
        <f>IFERROR(IF(OR(GeneralTable[[#This Row],[Exclude From Chart]]="X",PerfPowerST4[[#This Row],[ExcludeHere]]="X"),NA(),GeneralTable[[#This Row],[Dur. MT]]),NA())</f>
        <v>519.01</v>
      </c>
      <c r="G66" s="40">
        <f>1000000000/500/PerfPowerST4[[#This Row],[Cons. MT]]</f>
        <v>402.81973816717021</v>
      </c>
      <c r="H66" s="40">
        <f>1000000000/1000/PerfPowerST4[[#This Row],[Cons. MT]]</f>
        <v>201.40986908358511</v>
      </c>
      <c r="I66" s="40">
        <f>1000000000/2000/PerfPowerST4[[#This Row],[Cons. MT]]</f>
        <v>100.70493454179255</v>
      </c>
      <c r="J66" s="40">
        <f>1000000000/3000/PerfPowerST4[[#This Row],[Cons. MT]]</f>
        <v>67.136623027861688</v>
      </c>
      <c r="K66" s="40">
        <f>1000000000/4000/PerfPowerST4[[#This Row],[Cons. MT]]</f>
        <v>50.352467270896277</v>
      </c>
      <c r="L66" s="40">
        <f>1000000000/5000/PerfPowerST4[[#This Row],[Cons. MT]]</f>
        <v>40.28197381671702</v>
      </c>
      <c r="M66" s="40">
        <f>1000000000/6000/PerfPowerST4[[#This Row],[Cons. MT]]</f>
        <v>33.568311513930844</v>
      </c>
      <c r="N66" s="40">
        <f>1000000000/7000/PerfPowerST4[[#This Row],[Cons. MT]]</f>
        <v>28.77283844051216</v>
      </c>
      <c r="O66" s="40">
        <f>1000000000/8000/PerfPowerST4[[#This Row],[Cons. MT]]</f>
        <v>25.176233635448138</v>
      </c>
      <c r="P66" s="40">
        <f>1000000000/9000/PerfPowerST4[[#This Row],[Cons. MT]]</f>
        <v>22.378874342620566</v>
      </c>
      <c r="Q66" s="40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Row],[GraphLabel]]),NA())</f>
        <v>#N/A</v>
      </c>
      <c r="D67" s="21"/>
      <c r="E67" s="12" t="e">
        <f>IFERROR(IF(OR(GeneralTable[[#This Row],[Exclude From Chart]]="X",PerfPowerST4[[#This Row],[ExcludeHere]]="X"),NA(),GeneralTable[[#This Row],[Cons. MT]]),NA())</f>
        <v>#N/A</v>
      </c>
      <c r="F67" s="19" t="e">
        <f>IFERROR(IF(OR(GeneralTable[[#This Row],[Exclude From Chart]]="X",PerfPowerST4[[#This Row],[ExcludeHere]]="X"),NA(),GeneralTable[[#This Row],[Dur. MT]]),NA())</f>
        <v>#N/A</v>
      </c>
      <c r="G67" s="40" t="e">
        <f>1000000000/500/PerfPowerST4[[#This Row],[Cons. MT]]</f>
        <v>#N/A</v>
      </c>
      <c r="H67" s="40" t="e">
        <f>1000000000/1000/PerfPowerST4[[#This Row],[Cons. MT]]</f>
        <v>#N/A</v>
      </c>
      <c r="I67" s="40" t="e">
        <f>1000000000/2000/PerfPowerST4[[#This Row],[Cons. MT]]</f>
        <v>#N/A</v>
      </c>
      <c r="J67" s="40" t="e">
        <f>1000000000/3000/PerfPowerST4[[#This Row],[Cons. MT]]</f>
        <v>#N/A</v>
      </c>
      <c r="K67" s="40" t="e">
        <f>1000000000/4000/PerfPowerST4[[#This Row],[Cons. MT]]</f>
        <v>#N/A</v>
      </c>
      <c r="L67" s="40" t="e">
        <f>1000000000/5000/PerfPowerST4[[#This Row],[Cons. MT]]</f>
        <v>#N/A</v>
      </c>
      <c r="M67" s="40" t="e">
        <f>1000000000/6000/PerfPowerST4[[#This Row],[Cons. MT]]</f>
        <v>#N/A</v>
      </c>
      <c r="N67" s="40" t="e">
        <f>1000000000/7000/PerfPowerST4[[#This Row],[Cons. MT]]</f>
        <v>#N/A</v>
      </c>
      <c r="O67" s="40" t="e">
        <f>1000000000/8000/PerfPowerST4[[#This Row],[Cons. MT]]</f>
        <v>#N/A</v>
      </c>
      <c r="P67" s="40" t="e">
        <f>1000000000/9000/PerfPowerST4[[#This Row],[Cons. MT]]</f>
        <v>#N/A</v>
      </c>
      <c r="Q67" s="40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Row],[GraphLabel]]),NA())</f>
        <v>#N/A</v>
      </c>
      <c r="D68" s="21"/>
      <c r="E68" s="12" t="e">
        <f>IFERROR(IF(OR(GeneralTable[[#This Row],[Exclude From Chart]]="X",PerfPowerST4[[#This Row],[ExcludeHere]]="X"),NA(),GeneralTable[[#This Row],[Cons. MT]]),NA())</f>
        <v>#N/A</v>
      </c>
      <c r="F68" s="19" t="e">
        <f>IFERROR(IF(OR(GeneralTable[[#This Row],[Exclude From Chart]]="X",PerfPowerST4[[#This Row],[ExcludeHere]]="X"),NA(),GeneralTable[[#This Row],[Dur. MT]]),NA())</f>
        <v>#N/A</v>
      </c>
      <c r="G68" s="40" t="e">
        <f>1000000000/500/PerfPowerST4[[#This Row],[Cons. MT]]</f>
        <v>#N/A</v>
      </c>
      <c r="H68" s="40" t="e">
        <f>1000000000/1000/PerfPowerST4[[#This Row],[Cons. MT]]</f>
        <v>#N/A</v>
      </c>
      <c r="I68" s="40" t="e">
        <f>1000000000/2000/PerfPowerST4[[#This Row],[Cons. MT]]</f>
        <v>#N/A</v>
      </c>
      <c r="J68" s="40" t="e">
        <f>1000000000/3000/PerfPowerST4[[#This Row],[Cons. MT]]</f>
        <v>#N/A</v>
      </c>
      <c r="K68" s="40" t="e">
        <f>1000000000/4000/PerfPowerST4[[#This Row],[Cons. MT]]</f>
        <v>#N/A</v>
      </c>
      <c r="L68" s="40" t="e">
        <f>1000000000/5000/PerfPowerST4[[#This Row],[Cons. MT]]</f>
        <v>#N/A</v>
      </c>
      <c r="M68" s="40" t="e">
        <f>1000000000/6000/PerfPowerST4[[#This Row],[Cons. MT]]</f>
        <v>#N/A</v>
      </c>
      <c r="N68" s="40" t="e">
        <f>1000000000/7000/PerfPowerST4[[#This Row],[Cons. MT]]</f>
        <v>#N/A</v>
      </c>
      <c r="O68" s="40" t="e">
        <f>1000000000/8000/PerfPowerST4[[#This Row],[Cons. MT]]</f>
        <v>#N/A</v>
      </c>
      <c r="P68" s="40" t="e">
        <f>1000000000/9000/PerfPowerST4[[#This Row],[Cons. MT]]</f>
        <v>#N/A</v>
      </c>
      <c r="Q68" s="40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Row],[GraphLabel]]),NA())</f>
        <v>R7 5800X (Vermeer) [66]</v>
      </c>
      <c r="D69" s="21"/>
      <c r="E69" s="12">
        <f>IFERROR(IF(OR(GeneralTable[[#This Row],[Exclude From Chart]]="X",PerfPowerST4[[#This Row],[ExcludeHere]]="X"),NA(),GeneralTable[[#This Row],[Cons. MT]]),NA())</f>
        <v>6777</v>
      </c>
      <c r="F69" s="19">
        <f>IFERROR(IF(OR(GeneralTable[[#This Row],[Exclude From Chart]]="X",PerfPowerST4[[#This Row],[ExcludeHere]]="X"),NA(),GeneralTable[[#This Row],[Dur. MT]]),NA())</f>
        <v>63.01</v>
      </c>
      <c r="G69" s="40">
        <f>1000000000/500/PerfPowerST4[[#This Row],[Cons. MT]]</f>
        <v>295.11583296443854</v>
      </c>
      <c r="H69" s="40">
        <f>1000000000/1000/PerfPowerST4[[#This Row],[Cons. MT]]</f>
        <v>147.55791648221927</v>
      </c>
      <c r="I69" s="40">
        <f>1000000000/2000/PerfPowerST4[[#This Row],[Cons. MT]]</f>
        <v>73.778958241109635</v>
      </c>
      <c r="J69" s="40">
        <f>1000000000/3000/PerfPowerST4[[#This Row],[Cons. MT]]</f>
        <v>49.185972160739752</v>
      </c>
      <c r="K69" s="40">
        <f>1000000000/4000/PerfPowerST4[[#This Row],[Cons. MT]]</f>
        <v>36.889479120554817</v>
      </c>
      <c r="L69" s="40">
        <f>1000000000/5000/PerfPowerST4[[#This Row],[Cons. MT]]</f>
        <v>29.511583296443852</v>
      </c>
      <c r="M69" s="40">
        <f>1000000000/6000/PerfPowerST4[[#This Row],[Cons. MT]]</f>
        <v>24.592986080369876</v>
      </c>
      <c r="N69" s="40">
        <f>1000000000/7000/PerfPowerST4[[#This Row],[Cons. MT]]</f>
        <v>21.079702354602755</v>
      </c>
      <c r="O69" s="40">
        <f>1000000000/8000/PerfPowerST4[[#This Row],[Cons. MT]]</f>
        <v>18.444739560277409</v>
      </c>
      <c r="P69" s="40">
        <f>1000000000/9000/PerfPowerST4[[#This Row],[Cons. MT]]</f>
        <v>16.39532405357992</v>
      </c>
      <c r="Q69" s="40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Row],[GraphLabel]]),NA())</f>
        <v>#N/A</v>
      </c>
      <c r="D70" s="21"/>
      <c r="E70" s="12" t="e">
        <f>IFERROR(IF(OR(GeneralTable[[#This Row],[Exclude From Chart]]="X",PerfPowerST4[[#This Row],[ExcludeHere]]="X"),NA(),GeneralTable[[#This Row],[Cons. MT]]),NA())</f>
        <v>#N/A</v>
      </c>
      <c r="F70" s="19" t="e">
        <f>IFERROR(IF(OR(GeneralTable[[#This Row],[Exclude From Chart]]="X",PerfPowerST4[[#This Row],[ExcludeHere]]="X"),NA(),GeneralTable[[#This Row],[Dur. MT]]),NA())</f>
        <v>#N/A</v>
      </c>
      <c r="G70" s="40" t="e">
        <f>1000000000/500/PerfPowerST4[[#This Row],[Cons. MT]]</f>
        <v>#N/A</v>
      </c>
      <c r="H70" s="40" t="e">
        <f>1000000000/1000/PerfPowerST4[[#This Row],[Cons. MT]]</f>
        <v>#N/A</v>
      </c>
      <c r="I70" s="40" t="e">
        <f>1000000000/2000/PerfPowerST4[[#This Row],[Cons. MT]]</f>
        <v>#N/A</v>
      </c>
      <c r="J70" s="40" t="e">
        <f>1000000000/3000/PerfPowerST4[[#This Row],[Cons. MT]]</f>
        <v>#N/A</v>
      </c>
      <c r="K70" s="40" t="e">
        <f>1000000000/4000/PerfPowerST4[[#This Row],[Cons. MT]]</f>
        <v>#N/A</v>
      </c>
      <c r="L70" s="40" t="e">
        <f>1000000000/5000/PerfPowerST4[[#This Row],[Cons. MT]]</f>
        <v>#N/A</v>
      </c>
      <c r="M70" s="40" t="e">
        <f>1000000000/6000/PerfPowerST4[[#This Row],[Cons. MT]]</f>
        <v>#N/A</v>
      </c>
      <c r="N70" s="40" t="e">
        <f>1000000000/7000/PerfPowerST4[[#This Row],[Cons. MT]]</f>
        <v>#N/A</v>
      </c>
      <c r="O70" s="40" t="e">
        <f>1000000000/8000/PerfPowerST4[[#This Row],[Cons. MT]]</f>
        <v>#N/A</v>
      </c>
      <c r="P70" s="40" t="e">
        <f>1000000000/9000/PerfPowerST4[[#This Row],[Cons. MT]]</f>
        <v>#N/A</v>
      </c>
      <c r="Q70" s="40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7" t="e">
        <f>IFERROR(IF(GeneralTable[[#This Row],[Exclude From Chart]]="X",NA(),GeneralTable[[#This Row],[GraphLabel]]),NA())</f>
        <v>#N/A</v>
      </c>
      <c r="D71" s="21"/>
      <c r="E71" s="12" t="e">
        <f>IFERROR(IF(OR(GeneralTable[[#This Row],[Exclude From Chart]]="X",PerfPowerST4[[#This Row],[ExcludeHere]]="X"),NA(),GeneralTable[[#This Row],[Cons. MT]]),NA())</f>
        <v>#N/A</v>
      </c>
      <c r="F71" s="19" t="e">
        <f>IFERROR(IF(OR(GeneralTable[[#This Row],[Exclude From Chart]]="X",PerfPowerST4[[#This Row],[ExcludeHere]]="X"),NA(),GeneralTable[[#This Row],[Dur. MT]]),NA())</f>
        <v>#N/A</v>
      </c>
      <c r="G71" s="40" t="e">
        <f>1000000000/500/PerfPowerST4[[#This Row],[Cons. MT]]</f>
        <v>#N/A</v>
      </c>
      <c r="H71" s="40" t="e">
        <f>1000000000/1000/PerfPowerST4[[#This Row],[Cons. MT]]</f>
        <v>#N/A</v>
      </c>
      <c r="I71" s="40" t="e">
        <f>1000000000/2000/PerfPowerST4[[#This Row],[Cons. MT]]</f>
        <v>#N/A</v>
      </c>
      <c r="J71" s="40" t="e">
        <f>1000000000/3000/PerfPowerST4[[#This Row],[Cons. MT]]</f>
        <v>#N/A</v>
      </c>
      <c r="K71" s="40" t="e">
        <f>1000000000/4000/PerfPowerST4[[#This Row],[Cons. MT]]</f>
        <v>#N/A</v>
      </c>
      <c r="L71" s="40" t="e">
        <f>1000000000/5000/PerfPowerST4[[#This Row],[Cons. MT]]</f>
        <v>#N/A</v>
      </c>
      <c r="M71" s="40" t="e">
        <f>1000000000/6000/PerfPowerST4[[#This Row],[Cons. MT]]</f>
        <v>#N/A</v>
      </c>
      <c r="N71" s="40" t="e">
        <f>1000000000/7000/PerfPowerST4[[#This Row],[Cons. MT]]</f>
        <v>#N/A</v>
      </c>
      <c r="O71" s="40" t="e">
        <f>1000000000/8000/PerfPowerST4[[#This Row],[Cons. MT]]</f>
        <v>#N/A</v>
      </c>
      <c r="P71" s="40" t="e">
        <f>1000000000/9000/PerfPowerST4[[#This Row],[Cons. MT]]</f>
        <v>#N/A</v>
      </c>
      <c r="Q71" s="40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Row],[GraphLabel]]),NA())</f>
        <v>#N/A</v>
      </c>
      <c r="D72" s="21"/>
      <c r="E72" s="12" t="e">
        <f>IFERROR(IF(OR(GeneralTable[[#This Row],[Exclude From Chart]]="X",PerfPowerST4[[#This Row],[ExcludeHere]]="X"),NA(),GeneralTable[[#This Row],[Cons. MT]]),NA())</f>
        <v>#N/A</v>
      </c>
      <c r="F72" s="19" t="e">
        <f>IFERROR(IF(OR(GeneralTable[[#This Row],[Exclude From Chart]]="X",PerfPowerST4[[#This Row],[ExcludeHere]]="X"),NA(),GeneralTable[[#This Row],[Dur. MT]]),NA())</f>
        <v>#N/A</v>
      </c>
      <c r="G72" s="40" t="e">
        <f>1000000000/500/PerfPowerST4[[#This Row],[Cons. MT]]</f>
        <v>#N/A</v>
      </c>
      <c r="H72" s="40" t="e">
        <f>1000000000/1000/PerfPowerST4[[#This Row],[Cons. MT]]</f>
        <v>#N/A</v>
      </c>
      <c r="I72" s="40" t="e">
        <f>1000000000/2000/PerfPowerST4[[#This Row],[Cons. MT]]</f>
        <v>#N/A</v>
      </c>
      <c r="J72" s="40" t="e">
        <f>1000000000/3000/PerfPowerST4[[#This Row],[Cons. MT]]</f>
        <v>#N/A</v>
      </c>
      <c r="K72" s="40" t="e">
        <f>1000000000/4000/PerfPowerST4[[#This Row],[Cons. MT]]</f>
        <v>#N/A</v>
      </c>
      <c r="L72" s="40" t="e">
        <f>1000000000/5000/PerfPowerST4[[#This Row],[Cons. MT]]</f>
        <v>#N/A</v>
      </c>
      <c r="M72" s="40" t="e">
        <f>1000000000/6000/PerfPowerST4[[#This Row],[Cons. MT]]</f>
        <v>#N/A</v>
      </c>
      <c r="N72" s="40" t="e">
        <f>1000000000/7000/PerfPowerST4[[#This Row],[Cons. MT]]</f>
        <v>#N/A</v>
      </c>
      <c r="O72" s="40" t="e">
        <f>1000000000/8000/PerfPowerST4[[#This Row],[Cons. MT]]</f>
        <v>#N/A</v>
      </c>
      <c r="P72" s="40" t="e">
        <f>1000000000/9000/PerfPowerST4[[#This Row],[Cons. MT]]</f>
        <v>#N/A</v>
      </c>
      <c r="Q72" s="40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Row],[GraphLabel]]),NA())</f>
        <v>#N/A</v>
      </c>
      <c r="D73" s="21"/>
      <c r="E73" s="12" t="e">
        <f>IFERROR(IF(OR(GeneralTable[[#This Row],[Exclude From Chart]]="X",PerfPowerST4[[#This Row],[ExcludeHere]]="X"),NA(),GeneralTable[[#This Row],[Cons. MT]]),NA())</f>
        <v>#N/A</v>
      </c>
      <c r="F73" s="19" t="e">
        <f>IFERROR(IF(OR(GeneralTable[[#This Row],[Exclude From Chart]]="X",PerfPowerST4[[#This Row],[ExcludeHere]]="X"),NA(),GeneralTable[[#This Row],[Dur. MT]]),NA())</f>
        <v>#N/A</v>
      </c>
      <c r="G73" s="40" t="e">
        <f>1000000000/500/PerfPowerST4[[#This Row],[Cons. MT]]</f>
        <v>#N/A</v>
      </c>
      <c r="H73" s="40" t="e">
        <f>1000000000/1000/PerfPowerST4[[#This Row],[Cons. MT]]</f>
        <v>#N/A</v>
      </c>
      <c r="I73" s="40" t="e">
        <f>1000000000/2000/PerfPowerST4[[#This Row],[Cons. MT]]</f>
        <v>#N/A</v>
      </c>
      <c r="J73" s="40" t="e">
        <f>1000000000/3000/PerfPowerST4[[#This Row],[Cons. MT]]</f>
        <v>#N/A</v>
      </c>
      <c r="K73" s="40" t="e">
        <f>1000000000/4000/PerfPowerST4[[#This Row],[Cons. MT]]</f>
        <v>#N/A</v>
      </c>
      <c r="L73" s="40" t="e">
        <f>1000000000/5000/PerfPowerST4[[#This Row],[Cons. MT]]</f>
        <v>#N/A</v>
      </c>
      <c r="M73" s="40" t="e">
        <f>1000000000/6000/PerfPowerST4[[#This Row],[Cons. MT]]</f>
        <v>#N/A</v>
      </c>
      <c r="N73" s="40" t="e">
        <f>1000000000/7000/PerfPowerST4[[#This Row],[Cons. MT]]</f>
        <v>#N/A</v>
      </c>
      <c r="O73" s="40" t="e">
        <f>1000000000/8000/PerfPowerST4[[#This Row],[Cons. MT]]</f>
        <v>#N/A</v>
      </c>
      <c r="P73" s="40" t="e">
        <f>1000000000/9000/PerfPowerST4[[#This Row],[Cons. MT]]</f>
        <v>#N/A</v>
      </c>
      <c r="Q73" s="40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Row],[GraphLabel]]),NA())</f>
        <v>i7 9750H (Coffee Lake) [71]</v>
      </c>
      <c r="D74" s="21"/>
      <c r="E74" s="12">
        <f>IFERROR(IF(OR(GeneralTable[[#This Row],[Exclude From Chart]]="X",PerfPowerST4[[#This Row],[ExcludeHere]]="X"),NA(),GeneralTable[[#This Row],[Cons. MT]]),NA())</f>
        <v>5428.6440000000002</v>
      </c>
      <c r="F74" s="19">
        <f>IFERROR(IF(OR(GeneralTable[[#This Row],[Exclude From Chart]]="X",PerfPowerST4[[#This Row],[ExcludeHere]]="X"),NA(),GeneralTable[[#This Row],[Dur. MT]]),NA())</f>
        <v>120</v>
      </c>
      <c r="G74" s="40">
        <f>1000000000/500/PerfPowerST4[[#This Row],[Cons. MT]]</f>
        <v>368.41612748966406</v>
      </c>
      <c r="H74" s="40">
        <f>1000000000/1000/PerfPowerST4[[#This Row],[Cons. MT]]</f>
        <v>184.20806374483203</v>
      </c>
      <c r="I74" s="40">
        <f>1000000000/2000/PerfPowerST4[[#This Row],[Cons. MT]]</f>
        <v>92.104031872416016</v>
      </c>
      <c r="J74" s="40">
        <f>1000000000/3000/PerfPowerST4[[#This Row],[Cons. MT]]</f>
        <v>61.402687914944011</v>
      </c>
      <c r="K74" s="40">
        <f>1000000000/4000/PerfPowerST4[[#This Row],[Cons. MT]]</f>
        <v>46.052015936208008</v>
      </c>
      <c r="L74" s="40">
        <f>1000000000/5000/PerfPowerST4[[#This Row],[Cons. MT]]</f>
        <v>36.841612748966405</v>
      </c>
      <c r="M74" s="40">
        <f>1000000000/6000/PerfPowerST4[[#This Row],[Cons. MT]]</f>
        <v>30.701343957472005</v>
      </c>
      <c r="N74" s="40">
        <f>1000000000/7000/PerfPowerST4[[#This Row],[Cons. MT]]</f>
        <v>26.315437677833149</v>
      </c>
      <c r="O74" s="40">
        <f>1000000000/8000/PerfPowerST4[[#This Row],[Cons. MT]]</f>
        <v>23.026007968104004</v>
      </c>
      <c r="P74" s="40">
        <f>1000000000/9000/PerfPowerST4[[#This Row],[Cons. MT]]</f>
        <v>20.467562638314671</v>
      </c>
      <c r="Q74" s="40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Row],[GraphLabel]]),NA())</f>
        <v>R7 2700X (Pinnacle Ridge) [72]</v>
      </c>
      <c r="D75" s="21"/>
      <c r="E75" s="12">
        <f>IFERROR(IF(OR(GeneralTable[[#This Row],[Exclude From Chart]]="X",PerfPowerST4[[#This Row],[ExcludeHere]]="X"),NA(),GeneralTable[[#This Row],[Cons. MT]]),NA())</f>
        <v>7620</v>
      </c>
      <c r="F75" s="19">
        <f>IFERROR(IF(OR(GeneralTable[[#This Row],[Exclude From Chart]]="X",PerfPowerST4[[#This Row],[ExcludeHere]]="X"),NA(),GeneralTable[[#This Row],[Dur. MT]]),NA())</f>
        <v>87.32</v>
      </c>
      <c r="G75" s="40">
        <f>1000000000/500/PerfPowerST4[[#This Row],[Cons. MT]]</f>
        <v>262.46719160104988</v>
      </c>
      <c r="H75" s="40">
        <f>1000000000/1000/PerfPowerST4[[#This Row],[Cons. MT]]</f>
        <v>131.23359580052494</v>
      </c>
      <c r="I75" s="40">
        <f>1000000000/2000/PerfPowerST4[[#This Row],[Cons. MT]]</f>
        <v>65.616797900262469</v>
      </c>
      <c r="J75" s="40">
        <f>1000000000/3000/PerfPowerST4[[#This Row],[Cons. MT]]</f>
        <v>43.744531933508306</v>
      </c>
      <c r="K75" s="40">
        <f>1000000000/4000/PerfPowerST4[[#This Row],[Cons. MT]]</f>
        <v>32.808398950131235</v>
      </c>
      <c r="L75" s="40">
        <f>1000000000/5000/PerfPowerST4[[#This Row],[Cons. MT]]</f>
        <v>26.246719160104988</v>
      </c>
      <c r="M75" s="40">
        <f>1000000000/6000/PerfPowerST4[[#This Row],[Cons. MT]]</f>
        <v>21.872265966754153</v>
      </c>
      <c r="N75" s="40">
        <f>1000000000/7000/PerfPowerST4[[#This Row],[Cons. MT]]</f>
        <v>18.747656542932134</v>
      </c>
      <c r="O75" s="40">
        <f>1000000000/8000/PerfPowerST4[[#This Row],[Cons. MT]]</f>
        <v>16.404199475065617</v>
      </c>
      <c r="P75" s="40">
        <f>1000000000/9000/PerfPowerST4[[#This Row],[Cons. MT]]</f>
        <v>14.581510644502771</v>
      </c>
      <c r="Q75" s="40">
        <f>1000000000/10000/PerfPowerST4[[#This Row],[Cons. MT]]</f>
        <v>13.123359580052494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Row],[GraphLabel]]),NA())</f>
        <v>R5 3500U (Picasso) [73]</v>
      </c>
      <c r="D76" s="21"/>
      <c r="E76" s="12">
        <f>IFERROR(IF(OR(GeneralTable[[#This Row],[Exclude From Chart]]="X",PerfPowerST4[[#This Row],[ExcludeHere]]="X"),NA(),GeneralTable[[#This Row],[Cons. MT]]),NA())</f>
        <v>5238</v>
      </c>
      <c r="F76" s="19">
        <f>IFERROR(IF(OR(GeneralTable[[#This Row],[Exclude From Chart]]="X",PerfPowerST4[[#This Row],[ExcludeHere]]="X"),NA(),GeneralTable[[#This Row],[Dur. MT]]),NA())</f>
        <v>323.11</v>
      </c>
      <c r="G76" s="40">
        <f>1000000000/500/PerfPowerST4[[#This Row],[Cons. MT]]</f>
        <v>381.82512409316536</v>
      </c>
      <c r="H76" s="40">
        <f>1000000000/1000/PerfPowerST4[[#This Row],[Cons. MT]]</f>
        <v>190.91256204658268</v>
      </c>
      <c r="I76" s="40">
        <f>1000000000/2000/PerfPowerST4[[#This Row],[Cons. MT]]</f>
        <v>95.456281023291339</v>
      </c>
      <c r="J76" s="40">
        <f>1000000000/3000/PerfPowerST4[[#This Row],[Cons. MT]]</f>
        <v>63.637520682194221</v>
      </c>
      <c r="K76" s="40">
        <f>1000000000/4000/PerfPowerST4[[#This Row],[Cons. MT]]</f>
        <v>47.72814051164567</v>
      </c>
      <c r="L76" s="40">
        <f>1000000000/5000/PerfPowerST4[[#This Row],[Cons. MT]]</f>
        <v>38.18251240931653</v>
      </c>
      <c r="M76" s="40">
        <f>1000000000/6000/PerfPowerST4[[#This Row],[Cons. MT]]</f>
        <v>31.818760341097111</v>
      </c>
      <c r="N76" s="40">
        <f>1000000000/7000/PerfPowerST4[[#This Row],[Cons. MT]]</f>
        <v>27.273223149511811</v>
      </c>
      <c r="O76" s="40">
        <f>1000000000/8000/PerfPowerST4[[#This Row],[Cons. MT]]</f>
        <v>23.864070255822835</v>
      </c>
      <c r="P76" s="40">
        <f>1000000000/9000/PerfPowerST4[[#This Row],[Cons. MT]]</f>
        <v>21.212506894064742</v>
      </c>
      <c r="Q76" s="40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Row],[GraphLabel]]),NA())</f>
        <v>R5 4500U (Renoir) [74]</v>
      </c>
      <c r="D77" s="21"/>
      <c r="E77" s="12">
        <f>IFERROR(IF(OR(GeneralTable[[#This Row],[Exclude From Chart]]="X",PerfPowerST4[[#This Row],[ExcludeHere]]="X"),NA(),GeneralTable[[#This Row],[Cons. MT]]),NA())</f>
        <v>2723.7275</v>
      </c>
      <c r="F77" s="19">
        <f>IFERROR(IF(OR(GeneralTable[[#This Row],[Exclude From Chart]]="X",PerfPowerST4[[#This Row],[ExcludeHere]]="X"),NA(),GeneralTable[[#This Row],[Dur. MT]]),NA())</f>
        <v>178.0625</v>
      </c>
      <c r="G77" s="40">
        <f>1000000000/500/PerfPowerST4[[#This Row],[Cons. MT]]</f>
        <v>734.28784634292526</v>
      </c>
      <c r="H77" s="40">
        <f>1000000000/1000/PerfPowerST4[[#This Row],[Cons. MT]]</f>
        <v>367.14392317146263</v>
      </c>
      <c r="I77" s="40">
        <f>1000000000/2000/PerfPowerST4[[#This Row],[Cons. MT]]</f>
        <v>183.57196158573132</v>
      </c>
      <c r="J77" s="40">
        <f>1000000000/3000/PerfPowerST4[[#This Row],[Cons. MT]]</f>
        <v>122.38130772382087</v>
      </c>
      <c r="K77" s="40">
        <f>1000000000/4000/PerfPowerST4[[#This Row],[Cons. MT]]</f>
        <v>91.785980792865658</v>
      </c>
      <c r="L77" s="40">
        <f>1000000000/5000/PerfPowerST4[[#This Row],[Cons. MT]]</f>
        <v>73.428784634292526</v>
      </c>
      <c r="M77" s="40">
        <f>1000000000/6000/PerfPowerST4[[#This Row],[Cons. MT]]</f>
        <v>61.190653861910434</v>
      </c>
      <c r="N77" s="40">
        <f>1000000000/7000/PerfPowerST4[[#This Row],[Cons. MT]]</f>
        <v>52.449131881637527</v>
      </c>
      <c r="O77" s="40">
        <f>1000000000/8000/PerfPowerST4[[#This Row],[Cons. MT]]</f>
        <v>45.892990396432829</v>
      </c>
      <c r="P77" s="40">
        <f>1000000000/9000/PerfPowerST4[[#This Row],[Cons. MT]]</f>
        <v>40.79376924127363</v>
      </c>
      <c r="Q77" s="40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Row],[GraphLabel]]),NA())</f>
        <v>R5 2500U (Raven Ridge) [75]</v>
      </c>
      <c r="D78" s="21"/>
      <c r="E78" s="12">
        <f>IFERROR(IF(OR(GeneralTable[[#This Row],[Exclude From Chart]]="X",PerfPowerST4[[#This Row],[ExcludeHere]]="X"),NA(),GeneralTable[[#This Row],[Cons. MT]]),NA())</f>
        <v>2588</v>
      </c>
      <c r="F78" s="19">
        <f>IFERROR(IF(OR(GeneralTable[[#This Row],[Exclude From Chart]]="X",PerfPowerST4[[#This Row],[ExcludeHere]]="X"),NA(),GeneralTable[[#This Row],[Dur. MT]]),NA())</f>
        <v>317.62</v>
      </c>
      <c r="G78" s="40">
        <f>1000000000/500/PerfPowerST4[[#This Row],[Cons. MT]]</f>
        <v>772.79752704791349</v>
      </c>
      <c r="H78" s="40">
        <f>1000000000/1000/PerfPowerST4[[#This Row],[Cons. MT]]</f>
        <v>386.39876352395675</v>
      </c>
      <c r="I78" s="40">
        <f>1000000000/2000/PerfPowerST4[[#This Row],[Cons. MT]]</f>
        <v>193.19938176197837</v>
      </c>
      <c r="J78" s="40">
        <f>1000000000/3000/PerfPowerST4[[#This Row],[Cons. MT]]</f>
        <v>128.7995878413189</v>
      </c>
      <c r="K78" s="40">
        <f>1000000000/4000/PerfPowerST4[[#This Row],[Cons. MT]]</f>
        <v>96.599690880989186</v>
      </c>
      <c r="L78" s="40">
        <f>1000000000/5000/PerfPowerST4[[#This Row],[Cons. MT]]</f>
        <v>77.279752704791349</v>
      </c>
      <c r="M78" s="40">
        <f>1000000000/6000/PerfPowerST4[[#This Row],[Cons. MT]]</f>
        <v>64.399793920659448</v>
      </c>
      <c r="N78" s="40">
        <f>1000000000/7000/PerfPowerST4[[#This Row],[Cons. MT]]</f>
        <v>55.199823360565254</v>
      </c>
      <c r="O78" s="40">
        <f>1000000000/8000/PerfPowerST4[[#This Row],[Cons. MT]]</f>
        <v>48.299845440494593</v>
      </c>
      <c r="P78" s="40">
        <f>1000000000/9000/PerfPowerST4[[#This Row],[Cons. MT]]</f>
        <v>42.933195947106299</v>
      </c>
      <c r="Q78" s="40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Row],[GraphLabel]]),NA())</f>
        <v>R5 5600X (Vermeer) [76]</v>
      </c>
      <c r="D79" s="21"/>
      <c r="E79" s="12">
        <f>IFERROR(IF(OR(GeneralTable[[#This Row],[Exclude From Chart]]="X",PerfPowerST4[[#This Row],[ExcludeHere]]="X"),NA(),GeneralTable[[#This Row],[Cons. MT]]),NA())</f>
        <v>5870.3512499999997</v>
      </c>
      <c r="F79" s="19">
        <f>IFERROR(IF(OR(GeneralTable[[#This Row],[Exclude From Chart]]="X",PerfPowerST4[[#This Row],[ExcludeHere]]="X"),NA(),GeneralTable[[#This Row],[Dur. MT]]),NA())</f>
        <v>81.157499999999999</v>
      </c>
      <c r="G79" s="40">
        <f>1000000000/500/PerfPowerST4[[#This Row],[Cons. MT]]</f>
        <v>340.69511598645823</v>
      </c>
      <c r="H79" s="40">
        <f>1000000000/1000/PerfPowerST4[[#This Row],[Cons. MT]]</f>
        <v>170.34755799322912</v>
      </c>
      <c r="I79" s="40">
        <f>1000000000/2000/PerfPowerST4[[#This Row],[Cons. MT]]</f>
        <v>85.173778996614558</v>
      </c>
      <c r="J79" s="40">
        <f>1000000000/3000/PerfPowerST4[[#This Row],[Cons. MT]]</f>
        <v>56.782519331076372</v>
      </c>
      <c r="K79" s="40">
        <f>1000000000/4000/PerfPowerST4[[#This Row],[Cons. MT]]</f>
        <v>42.586889498307279</v>
      </c>
      <c r="L79" s="40">
        <f>1000000000/5000/PerfPowerST4[[#This Row],[Cons. MT]]</f>
        <v>34.069511598645825</v>
      </c>
      <c r="M79" s="40">
        <f>1000000000/6000/PerfPowerST4[[#This Row],[Cons. MT]]</f>
        <v>28.391259665538186</v>
      </c>
      <c r="N79" s="40">
        <f>1000000000/7000/PerfPowerST4[[#This Row],[Cons. MT]]</f>
        <v>24.335365427604163</v>
      </c>
      <c r="O79" s="40">
        <f>1000000000/8000/PerfPowerST4[[#This Row],[Cons. MT]]</f>
        <v>21.29344474915364</v>
      </c>
      <c r="P79" s="40">
        <f>1000000000/9000/PerfPowerST4[[#This Row],[Cons. MT]]</f>
        <v>18.927506443692124</v>
      </c>
      <c r="Q79" s="40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Row],[GraphLabel]]),NA())</f>
        <v>R7 5800H (Cezanne) [77]</v>
      </c>
      <c r="D80" s="21"/>
      <c r="E80" s="12">
        <f>IFERROR(IF(OR(GeneralTable[[#This Row],[Exclude From Chart]]="X",PerfPowerST4[[#This Row],[ExcludeHere]]="X"),NA(),GeneralTable[[#This Row],[Cons. MT]]),NA())</f>
        <v>3775</v>
      </c>
      <c r="F80" s="19">
        <f>IFERROR(IF(OR(GeneralTable[[#This Row],[Exclude From Chart]]="X",PerfPowerST4[[#This Row],[ExcludeHere]]="X"),NA(),GeneralTable[[#This Row],[Dur. MT]]),NA())</f>
        <v>75.84</v>
      </c>
      <c r="G80" s="40">
        <f>1000000000/500/PerfPowerST4[[#This Row],[Cons. MT]]</f>
        <v>529.80132450331121</v>
      </c>
      <c r="H80" s="40">
        <f>1000000000/1000/PerfPowerST4[[#This Row],[Cons. MT]]</f>
        <v>264.9006622516556</v>
      </c>
      <c r="I80" s="40">
        <f>1000000000/2000/PerfPowerST4[[#This Row],[Cons. MT]]</f>
        <v>132.4503311258278</v>
      </c>
      <c r="J80" s="40">
        <f>1000000000/3000/PerfPowerST4[[#This Row],[Cons. MT]]</f>
        <v>88.300220750551873</v>
      </c>
      <c r="K80" s="40">
        <f>1000000000/4000/PerfPowerST4[[#This Row],[Cons. MT]]</f>
        <v>66.225165562913901</v>
      </c>
      <c r="L80" s="40">
        <f>1000000000/5000/PerfPowerST4[[#This Row],[Cons. MT]]</f>
        <v>52.980132450331126</v>
      </c>
      <c r="M80" s="40">
        <f>1000000000/6000/PerfPowerST4[[#This Row],[Cons. MT]]</f>
        <v>44.150110375275936</v>
      </c>
      <c r="N80" s="40">
        <f>1000000000/7000/PerfPowerST4[[#This Row],[Cons. MT]]</f>
        <v>37.842951750236523</v>
      </c>
      <c r="O80" s="40">
        <f>1000000000/8000/PerfPowerST4[[#This Row],[Cons. MT]]</f>
        <v>33.11258278145695</v>
      </c>
      <c r="P80" s="40">
        <f>1000000000/9000/PerfPowerST4[[#This Row],[Cons. MT]]</f>
        <v>29.433406916850625</v>
      </c>
      <c r="Q80" s="40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Row],[GraphLabel]]),NA())</f>
        <v>#N/A</v>
      </c>
      <c r="D81" s="21"/>
      <c r="E81" s="12" t="e">
        <f>IFERROR(IF(OR(GeneralTable[[#This Row],[Exclude From Chart]]="X",PerfPowerST4[[#This Row],[ExcludeHere]]="X"),NA(),GeneralTable[[#This Row],[Cons. MT]]),NA())</f>
        <v>#N/A</v>
      </c>
      <c r="F81" s="19" t="e">
        <f>IFERROR(IF(OR(GeneralTable[[#This Row],[Exclude From Chart]]="X",PerfPowerST4[[#This Row],[ExcludeHere]]="X"),NA(),GeneralTable[[#This Row],[Dur. MT]]),NA())</f>
        <v>#N/A</v>
      </c>
      <c r="G81" s="40" t="e">
        <f>1000000000/500/PerfPowerST4[[#This Row],[Cons. MT]]</f>
        <v>#N/A</v>
      </c>
      <c r="H81" s="40" t="e">
        <f>1000000000/1000/PerfPowerST4[[#This Row],[Cons. MT]]</f>
        <v>#N/A</v>
      </c>
      <c r="I81" s="40" t="e">
        <f>1000000000/2000/PerfPowerST4[[#This Row],[Cons. MT]]</f>
        <v>#N/A</v>
      </c>
      <c r="J81" s="40" t="e">
        <f>1000000000/3000/PerfPowerST4[[#This Row],[Cons. MT]]</f>
        <v>#N/A</v>
      </c>
      <c r="K81" s="40" t="e">
        <f>1000000000/4000/PerfPowerST4[[#This Row],[Cons. MT]]</f>
        <v>#N/A</v>
      </c>
      <c r="L81" s="40" t="e">
        <f>1000000000/5000/PerfPowerST4[[#This Row],[Cons. MT]]</f>
        <v>#N/A</v>
      </c>
      <c r="M81" s="40" t="e">
        <f>1000000000/6000/PerfPowerST4[[#This Row],[Cons. MT]]</f>
        <v>#N/A</v>
      </c>
      <c r="N81" s="40" t="e">
        <f>1000000000/7000/PerfPowerST4[[#This Row],[Cons. MT]]</f>
        <v>#N/A</v>
      </c>
      <c r="O81" s="40" t="e">
        <f>1000000000/8000/PerfPowerST4[[#This Row],[Cons. MT]]</f>
        <v>#N/A</v>
      </c>
      <c r="P81" s="40" t="e">
        <f>1000000000/9000/PerfPowerST4[[#This Row],[Cons. MT]]</f>
        <v>#N/A</v>
      </c>
      <c r="Q81" s="40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Row],[GraphLabel]]),NA())</f>
        <v>P Silver N6000 (JasperLake) [79]</v>
      </c>
      <c r="D82" s="21"/>
      <c r="E82" s="12">
        <f>IFERROR(IF(OR(GeneralTable[[#This Row],[Exclude From Chart]]="X",PerfPowerST4[[#This Row],[ExcludeHere]]="X"),NA(),GeneralTable[[#This Row],[Cons. MT]]),NA())</f>
        <v>3703.3049999999998</v>
      </c>
      <c r="F82" s="19">
        <f>IFERROR(IF(OR(GeneralTable[[#This Row],[Exclude From Chart]]="X",PerfPowerST4[[#This Row],[ExcludeHere]]="X"),NA(),GeneralTable[[#This Row],[Dur. MT]]),NA())</f>
        <v>527</v>
      </c>
      <c r="G82" s="40">
        <f>1000000000/500/PerfPowerST4[[#This Row],[Cons. MT]]</f>
        <v>540.05813725847588</v>
      </c>
      <c r="H82" s="40">
        <f>1000000000/1000/PerfPowerST4[[#This Row],[Cons. MT]]</f>
        <v>270.02906862923794</v>
      </c>
      <c r="I82" s="40">
        <f>1000000000/2000/PerfPowerST4[[#This Row],[Cons. MT]]</f>
        <v>135.01453431461897</v>
      </c>
      <c r="J82" s="40">
        <f>1000000000/3000/PerfPowerST4[[#This Row],[Cons. MT]]</f>
        <v>90.009689543079318</v>
      </c>
      <c r="K82" s="40">
        <f>1000000000/4000/PerfPowerST4[[#This Row],[Cons. MT]]</f>
        <v>67.507267157309485</v>
      </c>
      <c r="L82" s="40">
        <f>1000000000/5000/PerfPowerST4[[#This Row],[Cons. MT]]</f>
        <v>54.005813725847588</v>
      </c>
      <c r="M82" s="40">
        <f>1000000000/6000/PerfPowerST4[[#This Row],[Cons. MT]]</f>
        <v>45.004844771539659</v>
      </c>
      <c r="N82" s="40">
        <f>1000000000/7000/PerfPowerST4[[#This Row],[Cons. MT]]</f>
        <v>38.575581232748284</v>
      </c>
      <c r="O82" s="40">
        <f>1000000000/8000/PerfPowerST4[[#This Row],[Cons. MT]]</f>
        <v>33.753633578654743</v>
      </c>
      <c r="P82" s="40">
        <f>1000000000/9000/PerfPowerST4[[#This Row],[Cons. MT]]</f>
        <v>30.003229847693106</v>
      </c>
      <c r="Q82" s="40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Row],[GraphLabel]]),NA())</f>
        <v>Celeron N5100 (JasperLake) [80]</v>
      </c>
      <c r="D83" s="21"/>
      <c r="E83" s="12">
        <f>IFERROR(IF(OR(GeneralTable[[#This Row],[Exclude From Chart]]="X",PerfPowerST4[[#This Row],[ExcludeHere]]="X"),NA(),GeneralTable[[#This Row],[Cons. MT]]),NA())</f>
        <v>4550</v>
      </c>
      <c r="F83" s="19">
        <f>IFERROR(IF(OR(GeneralTable[[#This Row],[Exclude From Chart]]="X",PerfPowerST4[[#This Row],[ExcludeHere]]="X"),NA(),GeneralTable[[#This Row],[Dur. MT]]),NA())</f>
        <v>765.23</v>
      </c>
      <c r="G83" s="40">
        <f>1000000000/500/PerfPowerST4[[#This Row],[Cons. MT]]</f>
        <v>439.56043956043953</v>
      </c>
      <c r="H83" s="40">
        <f>1000000000/1000/PerfPowerST4[[#This Row],[Cons. MT]]</f>
        <v>219.78021978021977</v>
      </c>
      <c r="I83" s="40">
        <f>1000000000/2000/PerfPowerST4[[#This Row],[Cons. MT]]</f>
        <v>109.89010989010988</v>
      </c>
      <c r="J83" s="40">
        <f>1000000000/3000/PerfPowerST4[[#This Row],[Cons. MT]]</f>
        <v>73.260073260073256</v>
      </c>
      <c r="K83" s="40">
        <f>1000000000/4000/PerfPowerST4[[#This Row],[Cons. MT]]</f>
        <v>54.945054945054942</v>
      </c>
      <c r="L83" s="40">
        <f>1000000000/5000/PerfPowerST4[[#This Row],[Cons. MT]]</f>
        <v>43.956043956043956</v>
      </c>
      <c r="M83" s="40">
        <f>1000000000/6000/PerfPowerST4[[#This Row],[Cons. MT]]</f>
        <v>36.630036630036628</v>
      </c>
      <c r="N83" s="40">
        <f>1000000000/7000/PerfPowerST4[[#This Row],[Cons. MT]]</f>
        <v>31.397174254317115</v>
      </c>
      <c r="O83" s="40">
        <f>1000000000/8000/PerfPowerST4[[#This Row],[Cons. MT]]</f>
        <v>27.472527472527471</v>
      </c>
      <c r="P83" s="40">
        <f>1000000000/9000/PerfPowerST4[[#This Row],[Cons. MT]]</f>
        <v>24.420024420024419</v>
      </c>
      <c r="Q83" s="40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Row],[GraphLabel]]),NA())</f>
        <v>R3 4300G (Renoir) [81]</v>
      </c>
      <c r="D84" s="21"/>
      <c r="E84" s="12">
        <f>IFERROR(IF(OR(GeneralTable[[#This Row],[Exclude From Chart]]="X",PerfPowerST4[[#This Row],[ExcludeHere]]="X"),NA(),GeneralTable[[#This Row],[Cons. MT]]),NA())</f>
        <v>4075.1950000000002</v>
      </c>
      <c r="F84" s="19">
        <f>IFERROR(IF(OR(GeneralTable[[#This Row],[Exclude From Chart]]="X",PerfPowerST4[[#This Row],[ExcludeHere]]="X"),NA(),GeneralTable[[#This Row],[Dur. MT]]),NA())</f>
        <v>162.1275</v>
      </c>
      <c r="G84" s="40">
        <f>1000000000/500/PerfPowerST4[[#This Row],[Cons. MT]]</f>
        <v>490.77406111854771</v>
      </c>
      <c r="H84" s="40">
        <f>1000000000/1000/PerfPowerST4[[#This Row],[Cons. MT]]</f>
        <v>245.38703055927385</v>
      </c>
      <c r="I84" s="40">
        <f>1000000000/2000/PerfPowerST4[[#This Row],[Cons. MT]]</f>
        <v>122.69351527963693</v>
      </c>
      <c r="J84" s="40">
        <f>1000000000/3000/PerfPowerST4[[#This Row],[Cons. MT]]</f>
        <v>81.79567685309128</v>
      </c>
      <c r="K84" s="40">
        <f>1000000000/4000/PerfPowerST4[[#This Row],[Cons. MT]]</f>
        <v>61.346757639818463</v>
      </c>
      <c r="L84" s="40">
        <f>1000000000/5000/PerfPowerST4[[#This Row],[Cons. MT]]</f>
        <v>49.077406111854771</v>
      </c>
      <c r="M84" s="40">
        <f>1000000000/6000/PerfPowerST4[[#This Row],[Cons. MT]]</f>
        <v>40.89783842654564</v>
      </c>
      <c r="N84" s="40">
        <f>1000000000/7000/PerfPowerST4[[#This Row],[Cons. MT]]</f>
        <v>35.055290079896267</v>
      </c>
      <c r="O84" s="40">
        <f>1000000000/8000/PerfPowerST4[[#This Row],[Cons. MT]]</f>
        <v>30.673378819909232</v>
      </c>
      <c r="P84" s="40">
        <f>1000000000/9000/PerfPowerST4[[#This Row],[Cons. MT]]</f>
        <v>27.265225617697094</v>
      </c>
      <c r="Q84" s="40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Row],[GraphLabel]]),NA())</f>
        <v>i7 1165G7 (TigerLake) [82]</v>
      </c>
      <c r="D85" s="21"/>
      <c r="E85" s="12">
        <f>IFERROR(IF(OR(GeneralTable[[#This Row],[Exclude From Chart]]="X",PerfPowerST4[[#This Row],[ExcludeHere]]="X"),NA(),GeneralTable[[#This Row],[Cons. MT]]),NA())</f>
        <v>5208</v>
      </c>
      <c r="F85" s="19">
        <f>IFERROR(IF(OR(GeneralTable[[#This Row],[Exclude From Chart]]="X",PerfPowerST4[[#This Row],[ExcludeHere]]="X"),NA(),GeneralTable[[#This Row],[Dur. MT]]),NA())</f>
        <v>168.99</v>
      </c>
      <c r="G85" s="40">
        <f>1000000000/500/PerfPowerST4[[#This Row],[Cons. MT]]</f>
        <v>384.02457757296469</v>
      </c>
      <c r="H85" s="40">
        <f>1000000000/1000/PerfPowerST4[[#This Row],[Cons. MT]]</f>
        <v>192.01228878648234</v>
      </c>
      <c r="I85" s="40">
        <f>1000000000/2000/PerfPowerST4[[#This Row],[Cons. MT]]</f>
        <v>96.006144393241172</v>
      </c>
      <c r="J85" s="40">
        <f>1000000000/3000/PerfPowerST4[[#This Row],[Cons. MT]]</f>
        <v>64.004096262160772</v>
      </c>
      <c r="K85" s="40">
        <f>1000000000/4000/PerfPowerST4[[#This Row],[Cons. MT]]</f>
        <v>48.003072196620586</v>
      </c>
      <c r="L85" s="40">
        <f>1000000000/5000/PerfPowerST4[[#This Row],[Cons. MT]]</f>
        <v>38.402457757296467</v>
      </c>
      <c r="M85" s="40">
        <f>1000000000/6000/PerfPowerST4[[#This Row],[Cons. MT]]</f>
        <v>32.002048131080386</v>
      </c>
      <c r="N85" s="40">
        <f>1000000000/7000/PerfPowerST4[[#This Row],[Cons. MT]]</f>
        <v>27.430326969497479</v>
      </c>
      <c r="O85" s="40">
        <f>1000000000/8000/PerfPowerST4[[#This Row],[Cons. MT]]</f>
        <v>24.001536098310293</v>
      </c>
      <c r="P85" s="40">
        <f>1000000000/9000/PerfPowerST4[[#This Row],[Cons. MT]]</f>
        <v>21.334698754053594</v>
      </c>
      <c r="Q85" s="40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Row],[GraphLabel]]),NA())</f>
        <v>i5 11500 (Rocket Lake) [83]</v>
      </c>
      <c r="D86" s="21"/>
      <c r="E86" s="12">
        <f>IFERROR(IF(OR(GeneralTable[[#This Row],[Exclude From Chart]]="X",PerfPowerST4[[#This Row],[ExcludeHere]]="X"),NA(),GeneralTable[[#This Row],[Cons. MT]]),NA())</f>
        <v>6750</v>
      </c>
      <c r="F86" s="19">
        <f>IFERROR(IF(OR(GeneralTable[[#This Row],[Exclude From Chart]]="X",PerfPowerST4[[#This Row],[ExcludeHere]]="X"),NA(),GeneralTable[[#This Row],[Dur. MT]]),NA())</f>
        <v>100.09</v>
      </c>
      <c r="G86" s="40">
        <f>1000000000/500/PerfPowerST4[[#This Row],[Cons. MT]]</f>
        <v>296.2962962962963</v>
      </c>
      <c r="H86" s="40">
        <f>1000000000/1000/PerfPowerST4[[#This Row],[Cons. MT]]</f>
        <v>148.14814814814815</v>
      </c>
      <c r="I86" s="40">
        <f>1000000000/2000/PerfPowerST4[[#This Row],[Cons. MT]]</f>
        <v>74.074074074074076</v>
      </c>
      <c r="J86" s="40">
        <f>1000000000/3000/PerfPowerST4[[#This Row],[Cons. MT]]</f>
        <v>49.382716049382715</v>
      </c>
      <c r="K86" s="40">
        <f>1000000000/4000/PerfPowerST4[[#This Row],[Cons. MT]]</f>
        <v>37.037037037037038</v>
      </c>
      <c r="L86" s="40">
        <f>1000000000/5000/PerfPowerST4[[#This Row],[Cons. MT]]</f>
        <v>29.62962962962963</v>
      </c>
      <c r="M86" s="40">
        <f>1000000000/6000/PerfPowerST4[[#This Row],[Cons. MT]]</f>
        <v>24.691358024691358</v>
      </c>
      <c r="N86" s="40">
        <f>1000000000/7000/PerfPowerST4[[#This Row],[Cons. MT]]</f>
        <v>21.164021164021165</v>
      </c>
      <c r="O86" s="40">
        <f>1000000000/8000/PerfPowerST4[[#This Row],[Cons. MT]]</f>
        <v>18.518518518518519</v>
      </c>
      <c r="P86" s="40">
        <f>1000000000/9000/PerfPowerST4[[#This Row],[Cons. MT]]</f>
        <v>16.460905349794238</v>
      </c>
      <c r="Q86" s="40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Row],[GraphLabel]]),NA())</f>
        <v>i7 11700K (Rocket Lake) [84]</v>
      </c>
      <c r="D87" s="21"/>
      <c r="E87" s="12">
        <f>IFERROR(IF(OR(GeneralTable[[#This Row],[Exclude From Chart]]="X",PerfPowerST4[[#This Row],[ExcludeHere]]="X"),NA(),GeneralTable[[#This Row],[Cons. MT]]),NA())</f>
        <v>8241.4330000000009</v>
      </c>
      <c r="F87" s="19">
        <f>IFERROR(IF(OR(GeneralTable[[#This Row],[Exclude From Chart]]="X",PerfPowerST4[[#This Row],[ExcludeHere]]="X"),NA(),GeneralTable[[#This Row],[Dur. MT]]),NA())</f>
        <v>64.282000000000011</v>
      </c>
      <c r="G87" s="40">
        <f>1000000000/500/PerfPowerST4[[#This Row],[Cons. MT]]</f>
        <v>242.67624331836464</v>
      </c>
      <c r="H87" s="40">
        <f>1000000000/1000/PerfPowerST4[[#This Row],[Cons. MT]]</f>
        <v>121.33812165918232</v>
      </c>
      <c r="I87" s="40">
        <f>1000000000/2000/PerfPowerST4[[#This Row],[Cons. MT]]</f>
        <v>60.66906082959116</v>
      </c>
      <c r="J87" s="40">
        <f>1000000000/3000/PerfPowerST4[[#This Row],[Cons. MT]]</f>
        <v>40.446040553060769</v>
      </c>
      <c r="K87" s="40">
        <f>1000000000/4000/PerfPowerST4[[#This Row],[Cons. MT]]</f>
        <v>30.33453041479558</v>
      </c>
      <c r="L87" s="40">
        <f>1000000000/5000/PerfPowerST4[[#This Row],[Cons. MT]]</f>
        <v>24.267624331836462</v>
      </c>
      <c r="M87" s="40">
        <f>1000000000/6000/PerfPowerST4[[#This Row],[Cons. MT]]</f>
        <v>20.223020276530384</v>
      </c>
      <c r="N87" s="40">
        <f>1000000000/7000/PerfPowerST4[[#This Row],[Cons. MT]]</f>
        <v>17.334017379883189</v>
      </c>
      <c r="O87" s="40">
        <f>1000000000/8000/PerfPowerST4[[#This Row],[Cons. MT]]</f>
        <v>15.16726520739779</v>
      </c>
      <c r="P87" s="40">
        <f>1000000000/9000/PerfPowerST4[[#This Row],[Cons. MT]]</f>
        <v>13.482013517686923</v>
      </c>
      <c r="Q87" s="40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8" t="e">
        <f>IFERROR(IF(GeneralTable[[#This Row],[Exclude From Chart]]="X",NA(),GeneralTable[[#This Row],[GraphLabel]]),NA())</f>
        <v>#N/A</v>
      </c>
      <c r="D88" s="21"/>
      <c r="E88" s="12" t="e">
        <f>IFERROR(IF(OR(GeneralTable[[#This Row],[Exclude From Chart]]="X",PerfPowerST4[[#This Row],[ExcludeHere]]="X"),NA(),GeneralTable[[#This Row],[Cons. MT]]),NA())</f>
        <v>#N/A</v>
      </c>
      <c r="F88" s="19" t="e">
        <f>IFERROR(IF(OR(GeneralTable[[#This Row],[Exclude From Chart]]="X",PerfPowerST4[[#This Row],[ExcludeHere]]="X"),NA(),GeneralTable[[#This Row],[Dur. MT]]),NA())</f>
        <v>#N/A</v>
      </c>
      <c r="G88" s="40" t="e">
        <f>1000000000/500/PerfPowerST4[[#This Row],[Cons. MT]]</f>
        <v>#N/A</v>
      </c>
      <c r="H88" s="40" t="e">
        <f>1000000000/1000/PerfPowerST4[[#This Row],[Cons. MT]]</f>
        <v>#N/A</v>
      </c>
      <c r="I88" s="40" t="e">
        <f>1000000000/2000/PerfPowerST4[[#This Row],[Cons. MT]]</f>
        <v>#N/A</v>
      </c>
      <c r="J88" s="40" t="e">
        <f>1000000000/3000/PerfPowerST4[[#This Row],[Cons. MT]]</f>
        <v>#N/A</v>
      </c>
      <c r="K88" s="40" t="e">
        <f>1000000000/4000/PerfPowerST4[[#This Row],[Cons. MT]]</f>
        <v>#N/A</v>
      </c>
      <c r="L88" s="40" t="e">
        <f>1000000000/5000/PerfPowerST4[[#This Row],[Cons. MT]]</f>
        <v>#N/A</v>
      </c>
      <c r="M88" s="40" t="e">
        <f>1000000000/6000/PerfPowerST4[[#This Row],[Cons. MT]]</f>
        <v>#N/A</v>
      </c>
      <c r="N88" s="40" t="e">
        <f>1000000000/7000/PerfPowerST4[[#This Row],[Cons. MT]]</f>
        <v>#N/A</v>
      </c>
      <c r="O88" s="40" t="e">
        <f>1000000000/8000/PerfPowerST4[[#This Row],[Cons. MT]]</f>
        <v>#N/A</v>
      </c>
      <c r="P88" s="40" t="e">
        <f>1000000000/9000/PerfPowerST4[[#This Row],[Cons. MT]]</f>
        <v>#N/A</v>
      </c>
      <c r="Q88" s="40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Row],[GraphLabel]]),NA())</f>
        <v>#N/A</v>
      </c>
      <c r="D89" s="21"/>
      <c r="E89" s="22" t="e">
        <f>IFERROR(IF(OR(GeneralTable[[#This Row],[Exclude From Chart]]="X",PerfPowerST4[[#This Row],[ExcludeHere]]="X"),NA(),GeneralTable[[#This Row],[Cons. MT]]),NA())</f>
        <v>#N/A</v>
      </c>
      <c r="F89" s="23" t="e">
        <f>IFERROR(IF(OR(GeneralTable[[#This Row],[Exclude From Chart]]="X",PerfPowerST4[[#This Row],[ExcludeHere]]="X"),NA(),GeneralTable[[#This Row],[Dur. MT]]),NA())</f>
        <v>#N/A</v>
      </c>
      <c r="G89" s="40" t="e">
        <f>1000000000/500/PerfPowerST4[[#This Row],[Cons. MT]]</f>
        <v>#N/A</v>
      </c>
      <c r="H89" s="40" t="e">
        <f>1000000000/1000/PerfPowerST4[[#This Row],[Cons. MT]]</f>
        <v>#N/A</v>
      </c>
      <c r="I89" s="40" t="e">
        <f>1000000000/2000/PerfPowerST4[[#This Row],[Cons. MT]]</f>
        <v>#N/A</v>
      </c>
      <c r="J89" s="40" t="e">
        <f>1000000000/3000/PerfPowerST4[[#This Row],[Cons. MT]]</f>
        <v>#N/A</v>
      </c>
      <c r="K89" s="40" t="e">
        <f>1000000000/4000/PerfPowerST4[[#This Row],[Cons. MT]]</f>
        <v>#N/A</v>
      </c>
      <c r="L89" s="40" t="e">
        <f>1000000000/5000/PerfPowerST4[[#This Row],[Cons. MT]]</f>
        <v>#N/A</v>
      </c>
      <c r="M89" s="40" t="e">
        <f>1000000000/6000/PerfPowerST4[[#This Row],[Cons. MT]]</f>
        <v>#N/A</v>
      </c>
      <c r="N89" s="40" t="e">
        <f>1000000000/7000/PerfPowerST4[[#This Row],[Cons. MT]]</f>
        <v>#N/A</v>
      </c>
      <c r="O89" s="40" t="e">
        <f>1000000000/8000/PerfPowerST4[[#This Row],[Cons. MT]]</f>
        <v>#N/A</v>
      </c>
      <c r="P89" s="40" t="e">
        <f>1000000000/9000/PerfPowerST4[[#This Row],[Cons. MT]]</f>
        <v>#N/A</v>
      </c>
      <c r="Q89" s="40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Row],[GraphLabel]]),NA())</f>
        <v>TR 1900X (Whitehaven) [87]</v>
      </c>
      <c r="D90" s="21"/>
      <c r="E90" s="22">
        <f>IFERROR(IF(OR(GeneralTable[[#This Row],[Exclude From Chart]]="X",PerfPowerST4[[#This Row],[ExcludeHere]]="X"),NA(),GeneralTable[[#This Row],[Cons. MT]]),NA())</f>
        <v>14692.8</v>
      </c>
      <c r="F90" s="23">
        <f>IFERROR(IF(OR(GeneralTable[[#This Row],[Exclude From Chart]]="X",PerfPowerST4[[#This Row],[ExcludeHere]]="X"),NA(),GeneralTable[[#This Row],[Dur. MT]]),NA())</f>
        <v>88.2</v>
      </c>
      <c r="G90" s="40">
        <f>1000000000/500/PerfPowerST4[[#This Row],[Cons. MT]]</f>
        <v>136.1210933246216</v>
      </c>
      <c r="H90" s="40">
        <f>1000000000/1000/PerfPowerST4[[#This Row],[Cons. MT]]</f>
        <v>68.060546662310799</v>
      </c>
      <c r="I90" s="40">
        <f>1000000000/2000/PerfPowerST4[[#This Row],[Cons. MT]]</f>
        <v>34.030273331155399</v>
      </c>
      <c r="J90" s="40">
        <f>1000000000/3000/PerfPowerST4[[#This Row],[Cons. MT]]</f>
        <v>22.686848887436931</v>
      </c>
      <c r="K90" s="40">
        <f>1000000000/4000/PerfPowerST4[[#This Row],[Cons. MT]]</f>
        <v>17.0151366655777</v>
      </c>
      <c r="L90" s="40">
        <f>1000000000/5000/PerfPowerST4[[#This Row],[Cons. MT]]</f>
        <v>13.612109332462159</v>
      </c>
      <c r="M90" s="40">
        <f>1000000000/6000/PerfPowerST4[[#This Row],[Cons. MT]]</f>
        <v>11.343424443718465</v>
      </c>
      <c r="N90" s="40">
        <f>1000000000/7000/PerfPowerST4[[#This Row],[Cons. MT]]</f>
        <v>9.7229352374729707</v>
      </c>
      <c r="O90" s="40">
        <f>1000000000/8000/PerfPowerST4[[#This Row],[Cons. MT]]</f>
        <v>8.5075683327888498</v>
      </c>
      <c r="P90" s="40">
        <f>1000000000/9000/PerfPowerST4[[#This Row],[Cons. MT]]</f>
        <v>7.5622829624789771</v>
      </c>
      <c r="Q90" s="40">
        <f>1000000000/10000/PerfPowerST4[[#This Row],[Cons. MT]]</f>
        <v>6.8060546662310797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Row],[GraphLabel]]),NA())</f>
        <v>#N/A</v>
      </c>
      <c r="D91" s="21"/>
      <c r="E91" s="22" t="e">
        <f>IFERROR(IF(OR(GeneralTable[[#This Row],[Exclude From Chart]]="X",PerfPowerST4[[#This Row],[ExcludeHere]]="X"),NA(),GeneralTable[[#This Row],[Cons. MT]]),NA())</f>
        <v>#N/A</v>
      </c>
      <c r="F91" s="23" t="e">
        <f>IFERROR(IF(OR(GeneralTable[[#This Row],[Exclude From Chart]]="X",PerfPowerST4[[#This Row],[ExcludeHere]]="X"),NA(),GeneralTable[[#This Row],[Dur. MT]]),NA())</f>
        <v>#N/A</v>
      </c>
      <c r="G91" s="40" t="e">
        <f>1000000000/500/PerfPowerST4[[#This Row],[Cons. MT]]</f>
        <v>#N/A</v>
      </c>
      <c r="H91" s="40" t="e">
        <f>1000000000/1000/PerfPowerST4[[#This Row],[Cons. MT]]</f>
        <v>#N/A</v>
      </c>
      <c r="I91" s="40" t="e">
        <f>1000000000/2000/PerfPowerST4[[#This Row],[Cons. MT]]</f>
        <v>#N/A</v>
      </c>
      <c r="J91" s="40" t="e">
        <f>1000000000/3000/PerfPowerST4[[#This Row],[Cons. MT]]</f>
        <v>#N/A</v>
      </c>
      <c r="K91" s="40" t="e">
        <f>1000000000/4000/PerfPowerST4[[#This Row],[Cons. MT]]</f>
        <v>#N/A</v>
      </c>
      <c r="L91" s="40" t="e">
        <f>1000000000/5000/PerfPowerST4[[#This Row],[Cons. MT]]</f>
        <v>#N/A</v>
      </c>
      <c r="M91" s="40" t="e">
        <f>1000000000/6000/PerfPowerST4[[#This Row],[Cons. MT]]</f>
        <v>#N/A</v>
      </c>
      <c r="N91" s="40" t="e">
        <f>1000000000/7000/PerfPowerST4[[#This Row],[Cons. MT]]</f>
        <v>#N/A</v>
      </c>
      <c r="O91" s="40" t="e">
        <f>1000000000/8000/PerfPowerST4[[#This Row],[Cons. MT]]</f>
        <v>#N/A</v>
      </c>
      <c r="P91" s="40" t="e">
        <f>1000000000/9000/PerfPowerST4[[#This Row],[Cons. MT]]</f>
        <v>#N/A</v>
      </c>
      <c r="Q91" s="40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Row],[GraphLabel]]),NA())</f>
        <v>#N/A</v>
      </c>
      <c r="D92" s="21"/>
      <c r="E92" s="22" t="e">
        <f>IFERROR(IF(OR(GeneralTable[[#This Row],[Exclude From Chart]]="X",PerfPowerST4[[#This Row],[ExcludeHere]]="X"),NA(),GeneralTable[[#This Row],[Cons. MT]]),NA())</f>
        <v>#N/A</v>
      </c>
      <c r="F92" s="23" t="e">
        <f>IFERROR(IF(OR(GeneralTable[[#This Row],[Exclude From Chart]]="X",PerfPowerST4[[#This Row],[ExcludeHere]]="X"),NA(),GeneralTable[[#This Row],[Dur. MT]]),NA())</f>
        <v>#N/A</v>
      </c>
      <c r="G92" s="40" t="e">
        <f>1000000000/500/PerfPowerST4[[#This Row],[Cons. MT]]</f>
        <v>#N/A</v>
      </c>
      <c r="H92" s="40" t="e">
        <f>1000000000/1000/PerfPowerST4[[#This Row],[Cons. MT]]</f>
        <v>#N/A</v>
      </c>
      <c r="I92" s="40" t="e">
        <f>1000000000/2000/PerfPowerST4[[#This Row],[Cons. MT]]</f>
        <v>#N/A</v>
      </c>
      <c r="J92" s="40" t="e">
        <f>1000000000/3000/PerfPowerST4[[#This Row],[Cons. MT]]</f>
        <v>#N/A</v>
      </c>
      <c r="K92" s="40" t="e">
        <f>1000000000/4000/PerfPowerST4[[#This Row],[Cons. MT]]</f>
        <v>#N/A</v>
      </c>
      <c r="L92" s="40" t="e">
        <f>1000000000/5000/PerfPowerST4[[#This Row],[Cons. MT]]</f>
        <v>#N/A</v>
      </c>
      <c r="M92" s="40" t="e">
        <f>1000000000/6000/PerfPowerST4[[#This Row],[Cons. MT]]</f>
        <v>#N/A</v>
      </c>
      <c r="N92" s="40" t="e">
        <f>1000000000/7000/PerfPowerST4[[#This Row],[Cons. MT]]</f>
        <v>#N/A</v>
      </c>
      <c r="O92" s="40" t="e">
        <f>1000000000/8000/PerfPowerST4[[#This Row],[Cons. MT]]</f>
        <v>#N/A</v>
      </c>
      <c r="P92" s="40" t="e">
        <f>1000000000/9000/PerfPowerST4[[#This Row],[Cons. MT]]</f>
        <v>#N/A</v>
      </c>
      <c r="Q92" s="40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Row],[GraphLabel]]),NA())</f>
        <v>R9 5900X (Vermeer) [90]</v>
      </c>
      <c r="D93" s="21"/>
      <c r="E93" s="22">
        <f>IFERROR(IF(OR(GeneralTable[[#This Row],[Exclude From Chart]]="X",PerfPowerST4[[#This Row],[ExcludeHere]]="X"),NA(),GeneralTable[[#This Row],[Cons. MT]]),NA())</f>
        <v>5274</v>
      </c>
      <c r="F93" s="23">
        <f>IFERROR(IF(OR(GeneralTable[[#This Row],[Exclude From Chart]]="X",PerfPowerST4[[#This Row],[ExcludeHere]]="X"),NA(),GeneralTable[[#This Row],[Dur. MT]]),NA())</f>
        <v>44.76</v>
      </c>
      <c r="G93" s="40">
        <f>1000000000/500/PerfPowerST4[[#This Row],[Cons. MT]]</f>
        <v>379.21880925293897</v>
      </c>
      <c r="H93" s="40">
        <f>1000000000/1000/PerfPowerST4[[#This Row],[Cons. MT]]</f>
        <v>189.60940462646948</v>
      </c>
      <c r="I93" s="40">
        <f>1000000000/2000/PerfPowerST4[[#This Row],[Cons. MT]]</f>
        <v>94.804702313234742</v>
      </c>
      <c r="J93" s="40">
        <f>1000000000/3000/PerfPowerST4[[#This Row],[Cons. MT]]</f>
        <v>63.203134875489823</v>
      </c>
      <c r="K93" s="40">
        <f>1000000000/4000/PerfPowerST4[[#This Row],[Cons. MT]]</f>
        <v>47.402351156617371</v>
      </c>
      <c r="L93" s="40">
        <f>1000000000/5000/PerfPowerST4[[#This Row],[Cons. MT]]</f>
        <v>37.921880925293891</v>
      </c>
      <c r="M93" s="40">
        <f>1000000000/6000/PerfPowerST4[[#This Row],[Cons. MT]]</f>
        <v>31.601567437744912</v>
      </c>
      <c r="N93" s="40">
        <f>1000000000/7000/PerfPowerST4[[#This Row],[Cons. MT]]</f>
        <v>27.087057803781356</v>
      </c>
      <c r="O93" s="40">
        <f>1000000000/8000/PerfPowerST4[[#This Row],[Cons. MT]]</f>
        <v>23.701175578308685</v>
      </c>
      <c r="P93" s="40">
        <f>1000000000/9000/PerfPowerST4[[#This Row],[Cons. MT]]</f>
        <v>21.067711625163273</v>
      </c>
      <c r="Q93" s="40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Row],[GraphLabel]]),NA())</f>
        <v>i5 4690k (Haswell) [91]</v>
      </c>
      <c r="D94" s="21"/>
      <c r="E94" s="24">
        <f>IFERROR(IF(OR(GeneralTable[[#This Row],[Exclude From Chart]]="X",PerfPowerST4[[#This Row],[ExcludeHere]]="X"),NA(),GeneralTable[[#This Row],[Cons. MT]]),NA())</f>
        <v>16486</v>
      </c>
      <c r="F94" s="25">
        <f>IFERROR(IF(OR(GeneralTable[[#This Row],[Exclude From Chart]]="X",PerfPowerST4[[#This Row],[ExcludeHere]]="X"),NA(),GeneralTable[[#This Row],[Dur. MT]]),NA())</f>
        <v>232.98</v>
      </c>
      <c r="G94" s="40">
        <f>1000000000/500/PerfPowerST4[[#This Row],[Cons. MT]]</f>
        <v>121.31505519835011</v>
      </c>
      <c r="H94" s="40">
        <f>1000000000/1000/PerfPowerST4[[#This Row],[Cons. MT]]</f>
        <v>60.657527599175054</v>
      </c>
      <c r="I94" s="40">
        <f>1000000000/2000/PerfPowerST4[[#This Row],[Cons. MT]]</f>
        <v>30.328763799587527</v>
      </c>
      <c r="J94" s="40">
        <f>1000000000/3000/PerfPowerST4[[#This Row],[Cons. MT]]</f>
        <v>20.219175866391684</v>
      </c>
      <c r="K94" s="40">
        <f>1000000000/4000/PerfPowerST4[[#This Row],[Cons. MT]]</f>
        <v>15.164381899793764</v>
      </c>
      <c r="L94" s="40">
        <f>1000000000/5000/PerfPowerST4[[#This Row],[Cons. MT]]</f>
        <v>12.131505519835011</v>
      </c>
      <c r="M94" s="40">
        <f>1000000000/6000/PerfPowerST4[[#This Row],[Cons. MT]]</f>
        <v>10.109587933195842</v>
      </c>
      <c r="N94" s="40">
        <f>1000000000/7000/PerfPowerST4[[#This Row],[Cons. MT]]</f>
        <v>8.6653610855964374</v>
      </c>
      <c r="O94" s="40">
        <f>1000000000/8000/PerfPowerST4[[#This Row],[Cons. MT]]</f>
        <v>7.5821909498968818</v>
      </c>
      <c r="P94" s="40">
        <f>1000000000/9000/PerfPowerST4[[#This Row],[Cons. MT]]</f>
        <v>6.7397252887972288</v>
      </c>
      <c r="Q94" s="40">
        <f>1000000000/10000/PerfPowerST4[[#This Row],[Cons. MT]]</f>
        <v>6.0657527599175056</v>
      </c>
    </row>
    <row r="95" spans="2:17" x14ac:dyDescent="0.3">
      <c r="B95" s="31">
        <f>IFERROR(GeneralTable[[#This Row],[Ref.]],NA())</f>
        <v>92</v>
      </c>
      <c r="C95" s="17" t="e">
        <f>IFERROR(IF(GeneralTable[[#This Row],[Exclude From Chart]]="X",NA(),GeneralTable[[#This Row],[GraphLabel]]),NA())</f>
        <v>#N/A</v>
      </c>
      <c r="D95" s="21" t="s">
        <v>40</v>
      </c>
      <c r="E95" s="22" t="e">
        <f>IFERROR(IF(OR(GeneralTable[[#This Row],[Exclude From Chart]]="X",PerfPowerST4[[#This Row],[ExcludeHere]]="X"),NA(),GeneralTable[[#This Row],[Cons. MT]]),NA())</f>
        <v>#N/A</v>
      </c>
      <c r="F95" s="23" t="e">
        <f>IFERROR(IF(OR(GeneralTable[[#This Row],[Exclude From Chart]]="X",PerfPowerST4[[#This Row],[ExcludeHere]]="X"),NA(),GeneralTable[[#This Row],[Dur. MT]]),NA())</f>
        <v>#N/A</v>
      </c>
      <c r="G95" s="40" t="e">
        <f>1000000000/500/PerfPowerST4[[#This Row],[Cons. MT]]</f>
        <v>#N/A</v>
      </c>
      <c r="H95" s="40" t="e">
        <f>1000000000/1000/PerfPowerST4[[#This Row],[Cons. MT]]</f>
        <v>#N/A</v>
      </c>
      <c r="I95" s="40" t="e">
        <f>1000000000/2000/PerfPowerST4[[#This Row],[Cons. MT]]</f>
        <v>#N/A</v>
      </c>
      <c r="J95" s="40" t="e">
        <f>1000000000/3000/PerfPowerST4[[#This Row],[Cons. MT]]</f>
        <v>#N/A</v>
      </c>
      <c r="K95" s="40" t="e">
        <f>1000000000/4000/PerfPowerST4[[#This Row],[Cons. MT]]</f>
        <v>#N/A</v>
      </c>
      <c r="L95" s="40" t="e">
        <f>1000000000/5000/PerfPowerST4[[#This Row],[Cons. MT]]</f>
        <v>#N/A</v>
      </c>
      <c r="M95" s="40" t="e">
        <f>1000000000/6000/PerfPowerST4[[#This Row],[Cons. MT]]</f>
        <v>#N/A</v>
      </c>
      <c r="N95" s="40" t="e">
        <f>1000000000/7000/PerfPowerST4[[#This Row],[Cons. MT]]</f>
        <v>#N/A</v>
      </c>
      <c r="O95" s="40" t="e">
        <f>1000000000/8000/PerfPowerST4[[#This Row],[Cons. MT]]</f>
        <v>#N/A</v>
      </c>
      <c r="P95" s="40" t="e">
        <f>1000000000/9000/PerfPowerST4[[#This Row],[Cons. MT]]</f>
        <v>#N/A</v>
      </c>
      <c r="Q95" s="40" t="e">
        <f>1000000000/10000/PerfPowerST4[[#This Row],[Cons. MT]]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Row],[GraphLabel]]),NA())</f>
        <v>#N/A</v>
      </c>
      <c r="D96" s="21"/>
      <c r="E96" s="22" t="e">
        <f>IFERROR(IF(OR(GeneralTable[[#This Row],[Exclude From Chart]]="X",PerfPowerST4[[#This Row],[ExcludeHere]]="X"),NA(),GeneralTable[[#This Row],[Cons. MT]]),NA())</f>
        <v>#N/A</v>
      </c>
      <c r="F96" s="23" t="e">
        <f>IFERROR(IF(OR(GeneralTable[[#This Row],[Exclude From Chart]]="X",PerfPowerST4[[#This Row],[ExcludeHere]]="X"),NA(),GeneralTable[[#This Row],[Dur. MT]]),NA())</f>
        <v>#N/A</v>
      </c>
      <c r="G96" s="40" t="e">
        <f>1000000000/500/PerfPowerST4[[#This Row],[Cons. MT]]</f>
        <v>#N/A</v>
      </c>
      <c r="H96" s="40" t="e">
        <f>1000000000/1000/PerfPowerST4[[#This Row],[Cons. MT]]</f>
        <v>#N/A</v>
      </c>
      <c r="I96" s="40" t="e">
        <f>1000000000/2000/PerfPowerST4[[#This Row],[Cons. MT]]</f>
        <v>#N/A</v>
      </c>
      <c r="J96" s="40" t="e">
        <f>1000000000/3000/PerfPowerST4[[#This Row],[Cons. MT]]</f>
        <v>#N/A</v>
      </c>
      <c r="K96" s="40" t="e">
        <f>1000000000/4000/PerfPowerST4[[#This Row],[Cons. MT]]</f>
        <v>#N/A</v>
      </c>
      <c r="L96" s="40" t="e">
        <f>1000000000/5000/PerfPowerST4[[#This Row],[Cons. MT]]</f>
        <v>#N/A</v>
      </c>
      <c r="M96" s="40" t="e">
        <f>1000000000/6000/PerfPowerST4[[#This Row],[Cons. MT]]</f>
        <v>#N/A</v>
      </c>
      <c r="N96" s="40" t="e">
        <f>1000000000/7000/PerfPowerST4[[#This Row],[Cons. MT]]</f>
        <v>#N/A</v>
      </c>
      <c r="O96" s="40" t="e">
        <f>1000000000/8000/PerfPowerST4[[#This Row],[Cons. MT]]</f>
        <v>#N/A</v>
      </c>
      <c r="P96" s="40" t="e">
        <f>1000000000/9000/PerfPowerST4[[#This Row],[Cons. MT]]</f>
        <v>#N/A</v>
      </c>
      <c r="Q96" s="40" t="e">
        <f>1000000000/10000/PerfPowerST4[[#This Row],[Cons. MT]]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Row],[GraphLabel]]),NA())</f>
        <v>Apple M1 Estimate [94]</v>
      </c>
      <c r="D97" s="21"/>
      <c r="E97" s="22">
        <f>IFERROR(IF(OR(GeneralTable[[#This Row],[Exclude From Chart]]="X",PerfPowerST4[[#This Row],[ExcludeHere]]="X"),NA(),GeneralTable[[#This Row],[Cons. MT]]),NA())</f>
        <v>1669.5</v>
      </c>
      <c r="F97" s="23">
        <f>IFERROR(IF(OR(GeneralTable[[#This Row],[Exclude From Chart]]="X",PerfPowerST4[[#This Row],[ExcludeHere]]="X"),NA(),GeneralTable[[#This Row],[Dur. MT]]),NA())</f>
        <v>111.3</v>
      </c>
      <c r="G97" s="40">
        <f>1000000000/500/PerfPowerST4[[#This Row],[Cons. MT]]</f>
        <v>1197.9634621144055</v>
      </c>
      <c r="H97" s="40">
        <f>1000000000/1000/PerfPowerST4[[#This Row],[Cons. MT]]</f>
        <v>598.98173105720275</v>
      </c>
      <c r="I97" s="40">
        <f>1000000000/2000/PerfPowerST4[[#This Row],[Cons. MT]]</f>
        <v>299.49086552860138</v>
      </c>
      <c r="J97" s="40">
        <f>1000000000/3000/PerfPowerST4[[#This Row],[Cons. MT]]</f>
        <v>199.66057701906757</v>
      </c>
      <c r="K97" s="40">
        <f>1000000000/4000/PerfPowerST4[[#This Row],[Cons. MT]]</f>
        <v>149.74543276430069</v>
      </c>
      <c r="L97" s="40">
        <f>1000000000/5000/PerfPowerST4[[#This Row],[Cons. MT]]</f>
        <v>119.79634621144055</v>
      </c>
      <c r="M97" s="40">
        <f>1000000000/6000/PerfPowerST4[[#This Row],[Cons. MT]]</f>
        <v>99.830288509533787</v>
      </c>
      <c r="N97" s="40">
        <f>1000000000/7000/PerfPowerST4[[#This Row],[Cons. MT]]</f>
        <v>85.56881872245755</v>
      </c>
      <c r="O97" s="40">
        <f>1000000000/8000/PerfPowerST4[[#This Row],[Cons. MT]]</f>
        <v>74.872716382150344</v>
      </c>
      <c r="P97" s="40">
        <f>1000000000/9000/PerfPowerST4[[#This Row],[Cons. MT]]</f>
        <v>66.553525673022534</v>
      </c>
      <c r="Q97" s="40">
        <f>1000000000/10000/PerfPowerST4[[#This Row],[Cons. MT]]</f>
        <v>59.898173105720275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Row],[GraphLabel]]),NA())</f>
        <v>i7 11800H (TigerLake-8C) [95]</v>
      </c>
      <c r="D98" s="21"/>
      <c r="E98" s="22">
        <f>IFERROR(IF(OR(GeneralTable[[#This Row],[Exclude From Chart]]="X",PerfPowerST4[[#This Row],[ExcludeHere]]="X"),NA(),GeneralTable[[#This Row],[Cons. MT]]),NA())</f>
        <v>4800.7988888888895</v>
      </c>
      <c r="F98" s="23">
        <f>IFERROR(IF(OR(GeneralTable[[#This Row],[Exclude From Chart]]="X",PerfPowerST4[[#This Row],[ExcludeHere]]="X"),NA(),GeneralTable[[#This Row],[Dur. MT]]),NA())</f>
        <v>74.934444444444438</v>
      </c>
      <c r="G98" s="40">
        <f>1000000000/500/PerfPowerST4[[#This Row],[Cons. MT]]</f>
        <v>416.59733021286496</v>
      </c>
      <c r="H98" s="40">
        <f>1000000000/1000/PerfPowerST4[[#This Row],[Cons. MT]]</f>
        <v>208.29866510643248</v>
      </c>
      <c r="I98" s="40">
        <f>1000000000/2000/PerfPowerST4[[#This Row],[Cons. MT]]</f>
        <v>104.14933255321624</v>
      </c>
      <c r="J98" s="40">
        <f>1000000000/3000/PerfPowerST4[[#This Row],[Cons. MT]]</f>
        <v>69.432888368810822</v>
      </c>
      <c r="K98" s="40">
        <f>1000000000/4000/PerfPowerST4[[#This Row],[Cons. MT]]</f>
        <v>52.07466627660812</v>
      </c>
      <c r="L98" s="40">
        <f>1000000000/5000/PerfPowerST4[[#This Row],[Cons. MT]]</f>
        <v>41.659733021286499</v>
      </c>
      <c r="M98" s="40">
        <f>1000000000/6000/PerfPowerST4[[#This Row],[Cons. MT]]</f>
        <v>34.716444184405411</v>
      </c>
      <c r="N98" s="40">
        <f>1000000000/7000/PerfPowerST4[[#This Row],[Cons. MT]]</f>
        <v>29.756952158061786</v>
      </c>
      <c r="O98" s="40">
        <f>1000000000/8000/PerfPowerST4[[#This Row],[Cons. MT]]</f>
        <v>26.03733313830406</v>
      </c>
      <c r="P98" s="40">
        <f>1000000000/9000/PerfPowerST4[[#This Row],[Cons. MT]]</f>
        <v>23.144296122936943</v>
      </c>
      <c r="Q98" s="40">
        <f>1000000000/10000/PerfPowerST4[[#This Row],[Cons. MT]]</f>
        <v>20.829866510643249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Row],[GraphLabel]]),NA())</f>
        <v>R5 5600G (Cezanne) [96]</v>
      </c>
      <c r="D99" s="21"/>
      <c r="E99" s="22">
        <f>IFERROR(IF(OR(GeneralTable[[#This Row],[Exclude From Chart]]="X",PerfPowerST4[[#This Row],[ExcludeHere]]="X"),NA(),GeneralTable[[#This Row],[Cons. MT]]),NA())</f>
        <v>5441</v>
      </c>
      <c r="F99" s="23">
        <f>IFERROR(IF(OR(GeneralTable[[#This Row],[Exclude From Chart]]="X",PerfPowerST4[[#This Row],[ExcludeHere]]="X"),NA(),GeneralTable[[#This Row],[Dur. MT]]),NA())</f>
        <v>82.56</v>
      </c>
      <c r="G99" s="40">
        <f>1000000000/500/PerfPowerST4[[#This Row],[Cons. MT]]</f>
        <v>367.5794890645102</v>
      </c>
      <c r="H99" s="40">
        <f>1000000000/1000/PerfPowerST4[[#This Row],[Cons. MT]]</f>
        <v>183.7897445322551</v>
      </c>
      <c r="I99" s="40">
        <f>1000000000/2000/PerfPowerST4[[#This Row],[Cons. MT]]</f>
        <v>91.89487226612755</v>
      </c>
      <c r="J99" s="40">
        <f>1000000000/3000/PerfPowerST4[[#This Row],[Cons. MT]]</f>
        <v>61.263248177418362</v>
      </c>
      <c r="K99" s="40">
        <f>1000000000/4000/PerfPowerST4[[#This Row],[Cons. MT]]</f>
        <v>45.947436133063775</v>
      </c>
      <c r="L99" s="40">
        <f>1000000000/5000/PerfPowerST4[[#This Row],[Cons. MT]]</f>
        <v>36.75794890645102</v>
      </c>
      <c r="M99" s="40">
        <f>1000000000/6000/PerfPowerST4[[#This Row],[Cons. MT]]</f>
        <v>30.631624088709181</v>
      </c>
      <c r="N99" s="40">
        <f>1000000000/7000/PerfPowerST4[[#This Row],[Cons. MT]]</f>
        <v>26.25567779032216</v>
      </c>
      <c r="O99" s="40">
        <f>1000000000/8000/PerfPowerST4[[#This Row],[Cons. MT]]</f>
        <v>22.973718066531887</v>
      </c>
      <c r="P99" s="40">
        <f>1000000000/9000/PerfPowerST4[[#This Row],[Cons. MT]]</f>
        <v>20.421082725806123</v>
      </c>
      <c r="Q99" s="40">
        <f>1000000000/10000/PerfPowerST4[[#This Row],[Cons. MT]]</f>
        <v>18.37897445322551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Row],[GraphLabel]]),NA())</f>
        <v>Apple M1 Max Estimate [97]</v>
      </c>
      <c r="D100" s="21"/>
      <c r="E100" s="22">
        <f>IFERROR(IF(OR(GeneralTable[[#This Row],[Exclude From Chart]]="X",PerfPowerST4[[#This Row],[ExcludeHere]]="X"),NA(),GeneralTable[[#This Row],[Cons. MT]]),NA())</f>
        <v>2431</v>
      </c>
      <c r="F100" s="23">
        <f>IFERROR(IF(OR(GeneralTable[[#This Row],[Exclude From Chart]]="X",PerfPowerST4[[#This Row],[ExcludeHere]]="X"),NA(),GeneralTable[[#This Row],[Dur. MT]]),NA())</f>
        <v>71.5</v>
      </c>
      <c r="G100" s="40">
        <f>1000000000/500/PerfPowerST4[[#This Row],[Cons. MT]]</f>
        <v>822.7067050596462</v>
      </c>
      <c r="H100" s="40">
        <f>1000000000/1000/PerfPowerST4[[#This Row],[Cons. MT]]</f>
        <v>411.3533525298231</v>
      </c>
      <c r="I100" s="40">
        <f>1000000000/2000/PerfPowerST4[[#This Row],[Cons. MT]]</f>
        <v>205.67667626491155</v>
      </c>
      <c r="J100" s="40">
        <f>1000000000/3000/PerfPowerST4[[#This Row],[Cons. MT]]</f>
        <v>137.1177841766077</v>
      </c>
      <c r="K100" s="40">
        <f>1000000000/4000/PerfPowerST4[[#This Row],[Cons. MT]]</f>
        <v>102.83833813245577</v>
      </c>
      <c r="L100" s="40">
        <f>1000000000/5000/PerfPowerST4[[#This Row],[Cons. MT]]</f>
        <v>82.270670505964617</v>
      </c>
      <c r="M100" s="40">
        <f>1000000000/6000/PerfPowerST4[[#This Row],[Cons. MT]]</f>
        <v>68.55889208830385</v>
      </c>
      <c r="N100" s="40">
        <f>1000000000/7000/PerfPowerST4[[#This Row],[Cons. MT]]</f>
        <v>58.764764647117595</v>
      </c>
      <c r="O100" s="40">
        <f>1000000000/8000/PerfPowerST4[[#This Row],[Cons. MT]]</f>
        <v>51.419169066227887</v>
      </c>
      <c r="P100" s="40">
        <f>1000000000/9000/PerfPowerST4[[#This Row],[Cons. MT]]</f>
        <v>45.705928058869233</v>
      </c>
      <c r="Q100" s="40">
        <f>1000000000/10000/PerfPowerST4[[#This Row],[Cons. MT]]</f>
        <v>41.135335252982308</v>
      </c>
    </row>
    <row r="101" spans="2:17" x14ac:dyDescent="0.3">
      <c r="B101" s="31">
        <f>IFERROR(GeneralTable[[#This Row],[Ref.]],NA())</f>
        <v>98</v>
      </c>
      <c r="C101" s="21" t="str">
        <f>IFERROR(IF(GeneralTable[[#This Row],[Exclude From Chart]]="X",NA(),GeneralTable[[#This Row],[GraphLabel]]),NA())</f>
        <v>i5 12600K (AlderLake) [98]</v>
      </c>
      <c r="D101" s="21"/>
      <c r="E101" s="22">
        <f>IFERROR(IF(OR(GeneralTable[[#This Row],[Exclude From Chart]]="X",PerfPowerST4[[#This Row],[ExcludeHere]]="X"),NA(),GeneralTable[[#This Row],[Cons. MT]]),NA())</f>
        <v>6234</v>
      </c>
      <c r="F101" s="23">
        <f>IFERROR(IF(OR(GeneralTable[[#This Row],[Exclude From Chart]]="X",PerfPowerST4[[#This Row],[ExcludeHere]]="X"),NA(),GeneralTable[[#This Row],[Dur. MT]]),NA())</f>
        <v>51.53</v>
      </c>
      <c r="G101" s="40">
        <f>1000000000/500/PerfPowerST4[[#This Row],[Cons. MT]]</f>
        <v>320.82130253448827</v>
      </c>
      <c r="H101" s="40">
        <f>1000000000/1000/PerfPowerST4[[#This Row],[Cons. MT]]</f>
        <v>160.41065126724413</v>
      </c>
      <c r="I101" s="40">
        <f>1000000000/2000/PerfPowerST4[[#This Row],[Cons. MT]]</f>
        <v>80.205325633622067</v>
      </c>
      <c r="J101" s="40">
        <f>1000000000/3000/PerfPowerST4[[#This Row],[Cons. MT]]</f>
        <v>53.47021708908138</v>
      </c>
      <c r="K101" s="40">
        <f>1000000000/4000/PerfPowerST4[[#This Row],[Cons. MT]]</f>
        <v>40.102662816811034</v>
      </c>
      <c r="L101" s="40">
        <f>1000000000/5000/PerfPowerST4[[#This Row],[Cons. MT]]</f>
        <v>32.082130253448831</v>
      </c>
      <c r="M101" s="40">
        <f>1000000000/6000/PerfPowerST4[[#This Row],[Cons. MT]]</f>
        <v>26.73510854454069</v>
      </c>
      <c r="N101" s="40">
        <f>1000000000/7000/PerfPowerST4[[#This Row],[Cons. MT]]</f>
        <v>22.915807323892022</v>
      </c>
      <c r="O101" s="40">
        <f>1000000000/8000/PerfPowerST4[[#This Row],[Cons. MT]]</f>
        <v>20.051331408405517</v>
      </c>
      <c r="P101" s="40">
        <f>1000000000/9000/PerfPowerST4[[#This Row],[Cons. MT]]</f>
        <v>17.82340569636046</v>
      </c>
      <c r="Q101" s="40">
        <f>1000000000/10000/PerfPowerST4[[#This Row],[Cons. MT]]</f>
        <v>16.041065126724416</v>
      </c>
    </row>
    <row r="102" spans="2:17" x14ac:dyDescent="0.3">
      <c r="B102" s="31">
        <f>IFERROR(GeneralTable[[#This Row],[Ref.]],NA())</f>
        <v>99</v>
      </c>
      <c r="C102" s="21" t="e">
        <f>IFERROR(IF(GeneralTable[[#This Row],[Exclude From Chart]]="X",NA(),GeneralTable[[#This Row],[GraphLabel]]),NA())</f>
        <v>#N/A</v>
      </c>
      <c r="D102" s="21"/>
      <c r="E102" s="22" t="e">
        <f>IFERROR(IF(OR(GeneralTable[[#This Row],[Exclude From Chart]]="X",PerfPowerST4[[#This Row],[ExcludeHere]]="X"),NA(),GeneralTable[[#This Row],[Cons. MT]]),NA())</f>
        <v>#N/A</v>
      </c>
      <c r="F102" s="23" t="e">
        <f>IFERROR(IF(OR(GeneralTable[[#This Row],[Exclude From Chart]]="X",PerfPowerST4[[#This Row],[ExcludeHere]]="X"),NA(),GeneralTable[[#This Row],[Dur. MT]]),NA())</f>
        <v>#N/A</v>
      </c>
      <c r="G102" s="40" t="e">
        <f>1000000000/500/PerfPowerST4[[#This Row],[Cons. MT]]</f>
        <v>#N/A</v>
      </c>
      <c r="H102" s="40" t="e">
        <f>1000000000/1000/PerfPowerST4[[#This Row],[Cons. MT]]</f>
        <v>#N/A</v>
      </c>
      <c r="I102" s="40" t="e">
        <f>1000000000/2000/PerfPowerST4[[#This Row],[Cons. MT]]</f>
        <v>#N/A</v>
      </c>
      <c r="J102" s="40" t="e">
        <f>1000000000/3000/PerfPowerST4[[#This Row],[Cons. MT]]</f>
        <v>#N/A</v>
      </c>
      <c r="K102" s="40" t="e">
        <f>1000000000/4000/PerfPowerST4[[#This Row],[Cons. MT]]</f>
        <v>#N/A</v>
      </c>
      <c r="L102" s="40" t="e">
        <f>1000000000/5000/PerfPowerST4[[#This Row],[Cons. MT]]</f>
        <v>#N/A</v>
      </c>
      <c r="M102" s="40" t="e">
        <f>1000000000/6000/PerfPowerST4[[#This Row],[Cons. MT]]</f>
        <v>#N/A</v>
      </c>
      <c r="N102" s="40" t="e">
        <f>1000000000/7000/PerfPowerST4[[#This Row],[Cons. MT]]</f>
        <v>#N/A</v>
      </c>
      <c r="O102" s="40" t="e">
        <f>1000000000/8000/PerfPowerST4[[#This Row],[Cons. MT]]</f>
        <v>#N/A</v>
      </c>
      <c r="P102" s="40" t="e">
        <f>1000000000/9000/PerfPowerST4[[#This Row],[Cons. MT]]</f>
        <v>#N/A</v>
      </c>
      <c r="Q102" s="40" t="e">
        <f>1000000000/10000/PerfPowerST4[[#This Row],[Cons. MT]]</f>
        <v>#N/A</v>
      </c>
    </row>
    <row r="103" spans="2:17" x14ac:dyDescent="0.3">
      <c r="B103" s="31">
        <f>IFERROR(GeneralTable[[#This Row],[Ref.]],NA())</f>
        <v>100</v>
      </c>
      <c r="C103" s="21" t="str">
        <f>IFERROR(IF(GeneralTable[[#This Row],[Exclude From Chart]]="X",NA(),GeneralTable[[#This Row],[GraphLabel]]),NA())</f>
        <v>i9 12900K (AlderLake) [100]</v>
      </c>
      <c r="D103" s="21"/>
      <c r="E103" s="22">
        <f>IFERROR(IF(OR(GeneralTable[[#This Row],[Exclude From Chart]]="X",PerfPowerST4[[#This Row],[ExcludeHere]]="X"),NA(),GeneralTable[[#This Row],[Cons. MT]]),NA())</f>
        <v>7095</v>
      </c>
      <c r="F103" s="23">
        <f>IFERROR(IF(OR(GeneralTable[[#This Row],[Exclude From Chart]]="X",PerfPowerST4[[#This Row],[ExcludeHere]]="X"),NA(),GeneralTable[[#This Row],[Dur. MT]]),NA())</f>
        <v>35.130000000000003</v>
      </c>
      <c r="G103" s="40">
        <f>1000000000/500/PerfPowerST4[[#This Row],[Cons. MT]]</f>
        <v>281.88865398167724</v>
      </c>
      <c r="H103" s="40">
        <f>1000000000/1000/PerfPowerST4[[#This Row],[Cons. MT]]</f>
        <v>140.94432699083862</v>
      </c>
      <c r="I103" s="40">
        <f>1000000000/2000/PerfPowerST4[[#This Row],[Cons. MT]]</f>
        <v>70.472163495419309</v>
      </c>
      <c r="J103" s="40">
        <f>1000000000/3000/PerfPowerST4[[#This Row],[Cons. MT]]</f>
        <v>46.981442330279535</v>
      </c>
      <c r="K103" s="40">
        <f>1000000000/4000/PerfPowerST4[[#This Row],[Cons. MT]]</f>
        <v>35.236081747709655</v>
      </c>
      <c r="L103" s="40">
        <f>1000000000/5000/PerfPowerST4[[#This Row],[Cons. MT]]</f>
        <v>28.188865398167724</v>
      </c>
      <c r="M103" s="40">
        <f>1000000000/6000/PerfPowerST4[[#This Row],[Cons. MT]]</f>
        <v>23.490721165139767</v>
      </c>
      <c r="N103" s="40">
        <f>1000000000/7000/PerfPowerST4[[#This Row],[Cons. MT]]</f>
        <v>20.134903855834089</v>
      </c>
      <c r="O103" s="40">
        <f>1000000000/8000/PerfPowerST4[[#This Row],[Cons. MT]]</f>
        <v>17.618040873854827</v>
      </c>
      <c r="P103" s="40">
        <f>1000000000/9000/PerfPowerST4[[#This Row],[Cons. MT]]</f>
        <v>15.660480776759846</v>
      </c>
      <c r="Q103" s="40">
        <f>1000000000/10000/PerfPowerST4[[#This Row],[Cons. MT]]</f>
        <v>14.094432699083862</v>
      </c>
    </row>
    <row r="104" spans="2:17" x14ac:dyDescent="0.3">
      <c r="B104" s="31">
        <f>IFERROR(GeneralTable[[#This Row],[Ref.]],NA())</f>
        <v>101</v>
      </c>
      <c r="C104" s="21" t="e">
        <f>IFERROR(IF(GeneralTable[[#This Row],[Exclude From Chart]]="X",NA(),GeneralTable[[#This Row],[GraphLabel]]),NA())</f>
        <v>#N/A</v>
      </c>
      <c r="D104" s="21"/>
      <c r="E104" s="22" t="e">
        <f>IFERROR(IF(OR(GeneralTable[[#This Row],[Exclude From Chart]]="X",PerfPowerST4[[#This Row],[ExcludeHere]]="X"),NA(),GeneralTable[[#This Row],[Cons. MT]]),NA())</f>
        <v>#N/A</v>
      </c>
      <c r="F104" s="23" t="e">
        <f>IFERROR(IF(OR(GeneralTable[[#This Row],[Exclude From Chart]]="X",PerfPowerST4[[#This Row],[ExcludeHere]]="X"),NA(),GeneralTable[[#This Row],[Dur. MT]]),NA())</f>
        <v>#N/A</v>
      </c>
      <c r="G104" s="40" t="e">
        <f>1000000000/500/PerfPowerST4[[#This Row],[Cons. MT]]</f>
        <v>#N/A</v>
      </c>
      <c r="H104" s="40" t="e">
        <f>1000000000/1000/PerfPowerST4[[#This Row],[Cons. MT]]</f>
        <v>#N/A</v>
      </c>
      <c r="I104" s="40" t="e">
        <f>1000000000/2000/PerfPowerST4[[#This Row],[Cons. MT]]</f>
        <v>#N/A</v>
      </c>
      <c r="J104" s="40" t="e">
        <f>1000000000/3000/PerfPowerST4[[#This Row],[Cons. MT]]</f>
        <v>#N/A</v>
      </c>
      <c r="K104" s="40" t="e">
        <f>1000000000/4000/PerfPowerST4[[#This Row],[Cons. MT]]</f>
        <v>#N/A</v>
      </c>
      <c r="L104" s="40" t="e">
        <f>1000000000/5000/PerfPowerST4[[#This Row],[Cons. MT]]</f>
        <v>#N/A</v>
      </c>
      <c r="M104" s="40" t="e">
        <f>1000000000/6000/PerfPowerST4[[#This Row],[Cons. MT]]</f>
        <v>#N/A</v>
      </c>
      <c r="N104" s="40" t="e">
        <f>1000000000/7000/PerfPowerST4[[#This Row],[Cons. MT]]</f>
        <v>#N/A</v>
      </c>
      <c r="O104" s="40" t="e">
        <f>1000000000/8000/PerfPowerST4[[#This Row],[Cons. MT]]</f>
        <v>#N/A</v>
      </c>
      <c r="P104" s="40" t="e">
        <f>1000000000/9000/PerfPowerST4[[#This Row],[Cons. MT]]</f>
        <v>#N/A</v>
      </c>
      <c r="Q104" s="40" t="e">
        <f>1000000000/10000/PerfPowerST4[[#This Row],[Cons. MT]]</f>
        <v>#N/A</v>
      </c>
    </row>
    <row r="105" spans="2:17" x14ac:dyDescent="0.3">
      <c r="B105" s="31">
        <f>IFERROR(GeneralTable[[#This Row],[Ref.]],NA())</f>
        <v>102</v>
      </c>
      <c r="C105" s="21" t="e">
        <f>IFERROR(IF(GeneralTable[[#This Row],[Exclude From Chart]]="X",NA(),GeneralTable[[#This Row],[GraphLabel]]),NA())</f>
        <v>#N/A</v>
      </c>
      <c r="D105" s="21"/>
      <c r="E105" s="22" t="e">
        <f>IFERROR(IF(OR(GeneralTable[[#This Row],[Exclude From Chart]]="X",PerfPowerST4[[#This Row],[ExcludeHere]]="X"),NA(),GeneralTable[[#This Row],[Cons. MT]]),NA())</f>
        <v>#N/A</v>
      </c>
      <c r="F105" s="23" t="e">
        <f>IFERROR(IF(OR(GeneralTable[[#This Row],[Exclude From Chart]]="X",PerfPowerST4[[#This Row],[ExcludeHere]]="X"),NA(),GeneralTable[[#This Row],[Dur. MT]]),NA())</f>
        <v>#N/A</v>
      </c>
      <c r="G105" s="40" t="e">
        <f>1000000000/500/PerfPowerST4[[#This Row],[Cons. MT]]</f>
        <v>#N/A</v>
      </c>
      <c r="H105" s="40" t="e">
        <f>1000000000/1000/PerfPowerST4[[#This Row],[Cons. MT]]</f>
        <v>#N/A</v>
      </c>
      <c r="I105" s="40" t="e">
        <f>1000000000/2000/PerfPowerST4[[#This Row],[Cons. MT]]</f>
        <v>#N/A</v>
      </c>
      <c r="J105" s="40" t="e">
        <f>1000000000/3000/PerfPowerST4[[#This Row],[Cons. MT]]</f>
        <v>#N/A</v>
      </c>
      <c r="K105" s="40" t="e">
        <f>1000000000/4000/PerfPowerST4[[#This Row],[Cons. MT]]</f>
        <v>#N/A</v>
      </c>
      <c r="L105" s="40" t="e">
        <f>1000000000/5000/PerfPowerST4[[#This Row],[Cons. MT]]</f>
        <v>#N/A</v>
      </c>
      <c r="M105" s="40" t="e">
        <f>1000000000/6000/PerfPowerST4[[#This Row],[Cons. MT]]</f>
        <v>#N/A</v>
      </c>
      <c r="N105" s="40" t="e">
        <f>1000000000/7000/PerfPowerST4[[#This Row],[Cons. MT]]</f>
        <v>#N/A</v>
      </c>
      <c r="O105" s="40" t="e">
        <f>1000000000/8000/PerfPowerST4[[#This Row],[Cons. MT]]</f>
        <v>#N/A</v>
      </c>
      <c r="P105" s="40" t="e">
        <f>1000000000/9000/PerfPowerST4[[#This Row],[Cons. MT]]</f>
        <v>#N/A</v>
      </c>
      <c r="Q105" s="40" t="e">
        <f>1000000000/10000/PerfPowerST4[[#This Row],[Cons. MT]]</f>
        <v>#N/A</v>
      </c>
    </row>
    <row r="106" spans="2:17" x14ac:dyDescent="0.3">
      <c r="B106" s="31">
        <f>IFERROR(GeneralTable[[#This Row],[Ref.]],NA())</f>
        <v>103</v>
      </c>
      <c r="C106" s="21" t="str">
        <f>IFERROR(IF(GeneralTable[[#This Row],[Exclude From Chart]]="X",NA(),GeneralTable[[#This Row],[GraphLabel]]),NA())</f>
        <v>R7 PRO 5750GE (Cezanne) [103]</v>
      </c>
      <c r="D106" s="21"/>
      <c r="E106" s="22">
        <f>IFERROR(IF(OR(GeneralTable[[#This Row],[Exclude From Chart]]="X",PerfPowerST4[[#This Row],[ExcludeHere]]="X"),NA(),GeneralTable[[#This Row],[Cons. MT]]),NA())</f>
        <v>2681.15</v>
      </c>
      <c r="F106" s="23">
        <f>IFERROR(IF(OR(GeneralTable[[#This Row],[Exclude From Chart]]="X",PerfPowerST4[[#This Row],[ExcludeHere]]="X"),NA(),GeneralTable[[#This Row],[Dur. MT]]),NA())</f>
        <v>77.41</v>
      </c>
      <c r="G106" s="40">
        <f>1000000000/500/PerfPowerST4[[#This Row],[Cons. MT]]</f>
        <v>745.94856684631588</v>
      </c>
      <c r="H106" s="40">
        <f>1000000000/1000/PerfPowerST4[[#This Row],[Cons. MT]]</f>
        <v>372.97428342315794</v>
      </c>
      <c r="I106" s="40">
        <f>1000000000/2000/PerfPowerST4[[#This Row],[Cons. MT]]</f>
        <v>186.48714171157897</v>
      </c>
      <c r="J106" s="40">
        <f>1000000000/3000/PerfPowerST4[[#This Row],[Cons. MT]]</f>
        <v>124.32476114105265</v>
      </c>
      <c r="K106" s="40">
        <f>1000000000/4000/PerfPowerST4[[#This Row],[Cons. MT]]</f>
        <v>93.243570855789486</v>
      </c>
      <c r="L106" s="40">
        <f>1000000000/5000/PerfPowerST4[[#This Row],[Cons. MT]]</f>
        <v>74.594856684631594</v>
      </c>
      <c r="M106" s="40">
        <f>1000000000/6000/PerfPowerST4[[#This Row],[Cons. MT]]</f>
        <v>62.162380570526324</v>
      </c>
      <c r="N106" s="40">
        <f>1000000000/7000/PerfPowerST4[[#This Row],[Cons. MT]]</f>
        <v>53.28204048902257</v>
      </c>
      <c r="O106" s="40">
        <f>1000000000/8000/PerfPowerST4[[#This Row],[Cons. MT]]</f>
        <v>46.621785427894743</v>
      </c>
      <c r="P106" s="40">
        <f>1000000000/9000/PerfPowerST4[[#This Row],[Cons. MT]]</f>
        <v>41.441587047017549</v>
      </c>
      <c r="Q106" s="40">
        <f>1000000000/10000/PerfPowerST4[[#This Row],[Cons. MT]]</f>
        <v>37.297428342315797</v>
      </c>
    </row>
    <row r="107" spans="2:17" x14ac:dyDescent="0.3">
      <c r="B107" s="31">
        <f>IFERROR(GeneralTable[[#This Row],[Ref.]],NA())</f>
        <v>104</v>
      </c>
      <c r="C107" s="21" t="e">
        <f>IFERROR(IF(GeneralTable[[#This Row],[Exclude From Chart]]="X",NA(),GeneralTable[[#This Row],[GraphLabel]]),NA())</f>
        <v>#N/A</v>
      </c>
      <c r="D107" s="21"/>
      <c r="E107" s="22" t="e">
        <f>IFERROR(IF(OR(GeneralTable[[#This Row],[Exclude From Chart]]="X",PerfPowerST4[[#This Row],[ExcludeHere]]="X"),NA(),GeneralTable[[#This Row],[Cons. MT]]),NA())</f>
        <v>#N/A</v>
      </c>
      <c r="F107" s="23" t="e">
        <f>IFERROR(IF(OR(GeneralTable[[#This Row],[Exclude From Chart]]="X",PerfPowerST4[[#This Row],[ExcludeHere]]="X"),NA(),GeneralTable[[#This Row],[Dur. MT]]),NA())</f>
        <v>#N/A</v>
      </c>
      <c r="G107" s="40" t="e">
        <f>1000000000/500/PerfPowerST4[[#This Row],[Cons. MT]]</f>
        <v>#N/A</v>
      </c>
      <c r="H107" s="40" t="e">
        <f>1000000000/1000/PerfPowerST4[[#This Row],[Cons. MT]]</f>
        <v>#N/A</v>
      </c>
      <c r="I107" s="40" t="e">
        <f>1000000000/2000/PerfPowerST4[[#This Row],[Cons. MT]]</f>
        <v>#N/A</v>
      </c>
      <c r="J107" s="40" t="e">
        <f>1000000000/3000/PerfPowerST4[[#This Row],[Cons. MT]]</f>
        <v>#N/A</v>
      </c>
      <c r="K107" s="40" t="e">
        <f>1000000000/4000/PerfPowerST4[[#This Row],[Cons. MT]]</f>
        <v>#N/A</v>
      </c>
      <c r="L107" s="40" t="e">
        <f>1000000000/5000/PerfPowerST4[[#This Row],[Cons. MT]]</f>
        <v>#N/A</v>
      </c>
      <c r="M107" s="40" t="e">
        <f>1000000000/6000/PerfPowerST4[[#This Row],[Cons. MT]]</f>
        <v>#N/A</v>
      </c>
      <c r="N107" s="40" t="e">
        <f>1000000000/7000/PerfPowerST4[[#This Row],[Cons. MT]]</f>
        <v>#N/A</v>
      </c>
      <c r="O107" s="40" t="e">
        <f>1000000000/8000/PerfPowerST4[[#This Row],[Cons. MT]]</f>
        <v>#N/A</v>
      </c>
      <c r="P107" s="40" t="e">
        <f>1000000000/9000/PerfPowerST4[[#This Row],[Cons. MT]]</f>
        <v>#N/A</v>
      </c>
      <c r="Q107" s="40" t="e">
        <f>1000000000/10000/PerfPowerST4[[#This Row],[Cons. MT]]</f>
        <v>#N/A</v>
      </c>
    </row>
    <row r="108" spans="2:17" x14ac:dyDescent="0.3">
      <c r="B108" s="31">
        <f>IFERROR(GeneralTable[[#This Row],[Ref.]],NA())</f>
        <v>105</v>
      </c>
      <c r="C108" s="21" t="str">
        <f>IFERROR(IF(GeneralTable[[#This Row],[Exclude From Chart]]="X",NA(),GeneralTable[[#This Row],[GraphLabel]]),NA())</f>
        <v>i7 12700H (AlderLake) [105]</v>
      </c>
      <c r="D108" s="21"/>
      <c r="E108" s="22">
        <f>IFERROR(IF(OR(GeneralTable[[#This Row],[Exclude From Chart]]="X",PerfPowerST4[[#This Row],[ExcludeHere]]="X"),NA(),GeneralTable[[#This Row],[Cons. MT]]),NA())</f>
        <v>3495</v>
      </c>
      <c r="F108" s="23">
        <f>IFERROR(IF(OR(GeneralTable[[#This Row],[Exclude From Chart]]="X",PerfPowerST4[[#This Row],[ExcludeHere]]="X"),NA(),GeneralTable[[#This Row],[Dur. MT]]),NA())</f>
        <v>67.89</v>
      </c>
      <c r="G108" s="40">
        <f>1000000000/500/PerfPowerST4[[#This Row],[Cons. MT]]</f>
        <v>572.24606580829754</v>
      </c>
      <c r="H108" s="40">
        <f>1000000000/1000/PerfPowerST4[[#This Row],[Cons. MT]]</f>
        <v>286.12303290414877</v>
      </c>
      <c r="I108" s="40">
        <f>1000000000/2000/PerfPowerST4[[#This Row],[Cons. MT]]</f>
        <v>143.06151645207439</v>
      </c>
      <c r="J108" s="40">
        <f>1000000000/3000/PerfPowerST4[[#This Row],[Cons. MT]]</f>
        <v>95.374344301382919</v>
      </c>
      <c r="K108" s="40">
        <f>1000000000/4000/PerfPowerST4[[#This Row],[Cons. MT]]</f>
        <v>71.530758226037193</v>
      </c>
      <c r="L108" s="40">
        <f>1000000000/5000/PerfPowerST4[[#This Row],[Cons. MT]]</f>
        <v>57.224606580829757</v>
      </c>
      <c r="M108" s="40">
        <f>1000000000/6000/PerfPowerST4[[#This Row],[Cons. MT]]</f>
        <v>47.68717215069146</v>
      </c>
      <c r="N108" s="40">
        <f>1000000000/7000/PerfPowerST4[[#This Row],[Cons. MT]]</f>
        <v>40.874718986306974</v>
      </c>
      <c r="O108" s="40">
        <f>1000000000/8000/PerfPowerST4[[#This Row],[Cons. MT]]</f>
        <v>35.765379113018597</v>
      </c>
      <c r="P108" s="40">
        <f>1000000000/9000/PerfPowerST4[[#This Row],[Cons. MT]]</f>
        <v>31.791448100460975</v>
      </c>
      <c r="Q108" s="40">
        <f>1000000000/10000/PerfPowerST4[[#This Row],[Cons. MT]]</f>
        <v>28.612303290414879</v>
      </c>
    </row>
    <row r="109" spans="2:17" x14ac:dyDescent="0.3">
      <c r="B109" s="31">
        <f>IFERROR(GeneralTable[[#This Row],[Ref.]],NA())</f>
        <v>106</v>
      </c>
      <c r="C109" s="21" t="str">
        <f>IFERROR(IF(GeneralTable[[#This Row],[Exclude From Chart]]="X",NA(),GeneralTable[[#This Row],[GraphLabel]]),NA())</f>
        <v>R9 7950X (Raphael) 0.7.5 [106]</v>
      </c>
      <c r="D109" s="21"/>
      <c r="E109" s="22">
        <f>IFERROR(IF(OR(GeneralTable[[#This Row],[Exclude From Chart]]="X",PerfPowerST4[[#This Row],[ExcludeHere]]="X"),NA(),GeneralTable[[#This Row],[Cons. MT]]),NA())</f>
        <v>4361</v>
      </c>
      <c r="F109" s="23">
        <f>IFERROR(IF(OR(GeneralTable[[#This Row],[Exclude From Chart]]="X",PerfPowerST4[[#This Row],[ExcludeHere]]="X"),NA(),GeneralTable[[#This Row],[Dur. MT]]),NA())</f>
        <v>27.44</v>
      </c>
      <c r="G109" s="40">
        <f>1000000000/500/PerfPowerST4[[#This Row],[Cons. MT]]</f>
        <v>458.61041045631737</v>
      </c>
      <c r="H109" s="40">
        <f>1000000000/1000/PerfPowerST4[[#This Row],[Cons. MT]]</f>
        <v>229.30520522815868</v>
      </c>
      <c r="I109" s="40">
        <f>1000000000/2000/PerfPowerST4[[#This Row],[Cons. MT]]</f>
        <v>114.65260261407934</v>
      </c>
      <c r="J109" s="40">
        <f>1000000000/3000/PerfPowerST4[[#This Row],[Cons. MT]]</f>
        <v>76.435068409386218</v>
      </c>
      <c r="K109" s="40">
        <f>1000000000/4000/PerfPowerST4[[#This Row],[Cons. MT]]</f>
        <v>57.326301307039671</v>
      </c>
      <c r="L109" s="40">
        <f>1000000000/5000/PerfPowerST4[[#This Row],[Cons. MT]]</f>
        <v>45.861041045631737</v>
      </c>
      <c r="M109" s="40">
        <f>1000000000/6000/PerfPowerST4[[#This Row],[Cons. MT]]</f>
        <v>38.217534204693109</v>
      </c>
      <c r="N109" s="40">
        <f>1000000000/7000/PerfPowerST4[[#This Row],[Cons. MT]]</f>
        <v>32.757886461165526</v>
      </c>
      <c r="O109" s="40">
        <f>1000000000/8000/PerfPowerST4[[#This Row],[Cons. MT]]</f>
        <v>28.663150653519835</v>
      </c>
      <c r="P109" s="40">
        <f>1000000000/9000/PerfPowerST4[[#This Row],[Cons. MT]]</f>
        <v>25.478356136462075</v>
      </c>
      <c r="Q109" s="40">
        <f>1000000000/10000/PerfPowerST4[[#This Row],[Cons. MT]]</f>
        <v>22.930520522815868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Row],[GraphLabel]]),NA())</f>
        <v>#N/A</v>
      </c>
      <c r="D110" s="21"/>
      <c r="E110" s="22" t="e">
        <f>IFERROR(IF(OR(GeneralTable[[#This Row],[Exclude From Chart]]="X",PerfPowerST4[[#This Row],[ExcludeHere]]="X"),NA(),GeneralTable[[#This Row],[Cons. MT]]),NA())</f>
        <v>#N/A</v>
      </c>
      <c r="F110" s="23" t="e">
        <f>IFERROR(IF(OR(GeneralTable[[#This Row],[Exclude From Chart]]="X",PerfPowerST4[[#This Row],[ExcludeHere]]="X"),NA(),GeneralTable[[#This Row],[Dur. MT]]),NA())</f>
        <v>#N/A</v>
      </c>
      <c r="G110" s="40" t="e">
        <f>1000000000/500/PerfPowerST4[[#This Row],[Cons. MT]]</f>
        <v>#N/A</v>
      </c>
      <c r="H110" s="40" t="e">
        <f>1000000000/1000/PerfPowerST4[[#This Row],[Cons. MT]]</f>
        <v>#N/A</v>
      </c>
      <c r="I110" s="40" t="e">
        <f>1000000000/2000/PerfPowerST4[[#This Row],[Cons. MT]]</f>
        <v>#N/A</v>
      </c>
      <c r="J110" s="40" t="e">
        <f>1000000000/3000/PerfPowerST4[[#This Row],[Cons. MT]]</f>
        <v>#N/A</v>
      </c>
      <c r="K110" s="40" t="e">
        <f>1000000000/4000/PerfPowerST4[[#This Row],[Cons. MT]]</f>
        <v>#N/A</v>
      </c>
      <c r="L110" s="40" t="e">
        <f>1000000000/5000/PerfPowerST4[[#This Row],[Cons. MT]]</f>
        <v>#N/A</v>
      </c>
      <c r="M110" s="40" t="e">
        <f>1000000000/6000/PerfPowerST4[[#This Row],[Cons. MT]]</f>
        <v>#N/A</v>
      </c>
      <c r="N110" s="40" t="e">
        <f>1000000000/7000/PerfPowerST4[[#This Row],[Cons. MT]]</f>
        <v>#N/A</v>
      </c>
      <c r="O110" s="40" t="e">
        <f>1000000000/8000/PerfPowerST4[[#This Row],[Cons. MT]]</f>
        <v>#N/A</v>
      </c>
      <c r="P110" s="40" t="e">
        <f>1000000000/9000/PerfPowerST4[[#This Row],[Cons. MT]]</f>
        <v>#N/A</v>
      </c>
      <c r="Q110" s="40" t="e">
        <f>1000000000/10000/PerfPowerST4[[#This Row],[Cons. MT]]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Row],[GraphLabel]]),NA())</f>
        <v>#N/A</v>
      </c>
      <c r="D111" s="21"/>
      <c r="E111" s="22" t="e">
        <f>IFERROR(IF(OR(GeneralTable[[#This Row],[Exclude From Chart]]="X",PerfPowerST4[[#This Row],[ExcludeHere]]="X"),NA(),GeneralTable[[#This Row],[Cons. MT]]),NA())</f>
        <v>#N/A</v>
      </c>
      <c r="F111" s="23" t="e">
        <f>IFERROR(IF(OR(GeneralTable[[#This Row],[Exclude From Chart]]="X",PerfPowerST4[[#This Row],[ExcludeHere]]="X"),NA(),GeneralTable[[#This Row],[Dur. MT]]),NA())</f>
        <v>#N/A</v>
      </c>
      <c r="G111" s="40" t="e">
        <f>1000000000/500/PerfPowerST4[[#This Row],[Cons. MT]]</f>
        <v>#N/A</v>
      </c>
      <c r="H111" s="40" t="e">
        <f>1000000000/1000/PerfPowerST4[[#This Row],[Cons. MT]]</f>
        <v>#N/A</v>
      </c>
      <c r="I111" s="40" t="e">
        <f>1000000000/2000/PerfPowerST4[[#This Row],[Cons. MT]]</f>
        <v>#N/A</v>
      </c>
      <c r="J111" s="40" t="e">
        <f>1000000000/3000/PerfPowerST4[[#This Row],[Cons. MT]]</f>
        <v>#N/A</v>
      </c>
      <c r="K111" s="40" t="e">
        <f>1000000000/4000/PerfPowerST4[[#This Row],[Cons. MT]]</f>
        <v>#N/A</v>
      </c>
      <c r="L111" s="40" t="e">
        <f>1000000000/5000/PerfPowerST4[[#This Row],[Cons. MT]]</f>
        <v>#N/A</v>
      </c>
      <c r="M111" s="40" t="e">
        <f>1000000000/6000/PerfPowerST4[[#This Row],[Cons. MT]]</f>
        <v>#N/A</v>
      </c>
      <c r="N111" s="40" t="e">
        <f>1000000000/7000/PerfPowerST4[[#This Row],[Cons. MT]]</f>
        <v>#N/A</v>
      </c>
      <c r="O111" s="40" t="e">
        <f>1000000000/8000/PerfPowerST4[[#This Row],[Cons. MT]]</f>
        <v>#N/A</v>
      </c>
      <c r="P111" s="40" t="e">
        <f>1000000000/9000/PerfPowerST4[[#This Row],[Cons. MT]]</f>
        <v>#N/A</v>
      </c>
      <c r="Q111" s="40" t="e">
        <f>1000000000/10000/PerfPowerST4[[#This Row],[Cons. MT]]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Row],[GraphLabel]]),NA())</f>
        <v>#N/A</v>
      </c>
      <c r="D112" s="21"/>
      <c r="E112" s="22" t="e">
        <f>IFERROR(IF(OR(GeneralTable[[#This Row],[Exclude From Chart]]="X",PerfPowerST4[[#This Row],[ExcludeHere]]="X"),NA(),GeneralTable[[#This Row],[Cons. MT]]),NA())</f>
        <v>#N/A</v>
      </c>
      <c r="F112" s="23" t="e">
        <f>IFERROR(IF(OR(GeneralTable[[#This Row],[Exclude From Chart]]="X",PerfPowerST4[[#This Row],[ExcludeHere]]="X"),NA(),GeneralTable[[#This Row],[Dur. MT]]),NA())</f>
        <v>#N/A</v>
      </c>
      <c r="G112" s="40" t="e">
        <f>1000000000/500/PerfPowerST4[[#This Row],[Cons. MT]]</f>
        <v>#N/A</v>
      </c>
      <c r="H112" s="40" t="e">
        <f>1000000000/1000/PerfPowerST4[[#This Row],[Cons. MT]]</f>
        <v>#N/A</v>
      </c>
      <c r="I112" s="40" t="e">
        <f>1000000000/2000/PerfPowerST4[[#This Row],[Cons. MT]]</f>
        <v>#N/A</v>
      </c>
      <c r="J112" s="40" t="e">
        <f>1000000000/3000/PerfPowerST4[[#This Row],[Cons. MT]]</f>
        <v>#N/A</v>
      </c>
      <c r="K112" s="40" t="e">
        <f>1000000000/4000/PerfPowerST4[[#This Row],[Cons. MT]]</f>
        <v>#N/A</v>
      </c>
      <c r="L112" s="40" t="e">
        <f>1000000000/5000/PerfPowerST4[[#This Row],[Cons. MT]]</f>
        <v>#N/A</v>
      </c>
      <c r="M112" s="40" t="e">
        <f>1000000000/6000/PerfPowerST4[[#This Row],[Cons. MT]]</f>
        <v>#N/A</v>
      </c>
      <c r="N112" s="40" t="e">
        <f>1000000000/7000/PerfPowerST4[[#This Row],[Cons. MT]]</f>
        <v>#N/A</v>
      </c>
      <c r="O112" s="40" t="e">
        <f>1000000000/8000/PerfPowerST4[[#This Row],[Cons. MT]]</f>
        <v>#N/A</v>
      </c>
      <c r="P112" s="40" t="e">
        <f>1000000000/9000/PerfPowerST4[[#This Row],[Cons. MT]]</f>
        <v>#N/A</v>
      </c>
      <c r="Q112" s="40" t="e">
        <f>1000000000/10000/PerfPowerST4[[#This Row],[Cons. MT]]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Row],[GraphLabel]]),NA())</f>
        <v>#N/A</v>
      </c>
      <c r="D113" s="21"/>
      <c r="E113" s="22" t="e">
        <f>IFERROR(IF(OR(GeneralTable[[#This Row],[Exclude From Chart]]="X",PerfPowerST4[[#This Row],[ExcludeHere]]="X"),NA(),GeneralTable[[#This Row],[Cons. MT]]),NA())</f>
        <v>#N/A</v>
      </c>
      <c r="F113" s="23" t="e">
        <f>IFERROR(IF(OR(GeneralTable[[#This Row],[Exclude From Chart]]="X",PerfPowerST4[[#This Row],[ExcludeHere]]="X"),NA(),GeneralTable[[#This Row],[Dur. MT]]),NA())</f>
        <v>#N/A</v>
      </c>
      <c r="G113" s="40" t="e">
        <f>1000000000/500/PerfPowerST4[[#This Row],[Cons. MT]]</f>
        <v>#N/A</v>
      </c>
      <c r="H113" s="40" t="e">
        <f>1000000000/1000/PerfPowerST4[[#This Row],[Cons. MT]]</f>
        <v>#N/A</v>
      </c>
      <c r="I113" s="40" t="e">
        <f>1000000000/2000/PerfPowerST4[[#This Row],[Cons. MT]]</f>
        <v>#N/A</v>
      </c>
      <c r="J113" s="40" t="e">
        <f>1000000000/3000/PerfPowerST4[[#This Row],[Cons. MT]]</f>
        <v>#N/A</v>
      </c>
      <c r="K113" s="40" t="e">
        <f>1000000000/4000/PerfPowerST4[[#This Row],[Cons. MT]]</f>
        <v>#N/A</v>
      </c>
      <c r="L113" s="40" t="e">
        <f>1000000000/5000/PerfPowerST4[[#This Row],[Cons. MT]]</f>
        <v>#N/A</v>
      </c>
      <c r="M113" s="40" t="e">
        <f>1000000000/6000/PerfPowerST4[[#This Row],[Cons. MT]]</f>
        <v>#N/A</v>
      </c>
      <c r="N113" s="40" t="e">
        <f>1000000000/7000/PerfPowerST4[[#This Row],[Cons. MT]]</f>
        <v>#N/A</v>
      </c>
      <c r="O113" s="40" t="e">
        <f>1000000000/8000/PerfPowerST4[[#This Row],[Cons. MT]]</f>
        <v>#N/A</v>
      </c>
      <c r="P113" s="40" t="e">
        <f>1000000000/9000/PerfPowerST4[[#This Row],[Cons. MT]]</f>
        <v>#N/A</v>
      </c>
      <c r="Q113" s="40" t="e">
        <f>1000000000/10000/PerfPowerST4[[#This Row],[Cons. MT]]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Row],[GraphLabel]]),NA())</f>
        <v>#N/A</v>
      </c>
      <c r="D114" s="21"/>
      <c r="E114" s="22" t="e">
        <f>IFERROR(IF(OR(GeneralTable[[#This Row],[Exclude From Chart]]="X",PerfPowerST4[[#This Row],[ExcludeHere]]="X"),NA(),GeneralTable[[#This Row],[Cons. MT]]),NA())</f>
        <v>#N/A</v>
      </c>
      <c r="F114" s="23" t="e">
        <f>IFERROR(IF(OR(GeneralTable[[#This Row],[Exclude From Chart]]="X",PerfPowerST4[[#This Row],[ExcludeHere]]="X"),NA(),GeneralTable[[#This Row],[Dur. MT]]),NA())</f>
        <v>#N/A</v>
      </c>
      <c r="G114" s="40" t="e">
        <f>1000000000/500/PerfPowerST4[[#This Row],[Cons. MT]]</f>
        <v>#N/A</v>
      </c>
      <c r="H114" s="40" t="e">
        <f>1000000000/1000/PerfPowerST4[[#This Row],[Cons. MT]]</f>
        <v>#N/A</v>
      </c>
      <c r="I114" s="40" t="e">
        <f>1000000000/2000/PerfPowerST4[[#This Row],[Cons. MT]]</f>
        <v>#N/A</v>
      </c>
      <c r="J114" s="40" t="e">
        <f>1000000000/3000/PerfPowerST4[[#This Row],[Cons. MT]]</f>
        <v>#N/A</v>
      </c>
      <c r="K114" s="40" t="e">
        <f>1000000000/4000/PerfPowerST4[[#This Row],[Cons. MT]]</f>
        <v>#N/A</v>
      </c>
      <c r="L114" s="40" t="e">
        <f>1000000000/5000/PerfPowerST4[[#This Row],[Cons. MT]]</f>
        <v>#N/A</v>
      </c>
      <c r="M114" s="40" t="e">
        <f>1000000000/6000/PerfPowerST4[[#This Row],[Cons. MT]]</f>
        <v>#N/A</v>
      </c>
      <c r="N114" s="40" t="e">
        <f>1000000000/7000/PerfPowerST4[[#This Row],[Cons. MT]]</f>
        <v>#N/A</v>
      </c>
      <c r="O114" s="40" t="e">
        <f>1000000000/8000/PerfPowerST4[[#This Row],[Cons. MT]]</f>
        <v>#N/A</v>
      </c>
      <c r="P114" s="40" t="e">
        <f>1000000000/9000/PerfPowerST4[[#This Row],[Cons. MT]]</f>
        <v>#N/A</v>
      </c>
      <c r="Q114" s="40" t="e">
        <f>1000000000/10000/PerfPowerST4[[#This Row],[Cons. MT]]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Row],[GraphLabel]]),NA())</f>
        <v>#N/A</v>
      </c>
      <c r="D115" s="21"/>
      <c r="E115" s="22" t="e">
        <f>IFERROR(IF(OR(GeneralTable[[#This Row],[Exclude From Chart]]="X",PerfPowerST4[[#This Row],[ExcludeHere]]="X"),NA(),GeneralTable[[#This Row],[Cons. MT]]),NA())</f>
        <v>#N/A</v>
      </c>
      <c r="F115" s="23" t="e">
        <f>IFERROR(IF(OR(GeneralTable[[#This Row],[Exclude From Chart]]="X",PerfPowerST4[[#This Row],[ExcludeHere]]="X"),NA(),GeneralTable[[#This Row],[Dur. MT]]),NA())</f>
        <v>#N/A</v>
      </c>
      <c r="G115" s="40" t="e">
        <f>1000000000/500/PerfPowerST4[[#This Row],[Cons. MT]]</f>
        <v>#N/A</v>
      </c>
      <c r="H115" s="40" t="e">
        <f>1000000000/1000/PerfPowerST4[[#This Row],[Cons. MT]]</f>
        <v>#N/A</v>
      </c>
      <c r="I115" s="40" t="e">
        <f>1000000000/2000/PerfPowerST4[[#This Row],[Cons. MT]]</f>
        <v>#N/A</v>
      </c>
      <c r="J115" s="40" t="e">
        <f>1000000000/3000/PerfPowerST4[[#This Row],[Cons. MT]]</f>
        <v>#N/A</v>
      </c>
      <c r="K115" s="40" t="e">
        <f>1000000000/4000/PerfPowerST4[[#This Row],[Cons. MT]]</f>
        <v>#N/A</v>
      </c>
      <c r="L115" s="40" t="e">
        <f>1000000000/5000/PerfPowerST4[[#This Row],[Cons. MT]]</f>
        <v>#N/A</v>
      </c>
      <c r="M115" s="40" t="e">
        <f>1000000000/6000/PerfPowerST4[[#This Row],[Cons. MT]]</f>
        <v>#N/A</v>
      </c>
      <c r="N115" s="40" t="e">
        <f>1000000000/7000/PerfPowerST4[[#This Row],[Cons. MT]]</f>
        <v>#N/A</v>
      </c>
      <c r="O115" s="40" t="e">
        <f>1000000000/8000/PerfPowerST4[[#This Row],[Cons. MT]]</f>
        <v>#N/A</v>
      </c>
      <c r="P115" s="40" t="e">
        <f>1000000000/9000/PerfPowerST4[[#This Row],[Cons. MT]]</f>
        <v>#N/A</v>
      </c>
      <c r="Q115" s="40" t="e">
        <f>1000000000/10000/PerfPowerST4[[#This Row],[Cons. MT]]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Row],[GraphLabel]]),NA())</f>
        <v>#N/A</v>
      </c>
      <c r="D116" s="21"/>
      <c r="E116" s="22" t="e">
        <f>IFERROR(IF(OR(GeneralTable[[#This Row],[Exclude From Chart]]="X",PerfPowerST4[[#This Row],[ExcludeHere]]="X"),NA(),GeneralTable[[#This Row],[Cons. MT]]),NA())</f>
        <v>#N/A</v>
      </c>
      <c r="F116" s="23" t="e">
        <f>IFERROR(IF(OR(GeneralTable[[#This Row],[Exclude From Chart]]="X",PerfPowerST4[[#This Row],[ExcludeHere]]="X"),NA(),GeneralTable[[#This Row],[Dur. MT]]),NA())</f>
        <v>#N/A</v>
      </c>
      <c r="G116" s="40" t="e">
        <f>1000000000/500/PerfPowerST4[[#This Row],[Cons. MT]]</f>
        <v>#N/A</v>
      </c>
      <c r="H116" s="40" t="e">
        <f>1000000000/1000/PerfPowerST4[[#This Row],[Cons. MT]]</f>
        <v>#N/A</v>
      </c>
      <c r="I116" s="40" t="e">
        <f>1000000000/2000/PerfPowerST4[[#This Row],[Cons. MT]]</f>
        <v>#N/A</v>
      </c>
      <c r="J116" s="40" t="e">
        <f>1000000000/3000/PerfPowerST4[[#This Row],[Cons. MT]]</f>
        <v>#N/A</v>
      </c>
      <c r="K116" s="40" t="e">
        <f>1000000000/4000/PerfPowerST4[[#This Row],[Cons. MT]]</f>
        <v>#N/A</v>
      </c>
      <c r="L116" s="40" t="e">
        <f>1000000000/5000/PerfPowerST4[[#This Row],[Cons. MT]]</f>
        <v>#N/A</v>
      </c>
      <c r="M116" s="40" t="e">
        <f>1000000000/6000/PerfPowerST4[[#This Row],[Cons. MT]]</f>
        <v>#N/A</v>
      </c>
      <c r="N116" s="40" t="e">
        <f>1000000000/7000/PerfPowerST4[[#This Row],[Cons. MT]]</f>
        <v>#N/A</v>
      </c>
      <c r="O116" s="40" t="e">
        <f>1000000000/8000/PerfPowerST4[[#This Row],[Cons. MT]]</f>
        <v>#N/A</v>
      </c>
      <c r="P116" s="40" t="e">
        <f>1000000000/9000/PerfPowerST4[[#This Row],[Cons. MT]]</f>
        <v>#N/A</v>
      </c>
      <c r="Q116" s="40" t="e">
        <f>1000000000/10000/PerfPowerST4[[#This Row],[Cons. MT]]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Row],[GraphLabel]]),NA())</f>
        <v>#N/A</v>
      </c>
      <c r="D117" s="21"/>
      <c r="E117" s="22" t="e">
        <f>IFERROR(IF(OR(GeneralTable[[#This Row],[Exclude From Chart]]="X",PerfPowerST4[[#This Row],[ExcludeHere]]="X"),NA(),GeneralTable[[#This Row],[Cons. MT]]),NA())</f>
        <v>#N/A</v>
      </c>
      <c r="F117" s="23" t="e">
        <f>IFERROR(IF(OR(GeneralTable[[#This Row],[Exclude From Chart]]="X",PerfPowerST4[[#This Row],[ExcludeHere]]="X"),NA(),GeneralTable[[#This Row],[Dur. MT]]),NA())</f>
        <v>#N/A</v>
      </c>
      <c r="G117" s="40" t="e">
        <f>1000000000/500/PerfPowerST4[[#This Row],[Cons. MT]]</f>
        <v>#N/A</v>
      </c>
      <c r="H117" s="40" t="e">
        <f>1000000000/1000/PerfPowerST4[[#This Row],[Cons. MT]]</f>
        <v>#N/A</v>
      </c>
      <c r="I117" s="40" t="e">
        <f>1000000000/2000/PerfPowerST4[[#This Row],[Cons. MT]]</f>
        <v>#N/A</v>
      </c>
      <c r="J117" s="40" t="e">
        <f>1000000000/3000/PerfPowerST4[[#This Row],[Cons. MT]]</f>
        <v>#N/A</v>
      </c>
      <c r="K117" s="40" t="e">
        <f>1000000000/4000/PerfPowerST4[[#This Row],[Cons. MT]]</f>
        <v>#N/A</v>
      </c>
      <c r="L117" s="40" t="e">
        <f>1000000000/5000/PerfPowerST4[[#This Row],[Cons. MT]]</f>
        <v>#N/A</v>
      </c>
      <c r="M117" s="40" t="e">
        <f>1000000000/6000/PerfPowerST4[[#This Row],[Cons. MT]]</f>
        <v>#N/A</v>
      </c>
      <c r="N117" s="40" t="e">
        <f>1000000000/7000/PerfPowerST4[[#This Row],[Cons. MT]]</f>
        <v>#N/A</v>
      </c>
      <c r="O117" s="40" t="e">
        <f>1000000000/8000/PerfPowerST4[[#This Row],[Cons. MT]]</f>
        <v>#N/A</v>
      </c>
      <c r="P117" s="40" t="e">
        <f>1000000000/9000/PerfPowerST4[[#This Row],[Cons. MT]]</f>
        <v>#N/A</v>
      </c>
      <c r="Q117" s="40" t="e">
        <f>1000000000/10000/PerfPowerST4[[#This Row],[Cons. MT]]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Row],[GraphLabel]]),NA())</f>
        <v>#N/A</v>
      </c>
      <c r="D118" s="21"/>
      <c r="E118" s="22" t="e">
        <f>IFERROR(IF(OR(GeneralTable[[#This Row],[Exclude From Chart]]="X",PerfPowerST4[[#This Row],[ExcludeHere]]="X"),NA(),GeneralTable[[#This Row],[Cons. MT]]),NA())</f>
        <v>#N/A</v>
      </c>
      <c r="F118" s="23" t="e">
        <f>IFERROR(IF(OR(GeneralTable[[#This Row],[Exclude From Chart]]="X",PerfPowerST4[[#This Row],[ExcludeHere]]="X"),NA(),GeneralTable[[#This Row],[Dur. MT]]),NA())</f>
        <v>#N/A</v>
      </c>
      <c r="G118" s="40" t="e">
        <f>1000000000/500/PerfPowerST4[[#This Row],[Cons. MT]]</f>
        <v>#N/A</v>
      </c>
      <c r="H118" s="40" t="e">
        <f>1000000000/1000/PerfPowerST4[[#This Row],[Cons. MT]]</f>
        <v>#N/A</v>
      </c>
      <c r="I118" s="40" t="e">
        <f>1000000000/2000/PerfPowerST4[[#This Row],[Cons. MT]]</f>
        <v>#N/A</v>
      </c>
      <c r="J118" s="40" t="e">
        <f>1000000000/3000/PerfPowerST4[[#This Row],[Cons. MT]]</f>
        <v>#N/A</v>
      </c>
      <c r="K118" s="40" t="e">
        <f>1000000000/4000/PerfPowerST4[[#This Row],[Cons. MT]]</f>
        <v>#N/A</v>
      </c>
      <c r="L118" s="40" t="e">
        <f>1000000000/5000/PerfPowerST4[[#This Row],[Cons. MT]]</f>
        <v>#N/A</v>
      </c>
      <c r="M118" s="40" t="e">
        <f>1000000000/6000/PerfPowerST4[[#This Row],[Cons. MT]]</f>
        <v>#N/A</v>
      </c>
      <c r="N118" s="40" t="e">
        <f>1000000000/7000/PerfPowerST4[[#This Row],[Cons. MT]]</f>
        <v>#N/A</v>
      </c>
      <c r="O118" s="40" t="e">
        <f>1000000000/8000/PerfPowerST4[[#This Row],[Cons. MT]]</f>
        <v>#N/A</v>
      </c>
      <c r="P118" s="40" t="e">
        <f>1000000000/9000/PerfPowerST4[[#This Row],[Cons. MT]]</f>
        <v>#N/A</v>
      </c>
      <c r="Q118" s="40" t="e">
        <f>1000000000/10000/PerfPowerST4[[#This Row],[Cons. MT]]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Row],[GraphLabel]]),NA())</f>
        <v>#N/A</v>
      </c>
      <c r="D119" s="21"/>
      <c r="E119" s="22" t="e">
        <f>IFERROR(IF(OR(GeneralTable[[#This Row],[Exclude From Chart]]="X",PerfPowerST4[[#This Row],[ExcludeHere]]="X"),NA(),GeneralTable[[#This Row],[Cons. MT]]),NA())</f>
        <v>#N/A</v>
      </c>
      <c r="F119" s="23" t="e">
        <f>IFERROR(IF(OR(GeneralTable[[#This Row],[Exclude From Chart]]="X",PerfPowerST4[[#This Row],[ExcludeHere]]="X"),NA(),GeneralTable[[#This Row],[Dur. MT]]),NA())</f>
        <v>#N/A</v>
      </c>
      <c r="G119" s="40" t="e">
        <f>1000000000/500/PerfPowerST4[[#This Row],[Cons. MT]]</f>
        <v>#N/A</v>
      </c>
      <c r="H119" s="40" t="e">
        <f>1000000000/1000/PerfPowerST4[[#This Row],[Cons. MT]]</f>
        <v>#N/A</v>
      </c>
      <c r="I119" s="40" t="e">
        <f>1000000000/2000/PerfPowerST4[[#This Row],[Cons. MT]]</f>
        <v>#N/A</v>
      </c>
      <c r="J119" s="40" t="e">
        <f>1000000000/3000/PerfPowerST4[[#This Row],[Cons. MT]]</f>
        <v>#N/A</v>
      </c>
      <c r="K119" s="40" t="e">
        <f>1000000000/4000/PerfPowerST4[[#This Row],[Cons. MT]]</f>
        <v>#N/A</v>
      </c>
      <c r="L119" s="40" t="e">
        <f>1000000000/5000/PerfPowerST4[[#This Row],[Cons. MT]]</f>
        <v>#N/A</v>
      </c>
      <c r="M119" s="40" t="e">
        <f>1000000000/6000/PerfPowerST4[[#This Row],[Cons. MT]]</f>
        <v>#N/A</v>
      </c>
      <c r="N119" s="40" t="e">
        <f>1000000000/7000/PerfPowerST4[[#This Row],[Cons. MT]]</f>
        <v>#N/A</v>
      </c>
      <c r="O119" s="40" t="e">
        <f>1000000000/8000/PerfPowerST4[[#This Row],[Cons. MT]]</f>
        <v>#N/A</v>
      </c>
      <c r="P119" s="40" t="e">
        <f>1000000000/9000/PerfPowerST4[[#This Row],[Cons. MT]]</f>
        <v>#N/A</v>
      </c>
      <c r="Q119" s="40" t="e">
        <f>1000000000/10000/PerfPowerST4[[#This Row],[Cons. MT]]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Row],[GraphLabel]]),NA())</f>
        <v>#N/A</v>
      </c>
      <c r="D120" s="21"/>
      <c r="E120" s="22" t="e">
        <f>IFERROR(IF(OR(GeneralTable[[#This Row],[Exclude From Chart]]="X",PerfPowerST4[[#This Row],[ExcludeHere]]="X"),NA(),GeneralTable[[#This Row],[Cons. MT]]),NA())</f>
        <v>#N/A</v>
      </c>
      <c r="F120" s="23" t="e">
        <f>IFERROR(IF(OR(GeneralTable[[#This Row],[Exclude From Chart]]="X",PerfPowerST4[[#This Row],[ExcludeHere]]="X"),NA(),GeneralTable[[#This Row],[Dur. MT]]),NA())</f>
        <v>#N/A</v>
      </c>
      <c r="G120" s="40" t="e">
        <f>1000000000/500/PerfPowerST4[[#This Row],[Cons. MT]]</f>
        <v>#N/A</v>
      </c>
      <c r="H120" s="40" t="e">
        <f>1000000000/1000/PerfPowerST4[[#This Row],[Cons. MT]]</f>
        <v>#N/A</v>
      </c>
      <c r="I120" s="40" t="e">
        <f>1000000000/2000/PerfPowerST4[[#This Row],[Cons. MT]]</f>
        <v>#N/A</v>
      </c>
      <c r="J120" s="40" t="e">
        <f>1000000000/3000/PerfPowerST4[[#This Row],[Cons. MT]]</f>
        <v>#N/A</v>
      </c>
      <c r="K120" s="40" t="e">
        <f>1000000000/4000/PerfPowerST4[[#This Row],[Cons. MT]]</f>
        <v>#N/A</v>
      </c>
      <c r="L120" s="40" t="e">
        <f>1000000000/5000/PerfPowerST4[[#This Row],[Cons. MT]]</f>
        <v>#N/A</v>
      </c>
      <c r="M120" s="40" t="e">
        <f>1000000000/6000/PerfPowerST4[[#This Row],[Cons. MT]]</f>
        <v>#N/A</v>
      </c>
      <c r="N120" s="40" t="e">
        <f>1000000000/7000/PerfPowerST4[[#This Row],[Cons. MT]]</f>
        <v>#N/A</v>
      </c>
      <c r="O120" s="40" t="e">
        <f>1000000000/8000/PerfPowerST4[[#This Row],[Cons. MT]]</f>
        <v>#N/A</v>
      </c>
      <c r="P120" s="40" t="e">
        <f>1000000000/9000/PerfPowerST4[[#This Row],[Cons. MT]]</f>
        <v>#N/A</v>
      </c>
      <c r="Q120" s="40" t="e">
        <f>1000000000/10000/PerfPowerST4[[#This Row],[Cons. MT]]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Row],[GraphLabel]]),NA())</f>
        <v>#N/A</v>
      </c>
      <c r="D121" s="21"/>
      <c r="E121" s="22" t="e">
        <f>IFERROR(IF(OR(GeneralTable[[#This Row],[Exclude From Chart]]="X",PerfPowerST4[[#This Row],[ExcludeHere]]="X"),NA(),GeneralTable[[#This Row],[Cons. MT]]),NA())</f>
        <v>#N/A</v>
      </c>
      <c r="F121" s="23" t="e">
        <f>IFERROR(IF(OR(GeneralTable[[#This Row],[Exclude From Chart]]="X",PerfPowerST4[[#This Row],[ExcludeHere]]="X"),NA(),GeneralTable[[#This Row],[Dur. MT]]),NA())</f>
        <v>#N/A</v>
      </c>
      <c r="G121" s="40" t="e">
        <f>1000000000/500/PerfPowerST4[[#This Row],[Cons. MT]]</f>
        <v>#N/A</v>
      </c>
      <c r="H121" s="40" t="e">
        <f>1000000000/1000/PerfPowerST4[[#This Row],[Cons. MT]]</f>
        <v>#N/A</v>
      </c>
      <c r="I121" s="40" t="e">
        <f>1000000000/2000/PerfPowerST4[[#This Row],[Cons. MT]]</f>
        <v>#N/A</v>
      </c>
      <c r="J121" s="40" t="e">
        <f>1000000000/3000/PerfPowerST4[[#This Row],[Cons. MT]]</f>
        <v>#N/A</v>
      </c>
      <c r="K121" s="40" t="e">
        <f>1000000000/4000/PerfPowerST4[[#This Row],[Cons. MT]]</f>
        <v>#N/A</v>
      </c>
      <c r="L121" s="40" t="e">
        <f>1000000000/5000/PerfPowerST4[[#This Row],[Cons. MT]]</f>
        <v>#N/A</v>
      </c>
      <c r="M121" s="40" t="e">
        <f>1000000000/6000/PerfPowerST4[[#This Row],[Cons. MT]]</f>
        <v>#N/A</v>
      </c>
      <c r="N121" s="40" t="e">
        <f>1000000000/7000/PerfPowerST4[[#This Row],[Cons. MT]]</f>
        <v>#N/A</v>
      </c>
      <c r="O121" s="40" t="e">
        <f>1000000000/8000/PerfPowerST4[[#This Row],[Cons. MT]]</f>
        <v>#N/A</v>
      </c>
      <c r="P121" s="40" t="e">
        <f>1000000000/9000/PerfPowerST4[[#This Row],[Cons. MT]]</f>
        <v>#N/A</v>
      </c>
      <c r="Q121" s="40" t="e">
        <f>1000000000/10000/PerfPowerST4[[#This Row],[Cons. MT]]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Row],[GraphLabel]]),NA())</f>
        <v>#N/A</v>
      </c>
      <c r="D122" s="21"/>
      <c r="E122" s="22" t="e">
        <f>IFERROR(IF(OR(GeneralTable[[#This Row],[Exclude From Chart]]="X",PerfPowerST4[[#This Row],[ExcludeHere]]="X"),NA(),GeneralTable[[#This Row],[Cons. MT]]),NA())</f>
        <v>#N/A</v>
      </c>
      <c r="F122" s="23" t="e">
        <f>IFERROR(IF(OR(GeneralTable[[#This Row],[Exclude From Chart]]="X",PerfPowerST4[[#This Row],[ExcludeHere]]="X"),NA(),GeneralTable[[#This Row],[Dur. MT]]),NA())</f>
        <v>#N/A</v>
      </c>
      <c r="G122" s="40" t="e">
        <f>1000000000/500/PerfPowerST4[[#This Row],[Cons. MT]]</f>
        <v>#N/A</v>
      </c>
      <c r="H122" s="40" t="e">
        <f>1000000000/1000/PerfPowerST4[[#This Row],[Cons. MT]]</f>
        <v>#N/A</v>
      </c>
      <c r="I122" s="40" t="e">
        <f>1000000000/2000/PerfPowerST4[[#This Row],[Cons. MT]]</f>
        <v>#N/A</v>
      </c>
      <c r="J122" s="40" t="e">
        <f>1000000000/3000/PerfPowerST4[[#This Row],[Cons. MT]]</f>
        <v>#N/A</v>
      </c>
      <c r="K122" s="40" t="e">
        <f>1000000000/4000/PerfPowerST4[[#This Row],[Cons. MT]]</f>
        <v>#N/A</v>
      </c>
      <c r="L122" s="40" t="e">
        <f>1000000000/5000/PerfPowerST4[[#This Row],[Cons. MT]]</f>
        <v>#N/A</v>
      </c>
      <c r="M122" s="40" t="e">
        <f>1000000000/6000/PerfPowerST4[[#This Row],[Cons. MT]]</f>
        <v>#N/A</v>
      </c>
      <c r="N122" s="40" t="e">
        <f>1000000000/7000/PerfPowerST4[[#This Row],[Cons. MT]]</f>
        <v>#N/A</v>
      </c>
      <c r="O122" s="40" t="e">
        <f>1000000000/8000/PerfPowerST4[[#This Row],[Cons. MT]]</f>
        <v>#N/A</v>
      </c>
      <c r="P122" s="40" t="e">
        <f>1000000000/9000/PerfPowerST4[[#This Row],[Cons. MT]]</f>
        <v>#N/A</v>
      </c>
      <c r="Q122" s="40" t="e">
        <f>1000000000/10000/PerfPowerST4[[#This Row],[Cons. MT]]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Row],[GraphLabel]]),NA())</f>
        <v>#N/A</v>
      </c>
      <c r="D123" s="21"/>
      <c r="E123" s="22" t="e">
        <f>IFERROR(IF(OR(GeneralTable[[#This Row],[Exclude From Chart]]="X",PerfPowerST4[[#This Row],[ExcludeHere]]="X"),NA(),GeneralTable[[#This Row],[Cons. MT]]),NA())</f>
        <v>#N/A</v>
      </c>
      <c r="F123" s="23" t="e">
        <f>IFERROR(IF(OR(GeneralTable[[#This Row],[Exclude From Chart]]="X",PerfPowerST4[[#This Row],[ExcludeHere]]="X"),NA(),GeneralTable[[#This Row],[Dur. MT]]),NA())</f>
        <v>#N/A</v>
      </c>
      <c r="G123" s="40" t="e">
        <f>1000000000/500/PerfPowerST4[[#This Row],[Cons. MT]]</f>
        <v>#N/A</v>
      </c>
      <c r="H123" s="40" t="e">
        <f>1000000000/1000/PerfPowerST4[[#This Row],[Cons. MT]]</f>
        <v>#N/A</v>
      </c>
      <c r="I123" s="40" t="e">
        <f>1000000000/2000/PerfPowerST4[[#This Row],[Cons. MT]]</f>
        <v>#N/A</v>
      </c>
      <c r="J123" s="40" t="e">
        <f>1000000000/3000/PerfPowerST4[[#This Row],[Cons. MT]]</f>
        <v>#N/A</v>
      </c>
      <c r="K123" s="40" t="e">
        <f>1000000000/4000/PerfPowerST4[[#This Row],[Cons. MT]]</f>
        <v>#N/A</v>
      </c>
      <c r="L123" s="40" t="e">
        <f>1000000000/5000/PerfPowerST4[[#This Row],[Cons. MT]]</f>
        <v>#N/A</v>
      </c>
      <c r="M123" s="40" t="e">
        <f>1000000000/6000/PerfPowerST4[[#This Row],[Cons. MT]]</f>
        <v>#N/A</v>
      </c>
      <c r="N123" s="40" t="e">
        <f>1000000000/7000/PerfPowerST4[[#This Row],[Cons. MT]]</f>
        <v>#N/A</v>
      </c>
      <c r="O123" s="40" t="e">
        <f>1000000000/8000/PerfPowerST4[[#This Row],[Cons. MT]]</f>
        <v>#N/A</v>
      </c>
      <c r="P123" s="40" t="e">
        <f>1000000000/9000/PerfPowerST4[[#This Row],[Cons. MT]]</f>
        <v>#N/A</v>
      </c>
      <c r="Q123" s="40" t="e">
        <f>1000000000/10000/PerfPowerST4[[#This Row],[Cons. MT]]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Row],[GraphLabel]]),NA())</f>
        <v>#N/A</v>
      </c>
      <c r="D124" s="21"/>
      <c r="E124" s="22" t="e">
        <f>IFERROR(IF(OR(GeneralTable[[#This Row],[Exclude From Chart]]="X",PerfPowerST4[[#This Row],[ExcludeHere]]="X"),NA(),GeneralTable[[#This Row],[Cons. MT]]),NA())</f>
        <v>#N/A</v>
      </c>
      <c r="F124" s="23" t="e">
        <f>IFERROR(IF(OR(GeneralTable[[#This Row],[Exclude From Chart]]="X",PerfPowerST4[[#This Row],[ExcludeHere]]="X"),NA(),GeneralTable[[#This Row],[Dur. MT]]),NA())</f>
        <v>#N/A</v>
      </c>
      <c r="G124" s="40" t="e">
        <f>1000000000/500/PerfPowerST4[[#This Row],[Cons. MT]]</f>
        <v>#N/A</v>
      </c>
      <c r="H124" s="40" t="e">
        <f>1000000000/1000/PerfPowerST4[[#This Row],[Cons. MT]]</f>
        <v>#N/A</v>
      </c>
      <c r="I124" s="40" t="e">
        <f>1000000000/2000/PerfPowerST4[[#This Row],[Cons. MT]]</f>
        <v>#N/A</v>
      </c>
      <c r="J124" s="40" t="e">
        <f>1000000000/3000/PerfPowerST4[[#This Row],[Cons. MT]]</f>
        <v>#N/A</v>
      </c>
      <c r="K124" s="40" t="e">
        <f>1000000000/4000/PerfPowerST4[[#This Row],[Cons. MT]]</f>
        <v>#N/A</v>
      </c>
      <c r="L124" s="40" t="e">
        <f>1000000000/5000/PerfPowerST4[[#This Row],[Cons. MT]]</f>
        <v>#N/A</v>
      </c>
      <c r="M124" s="40" t="e">
        <f>1000000000/6000/PerfPowerST4[[#This Row],[Cons. MT]]</f>
        <v>#N/A</v>
      </c>
      <c r="N124" s="40" t="e">
        <f>1000000000/7000/PerfPowerST4[[#This Row],[Cons. MT]]</f>
        <v>#N/A</v>
      </c>
      <c r="O124" s="40" t="e">
        <f>1000000000/8000/PerfPowerST4[[#This Row],[Cons. MT]]</f>
        <v>#N/A</v>
      </c>
      <c r="P124" s="40" t="e">
        <f>1000000000/9000/PerfPowerST4[[#This Row],[Cons. MT]]</f>
        <v>#N/A</v>
      </c>
      <c r="Q124" s="40" t="e">
        <f>1000000000/10000/PerfPowerST4[[#This Row],[Cons. MT]]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Row],[GraphLabel]]),NA())</f>
        <v>#N/A</v>
      </c>
      <c r="D125" s="21"/>
      <c r="E125" s="22" t="e">
        <f>IFERROR(IF(OR(GeneralTable[[#This Row],[Exclude From Chart]]="X",PerfPowerST4[[#This Row],[ExcludeHere]]="X"),NA(),GeneralTable[[#This Row],[Cons. MT]]),NA())</f>
        <v>#N/A</v>
      </c>
      <c r="F125" s="23" t="e">
        <f>IFERROR(IF(OR(GeneralTable[[#This Row],[Exclude From Chart]]="X",PerfPowerST4[[#This Row],[ExcludeHere]]="X"),NA(),GeneralTable[[#This Row],[Dur. MT]]),NA())</f>
        <v>#N/A</v>
      </c>
      <c r="G125" s="40" t="e">
        <f>1000000000/500/PerfPowerST4[[#This Row],[Cons. MT]]</f>
        <v>#N/A</v>
      </c>
      <c r="H125" s="40" t="e">
        <f>1000000000/1000/PerfPowerST4[[#This Row],[Cons. MT]]</f>
        <v>#N/A</v>
      </c>
      <c r="I125" s="40" t="e">
        <f>1000000000/2000/PerfPowerST4[[#This Row],[Cons. MT]]</f>
        <v>#N/A</v>
      </c>
      <c r="J125" s="40" t="e">
        <f>1000000000/3000/PerfPowerST4[[#This Row],[Cons. MT]]</f>
        <v>#N/A</v>
      </c>
      <c r="K125" s="40" t="e">
        <f>1000000000/4000/PerfPowerST4[[#This Row],[Cons. MT]]</f>
        <v>#N/A</v>
      </c>
      <c r="L125" s="40" t="e">
        <f>1000000000/5000/PerfPowerST4[[#This Row],[Cons. MT]]</f>
        <v>#N/A</v>
      </c>
      <c r="M125" s="40" t="e">
        <f>1000000000/6000/PerfPowerST4[[#This Row],[Cons. MT]]</f>
        <v>#N/A</v>
      </c>
      <c r="N125" s="40" t="e">
        <f>1000000000/7000/PerfPowerST4[[#This Row],[Cons. MT]]</f>
        <v>#N/A</v>
      </c>
      <c r="O125" s="40" t="e">
        <f>1000000000/8000/PerfPowerST4[[#This Row],[Cons. MT]]</f>
        <v>#N/A</v>
      </c>
      <c r="P125" s="40" t="e">
        <f>1000000000/9000/PerfPowerST4[[#This Row],[Cons. MT]]</f>
        <v>#N/A</v>
      </c>
      <c r="Q125" s="40" t="e">
        <f>1000000000/10000/PerfPowerST4[[#This Row],[Cons. MT]]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Row],[GraphLabel]]),NA())</f>
        <v>#N/A</v>
      </c>
      <c r="D126" s="21"/>
      <c r="E126" s="22" t="e">
        <f>IFERROR(IF(OR(GeneralTable[[#This Row],[Exclude From Chart]]="X",PerfPowerST4[[#This Row],[ExcludeHere]]="X"),NA(),GeneralTable[[#This Row],[Cons. MT]]),NA())</f>
        <v>#N/A</v>
      </c>
      <c r="F126" s="23" t="e">
        <f>IFERROR(IF(OR(GeneralTable[[#This Row],[Exclude From Chart]]="X",PerfPowerST4[[#This Row],[ExcludeHere]]="X"),NA(),GeneralTable[[#This Row],[Dur. MT]]),NA())</f>
        <v>#N/A</v>
      </c>
      <c r="G126" s="40" t="e">
        <f>1000000000/500/PerfPowerST4[[#This Row],[Cons. MT]]</f>
        <v>#N/A</v>
      </c>
      <c r="H126" s="40" t="e">
        <f>1000000000/1000/PerfPowerST4[[#This Row],[Cons. MT]]</f>
        <v>#N/A</v>
      </c>
      <c r="I126" s="40" t="e">
        <f>1000000000/2000/PerfPowerST4[[#This Row],[Cons. MT]]</f>
        <v>#N/A</v>
      </c>
      <c r="J126" s="40" t="e">
        <f>1000000000/3000/PerfPowerST4[[#This Row],[Cons. MT]]</f>
        <v>#N/A</v>
      </c>
      <c r="K126" s="40" t="e">
        <f>1000000000/4000/PerfPowerST4[[#This Row],[Cons. MT]]</f>
        <v>#N/A</v>
      </c>
      <c r="L126" s="40" t="e">
        <f>1000000000/5000/PerfPowerST4[[#This Row],[Cons. MT]]</f>
        <v>#N/A</v>
      </c>
      <c r="M126" s="40" t="e">
        <f>1000000000/6000/PerfPowerST4[[#This Row],[Cons. MT]]</f>
        <v>#N/A</v>
      </c>
      <c r="N126" s="40" t="e">
        <f>1000000000/7000/PerfPowerST4[[#This Row],[Cons. MT]]</f>
        <v>#N/A</v>
      </c>
      <c r="O126" s="40" t="e">
        <f>1000000000/8000/PerfPowerST4[[#This Row],[Cons. MT]]</f>
        <v>#N/A</v>
      </c>
      <c r="P126" s="40" t="e">
        <f>1000000000/9000/PerfPowerST4[[#This Row],[Cons. MT]]</f>
        <v>#N/A</v>
      </c>
      <c r="Q126" s="40" t="e">
        <f>1000000000/10000/PerfPowerST4[[#This Row],[Cons. MT]]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Row],[GraphLabel]]),NA())</f>
        <v>#N/A</v>
      </c>
      <c r="D127" s="21"/>
      <c r="E127" s="22" t="e">
        <f>IFERROR(IF(OR(GeneralTable[[#This Row],[Exclude From Chart]]="X",PerfPowerST4[[#This Row],[ExcludeHere]]="X"),NA(),GeneralTable[[#This Row],[Cons. MT]]),NA())</f>
        <v>#N/A</v>
      </c>
      <c r="F127" s="23" t="e">
        <f>IFERROR(IF(OR(GeneralTable[[#This Row],[Exclude From Chart]]="X",PerfPowerST4[[#This Row],[ExcludeHere]]="X"),NA(),GeneralTable[[#This Row],[Dur. MT]]),NA())</f>
        <v>#N/A</v>
      </c>
      <c r="G127" s="40" t="e">
        <f>1000000000/500/PerfPowerST4[[#This Row],[Cons. MT]]</f>
        <v>#N/A</v>
      </c>
      <c r="H127" s="40" t="e">
        <f>1000000000/1000/PerfPowerST4[[#This Row],[Cons. MT]]</f>
        <v>#N/A</v>
      </c>
      <c r="I127" s="40" t="e">
        <f>1000000000/2000/PerfPowerST4[[#This Row],[Cons. MT]]</f>
        <v>#N/A</v>
      </c>
      <c r="J127" s="40" t="e">
        <f>1000000000/3000/PerfPowerST4[[#This Row],[Cons. MT]]</f>
        <v>#N/A</v>
      </c>
      <c r="K127" s="40" t="e">
        <f>1000000000/4000/PerfPowerST4[[#This Row],[Cons. MT]]</f>
        <v>#N/A</v>
      </c>
      <c r="L127" s="40" t="e">
        <f>1000000000/5000/PerfPowerST4[[#This Row],[Cons. MT]]</f>
        <v>#N/A</v>
      </c>
      <c r="M127" s="40" t="e">
        <f>1000000000/6000/PerfPowerST4[[#This Row],[Cons. MT]]</f>
        <v>#N/A</v>
      </c>
      <c r="N127" s="40" t="e">
        <f>1000000000/7000/PerfPowerST4[[#This Row],[Cons. MT]]</f>
        <v>#N/A</v>
      </c>
      <c r="O127" s="40" t="e">
        <f>1000000000/8000/PerfPowerST4[[#This Row],[Cons. MT]]</f>
        <v>#N/A</v>
      </c>
      <c r="P127" s="40" t="e">
        <f>1000000000/9000/PerfPowerST4[[#This Row],[Cons. MT]]</f>
        <v>#N/A</v>
      </c>
      <c r="Q127" s="40" t="e">
        <f>1000000000/10000/PerfPowerST4[[#This Row],[Cons. MT]]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Row],[GraphLabel]]),NA())</f>
        <v>#N/A</v>
      </c>
      <c r="D128" s="21"/>
      <c r="E128" s="22" t="e">
        <f>IFERROR(IF(OR(GeneralTable[[#This Row],[Exclude From Chart]]="X",PerfPowerST4[[#This Row],[ExcludeHere]]="X"),NA(),GeneralTable[[#This Row],[Cons. MT]]),NA())</f>
        <v>#N/A</v>
      </c>
      <c r="F128" s="23" t="e">
        <f>IFERROR(IF(OR(GeneralTable[[#This Row],[Exclude From Chart]]="X",PerfPowerST4[[#This Row],[ExcludeHere]]="X"),NA(),GeneralTable[[#This Row],[Dur. MT]]),NA())</f>
        <v>#N/A</v>
      </c>
      <c r="G128" s="40" t="e">
        <f>1000000000/500/PerfPowerST4[[#This Row],[Cons. MT]]</f>
        <v>#N/A</v>
      </c>
      <c r="H128" s="40" t="e">
        <f>1000000000/1000/PerfPowerST4[[#This Row],[Cons. MT]]</f>
        <v>#N/A</v>
      </c>
      <c r="I128" s="40" t="e">
        <f>1000000000/2000/PerfPowerST4[[#This Row],[Cons. MT]]</f>
        <v>#N/A</v>
      </c>
      <c r="J128" s="40" t="e">
        <f>1000000000/3000/PerfPowerST4[[#This Row],[Cons. MT]]</f>
        <v>#N/A</v>
      </c>
      <c r="K128" s="40" t="e">
        <f>1000000000/4000/PerfPowerST4[[#This Row],[Cons. MT]]</f>
        <v>#N/A</v>
      </c>
      <c r="L128" s="40" t="e">
        <f>1000000000/5000/PerfPowerST4[[#This Row],[Cons. MT]]</f>
        <v>#N/A</v>
      </c>
      <c r="M128" s="40" t="e">
        <f>1000000000/6000/PerfPowerST4[[#This Row],[Cons. MT]]</f>
        <v>#N/A</v>
      </c>
      <c r="N128" s="40" t="e">
        <f>1000000000/7000/PerfPowerST4[[#This Row],[Cons. MT]]</f>
        <v>#N/A</v>
      </c>
      <c r="O128" s="40" t="e">
        <f>1000000000/8000/PerfPowerST4[[#This Row],[Cons. MT]]</f>
        <v>#N/A</v>
      </c>
      <c r="P128" s="40" t="e">
        <f>1000000000/9000/PerfPowerST4[[#This Row],[Cons. MT]]</f>
        <v>#N/A</v>
      </c>
      <c r="Q128" s="40" t="e">
        <f>1000000000/10000/PerfPowerST4[[#This Row],[Cons. MT]]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Row],[GraphLabel]]),NA())</f>
        <v>#N/A</v>
      </c>
      <c r="D129" s="21"/>
      <c r="E129" s="22" t="e">
        <f>IFERROR(IF(OR(GeneralTable[[#This Row],[Exclude From Chart]]="X",PerfPowerST4[[#This Row],[ExcludeHere]]="X"),NA(),GeneralTable[[#This Row],[Cons. MT]]),NA())</f>
        <v>#N/A</v>
      </c>
      <c r="F129" s="23" t="e">
        <f>IFERROR(IF(OR(GeneralTable[[#This Row],[Exclude From Chart]]="X",PerfPowerST4[[#This Row],[ExcludeHere]]="X"),NA(),GeneralTable[[#This Row],[Dur. MT]]),NA())</f>
        <v>#N/A</v>
      </c>
      <c r="G129" s="40" t="e">
        <f>1000000000/500/PerfPowerST4[[#This Row],[Cons. MT]]</f>
        <v>#N/A</v>
      </c>
      <c r="H129" s="40" t="e">
        <f>1000000000/1000/PerfPowerST4[[#This Row],[Cons. MT]]</f>
        <v>#N/A</v>
      </c>
      <c r="I129" s="40" t="e">
        <f>1000000000/2000/PerfPowerST4[[#This Row],[Cons. MT]]</f>
        <v>#N/A</v>
      </c>
      <c r="J129" s="40" t="e">
        <f>1000000000/3000/PerfPowerST4[[#This Row],[Cons. MT]]</f>
        <v>#N/A</v>
      </c>
      <c r="K129" s="40" t="e">
        <f>1000000000/4000/PerfPowerST4[[#This Row],[Cons. MT]]</f>
        <v>#N/A</v>
      </c>
      <c r="L129" s="40" t="e">
        <f>1000000000/5000/PerfPowerST4[[#This Row],[Cons. MT]]</f>
        <v>#N/A</v>
      </c>
      <c r="M129" s="40" t="e">
        <f>1000000000/6000/PerfPowerST4[[#This Row],[Cons. MT]]</f>
        <v>#N/A</v>
      </c>
      <c r="N129" s="40" t="e">
        <f>1000000000/7000/PerfPowerST4[[#This Row],[Cons. MT]]</f>
        <v>#N/A</v>
      </c>
      <c r="O129" s="40" t="e">
        <f>1000000000/8000/PerfPowerST4[[#This Row],[Cons. MT]]</f>
        <v>#N/A</v>
      </c>
      <c r="P129" s="40" t="e">
        <f>1000000000/9000/PerfPowerST4[[#This Row],[Cons. MT]]</f>
        <v>#N/A</v>
      </c>
      <c r="Q129" s="40" t="e">
        <f>1000000000/10000/PerfPowerST4[[#This Row],[Cons. MT]]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Row],[GraphLabel]]),NA())</f>
        <v>#N/A</v>
      </c>
      <c r="D130" s="21"/>
      <c r="E130" s="22" t="e">
        <f>IFERROR(IF(OR(GeneralTable[[#This Row],[Exclude From Chart]]="X",PerfPowerST4[[#This Row],[ExcludeHere]]="X"),NA(),GeneralTable[[#This Row],[Cons. MT]]),NA())</f>
        <v>#N/A</v>
      </c>
      <c r="F130" s="23" t="e">
        <f>IFERROR(IF(OR(GeneralTable[[#This Row],[Exclude From Chart]]="X",PerfPowerST4[[#This Row],[ExcludeHere]]="X"),NA(),GeneralTable[[#This Row],[Dur. MT]]),NA())</f>
        <v>#N/A</v>
      </c>
      <c r="G130" s="40" t="e">
        <f>1000000000/500/PerfPowerST4[[#This Row],[Cons. MT]]</f>
        <v>#N/A</v>
      </c>
      <c r="H130" s="40" t="e">
        <f>1000000000/1000/PerfPowerST4[[#This Row],[Cons. MT]]</f>
        <v>#N/A</v>
      </c>
      <c r="I130" s="40" t="e">
        <f>1000000000/2000/PerfPowerST4[[#This Row],[Cons. MT]]</f>
        <v>#N/A</v>
      </c>
      <c r="J130" s="40" t="e">
        <f>1000000000/3000/PerfPowerST4[[#This Row],[Cons. MT]]</f>
        <v>#N/A</v>
      </c>
      <c r="K130" s="40" t="e">
        <f>1000000000/4000/PerfPowerST4[[#This Row],[Cons. MT]]</f>
        <v>#N/A</v>
      </c>
      <c r="L130" s="40" t="e">
        <f>1000000000/5000/PerfPowerST4[[#This Row],[Cons. MT]]</f>
        <v>#N/A</v>
      </c>
      <c r="M130" s="40" t="e">
        <f>1000000000/6000/PerfPowerST4[[#This Row],[Cons. MT]]</f>
        <v>#N/A</v>
      </c>
      <c r="N130" s="40" t="e">
        <f>1000000000/7000/PerfPowerST4[[#This Row],[Cons. MT]]</f>
        <v>#N/A</v>
      </c>
      <c r="O130" s="40" t="e">
        <f>1000000000/8000/PerfPowerST4[[#This Row],[Cons. MT]]</f>
        <v>#N/A</v>
      </c>
      <c r="P130" s="40" t="e">
        <f>1000000000/9000/PerfPowerST4[[#This Row],[Cons. MT]]</f>
        <v>#N/A</v>
      </c>
      <c r="Q130" s="40" t="e">
        <f>1000000000/10000/PerfPowerST4[[#This Row],[Cons. MT]]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Row],[GraphLabel]]),NA())</f>
        <v>#N/A</v>
      </c>
      <c r="D131" s="21"/>
      <c r="E131" s="22" t="e">
        <f>IFERROR(IF(OR(GeneralTable[[#This Row],[Exclude From Chart]]="X",PerfPowerST4[[#This Row],[ExcludeHere]]="X"),NA(),GeneralTable[[#This Row],[Cons. MT]]),NA())</f>
        <v>#N/A</v>
      </c>
      <c r="F131" s="23" t="e">
        <f>IFERROR(IF(OR(GeneralTable[[#This Row],[Exclude From Chart]]="X",PerfPowerST4[[#This Row],[ExcludeHere]]="X"),NA(),GeneralTable[[#This Row],[Dur. MT]]),NA())</f>
        <v>#N/A</v>
      </c>
      <c r="G131" s="40" t="e">
        <f>1000000000/500/PerfPowerST4[[#This Row],[Cons. MT]]</f>
        <v>#N/A</v>
      </c>
      <c r="H131" s="40" t="e">
        <f>1000000000/1000/PerfPowerST4[[#This Row],[Cons. MT]]</f>
        <v>#N/A</v>
      </c>
      <c r="I131" s="40" t="e">
        <f>1000000000/2000/PerfPowerST4[[#This Row],[Cons. MT]]</f>
        <v>#N/A</v>
      </c>
      <c r="J131" s="40" t="e">
        <f>1000000000/3000/PerfPowerST4[[#This Row],[Cons. MT]]</f>
        <v>#N/A</v>
      </c>
      <c r="K131" s="40" t="e">
        <f>1000000000/4000/PerfPowerST4[[#This Row],[Cons. MT]]</f>
        <v>#N/A</v>
      </c>
      <c r="L131" s="40" t="e">
        <f>1000000000/5000/PerfPowerST4[[#This Row],[Cons. MT]]</f>
        <v>#N/A</v>
      </c>
      <c r="M131" s="40" t="e">
        <f>1000000000/6000/PerfPowerST4[[#This Row],[Cons. MT]]</f>
        <v>#N/A</v>
      </c>
      <c r="N131" s="40" t="e">
        <f>1000000000/7000/PerfPowerST4[[#This Row],[Cons. MT]]</f>
        <v>#N/A</v>
      </c>
      <c r="O131" s="40" t="e">
        <f>1000000000/8000/PerfPowerST4[[#This Row],[Cons. MT]]</f>
        <v>#N/A</v>
      </c>
      <c r="P131" s="40" t="e">
        <f>1000000000/9000/PerfPowerST4[[#This Row],[Cons. MT]]</f>
        <v>#N/A</v>
      </c>
      <c r="Q131" s="40" t="e">
        <f>1000000000/10000/PerfPowerST4[[#This Row],[Cons. MT]]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Row],[GraphLabel]]),NA())</f>
        <v>#N/A</v>
      </c>
      <c r="D132" s="21"/>
      <c r="E132" s="22" t="e">
        <f>IFERROR(IF(OR(GeneralTable[[#This Row],[Exclude From Chart]]="X",PerfPowerST4[[#This Row],[ExcludeHere]]="X"),NA(),GeneralTable[[#This Row],[Cons. MT]]),NA())</f>
        <v>#N/A</v>
      </c>
      <c r="F132" s="23" t="e">
        <f>IFERROR(IF(OR(GeneralTable[[#This Row],[Exclude From Chart]]="X",PerfPowerST4[[#This Row],[ExcludeHere]]="X"),NA(),GeneralTable[[#This Row],[Dur. MT]]),NA())</f>
        <v>#N/A</v>
      </c>
      <c r="G132" s="40" t="e">
        <f>1000000000/500/PerfPowerST4[[#This Row],[Cons. MT]]</f>
        <v>#N/A</v>
      </c>
      <c r="H132" s="40" t="e">
        <f>1000000000/1000/PerfPowerST4[[#This Row],[Cons. MT]]</f>
        <v>#N/A</v>
      </c>
      <c r="I132" s="40" t="e">
        <f>1000000000/2000/PerfPowerST4[[#This Row],[Cons. MT]]</f>
        <v>#N/A</v>
      </c>
      <c r="J132" s="40" t="e">
        <f>1000000000/3000/PerfPowerST4[[#This Row],[Cons. MT]]</f>
        <v>#N/A</v>
      </c>
      <c r="K132" s="40" t="e">
        <f>1000000000/4000/PerfPowerST4[[#This Row],[Cons. MT]]</f>
        <v>#N/A</v>
      </c>
      <c r="L132" s="40" t="e">
        <f>1000000000/5000/PerfPowerST4[[#This Row],[Cons. MT]]</f>
        <v>#N/A</v>
      </c>
      <c r="M132" s="40" t="e">
        <f>1000000000/6000/PerfPowerST4[[#This Row],[Cons. MT]]</f>
        <v>#N/A</v>
      </c>
      <c r="N132" s="40" t="e">
        <f>1000000000/7000/PerfPowerST4[[#This Row],[Cons. MT]]</f>
        <v>#N/A</v>
      </c>
      <c r="O132" s="40" t="e">
        <f>1000000000/8000/PerfPowerST4[[#This Row],[Cons. MT]]</f>
        <v>#N/A</v>
      </c>
      <c r="P132" s="40" t="e">
        <f>1000000000/9000/PerfPowerST4[[#This Row],[Cons. MT]]</f>
        <v>#N/A</v>
      </c>
      <c r="Q132" s="40" t="e">
        <f>1000000000/10000/PerfPowerST4[[#This Row],[Cons. MT]]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Row],[GraphLabel]]),NA())</f>
        <v>#N/A</v>
      </c>
      <c r="D133" s="21"/>
      <c r="E133" s="22" t="e">
        <f>IFERROR(IF(OR(GeneralTable[[#This Row],[Exclude From Chart]]="X",PerfPowerST4[[#This Row],[ExcludeHere]]="X"),NA(),GeneralTable[[#This Row],[Cons. MT]]),NA())</f>
        <v>#N/A</v>
      </c>
      <c r="F133" s="23" t="e">
        <f>IFERROR(IF(OR(GeneralTable[[#This Row],[Exclude From Chart]]="X",PerfPowerST4[[#This Row],[ExcludeHere]]="X"),NA(),GeneralTable[[#This Row],[Dur. MT]]),NA())</f>
        <v>#N/A</v>
      </c>
      <c r="G133" s="40" t="e">
        <f>1000000000/500/PerfPowerST4[[#This Row],[Cons. MT]]</f>
        <v>#N/A</v>
      </c>
      <c r="H133" s="40" t="e">
        <f>1000000000/1000/PerfPowerST4[[#This Row],[Cons. MT]]</f>
        <v>#N/A</v>
      </c>
      <c r="I133" s="40" t="e">
        <f>1000000000/2000/PerfPowerST4[[#This Row],[Cons. MT]]</f>
        <v>#N/A</v>
      </c>
      <c r="J133" s="40" t="e">
        <f>1000000000/3000/PerfPowerST4[[#This Row],[Cons. MT]]</f>
        <v>#N/A</v>
      </c>
      <c r="K133" s="40" t="e">
        <f>1000000000/4000/PerfPowerST4[[#This Row],[Cons. MT]]</f>
        <v>#N/A</v>
      </c>
      <c r="L133" s="40" t="e">
        <f>1000000000/5000/PerfPowerST4[[#This Row],[Cons. MT]]</f>
        <v>#N/A</v>
      </c>
      <c r="M133" s="40" t="e">
        <f>1000000000/6000/PerfPowerST4[[#This Row],[Cons. MT]]</f>
        <v>#N/A</v>
      </c>
      <c r="N133" s="40" t="e">
        <f>1000000000/7000/PerfPowerST4[[#This Row],[Cons. MT]]</f>
        <v>#N/A</v>
      </c>
      <c r="O133" s="40" t="e">
        <f>1000000000/8000/PerfPowerST4[[#This Row],[Cons. MT]]</f>
        <v>#N/A</v>
      </c>
      <c r="P133" s="40" t="e">
        <f>1000000000/9000/PerfPowerST4[[#This Row],[Cons. MT]]</f>
        <v>#N/A</v>
      </c>
      <c r="Q133" s="40" t="e">
        <f>1000000000/10000/PerfPowerST4[[#This Row],[Cons. MT]]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Row],[GraphLabel]]),NA())</f>
        <v>#N/A</v>
      </c>
      <c r="D134" s="21"/>
      <c r="E134" s="22" t="e">
        <f>IFERROR(IF(OR(GeneralTable[[#This Row],[Exclude From Chart]]="X",PerfPowerST4[[#This Row],[ExcludeHere]]="X"),NA(),GeneralTable[[#This Row],[Cons. MT]]),NA())</f>
        <v>#N/A</v>
      </c>
      <c r="F134" s="23" t="e">
        <f>IFERROR(IF(OR(GeneralTable[[#This Row],[Exclude From Chart]]="X",PerfPowerST4[[#This Row],[ExcludeHere]]="X"),NA(),GeneralTable[[#This Row],[Dur. MT]]),NA())</f>
        <v>#N/A</v>
      </c>
      <c r="G134" s="40" t="e">
        <f>1000000000/500/PerfPowerST4[[#This Row],[Cons. MT]]</f>
        <v>#N/A</v>
      </c>
      <c r="H134" s="40" t="e">
        <f>1000000000/1000/PerfPowerST4[[#This Row],[Cons. MT]]</f>
        <v>#N/A</v>
      </c>
      <c r="I134" s="40" t="e">
        <f>1000000000/2000/PerfPowerST4[[#This Row],[Cons. MT]]</f>
        <v>#N/A</v>
      </c>
      <c r="J134" s="40" t="e">
        <f>1000000000/3000/PerfPowerST4[[#This Row],[Cons. MT]]</f>
        <v>#N/A</v>
      </c>
      <c r="K134" s="40" t="e">
        <f>1000000000/4000/PerfPowerST4[[#This Row],[Cons. MT]]</f>
        <v>#N/A</v>
      </c>
      <c r="L134" s="40" t="e">
        <f>1000000000/5000/PerfPowerST4[[#This Row],[Cons. MT]]</f>
        <v>#N/A</v>
      </c>
      <c r="M134" s="40" t="e">
        <f>1000000000/6000/PerfPowerST4[[#This Row],[Cons. MT]]</f>
        <v>#N/A</v>
      </c>
      <c r="N134" s="40" t="e">
        <f>1000000000/7000/PerfPowerST4[[#This Row],[Cons. MT]]</f>
        <v>#N/A</v>
      </c>
      <c r="O134" s="40" t="e">
        <f>1000000000/8000/PerfPowerST4[[#This Row],[Cons. MT]]</f>
        <v>#N/A</v>
      </c>
      <c r="P134" s="40" t="e">
        <f>1000000000/9000/PerfPowerST4[[#This Row],[Cons. MT]]</f>
        <v>#N/A</v>
      </c>
      <c r="Q134" s="40" t="e">
        <f>1000000000/10000/PerfPowerST4[[#This Row],[Cons. MT]]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Row],[GraphLabel]]),NA())</f>
        <v>#N/A</v>
      </c>
      <c r="D135" s="21"/>
      <c r="E135" s="22" t="e">
        <f>IFERROR(IF(OR(GeneralTable[[#This Row],[Exclude From Chart]]="X",PerfPowerST4[[#This Row],[ExcludeHere]]="X"),NA(),GeneralTable[[#This Row],[Cons. MT]]),NA())</f>
        <v>#N/A</v>
      </c>
      <c r="F135" s="23" t="e">
        <f>IFERROR(IF(OR(GeneralTable[[#This Row],[Exclude From Chart]]="X",PerfPowerST4[[#This Row],[ExcludeHere]]="X"),NA(),GeneralTable[[#This Row],[Dur. MT]]),NA())</f>
        <v>#N/A</v>
      </c>
      <c r="G135" s="40" t="e">
        <f>1000000000/500/PerfPowerST4[[#This Row],[Cons. MT]]</f>
        <v>#N/A</v>
      </c>
      <c r="H135" s="40" t="e">
        <f>1000000000/1000/PerfPowerST4[[#This Row],[Cons. MT]]</f>
        <v>#N/A</v>
      </c>
      <c r="I135" s="40" t="e">
        <f>1000000000/2000/PerfPowerST4[[#This Row],[Cons. MT]]</f>
        <v>#N/A</v>
      </c>
      <c r="J135" s="40" t="e">
        <f>1000000000/3000/PerfPowerST4[[#This Row],[Cons. MT]]</f>
        <v>#N/A</v>
      </c>
      <c r="K135" s="40" t="e">
        <f>1000000000/4000/PerfPowerST4[[#This Row],[Cons. MT]]</f>
        <v>#N/A</v>
      </c>
      <c r="L135" s="40" t="e">
        <f>1000000000/5000/PerfPowerST4[[#This Row],[Cons. MT]]</f>
        <v>#N/A</v>
      </c>
      <c r="M135" s="40" t="e">
        <f>1000000000/6000/PerfPowerST4[[#This Row],[Cons. MT]]</f>
        <v>#N/A</v>
      </c>
      <c r="N135" s="40" t="e">
        <f>1000000000/7000/PerfPowerST4[[#This Row],[Cons. MT]]</f>
        <v>#N/A</v>
      </c>
      <c r="O135" s="40" t="e">
        <f>1000000000/8000/PerfPowerST4[[#This Row],[Cons. MT]]</f>
        <v>#N/A</v>
      </c>
      <c r="P135" s="40" t="e">
        <f>1000000000/9000/PerfPowerST4[[#This Row],[Cons. MT]]</f>
        <v>#N/A</v>
      </c>
      <c r="Q135" s="40" t="e">
        <f>1000000000/10000/PerfPowerST4[[#This Row],[Cons. MT]]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Row],[GraphLabel]]),NA())</f>
        <v>#N/A</v>
      </c>
      <c r="D136" s="21"/>
      <c r="E136" s="22" t="e">
        <f>IFERROR(IF(OR(GeneralTable[[#This Row],[Exclude From Chart]]="X",PerfPowerST4[[#This Row],[ExcludeHere]]="X"),NA(),GeneralTable[[#This Row],[Cons. MT]]),NA())</f>
        <v>#N/A</v>
      </c>
      <c r="F136" s="23" t="e">
        <f>IFERROR(IF(OR(GeneralTable[[#This Row],[Exclude From Chart]]="X",PerfPowerST4[[#This Row],[ExcludeHere]]="X"),NA(),GeneralTable[[#This Row],[Dur. MT]]),NA())</f>
        <v>#N/A</v>
      </c>
      <c r="G136" s="40" t="e">
        <f>1000000000/500/PerfPowerST4[[#This Row],[Cons. MT]]</f>
        <v>#N/A</v>
      </c>
      <c r="H136" s="40" t="e">
        <f>1000000000/1000/PerfPowerST4[[#This Row],[Cons. MT]]</f>
        <v>#N/A</v>
      </c>
      <c r="I136" s="40" t="e">
        <f>1000000000/2000/PerfPowerST4[[#This Row],[Cons. MT]]</f>
        <v>#N/A</v>
      </c>
      <c r="J136" s="40" t="e">
        <f>1000000000/3000/PerfPowerST4[[#This Row],[Cons. MT]]</f>
        <v>#N/A</v>
      </c>
      <c r="K136" s="40" t="e">
        <f>1000000000/4000/PerfPowerST4[[#This Row],[Cons. MT]]</f>
        <v>#N/A</v>
      </c>
      <c r="L136" s="40" t="e">
        <f>1000000000/5000/PerfPowerST4[[#This Row],[Cons. MT]]</f>
        <v>#N/A</v>
      </c>
      <c r="M136" s="40" t="e">
        <f>1000000000/6000/PerfPowerST4[[#This Row],[Cons. MT]]</f>
        <v>#N/A</v>
      </c>
      <c r="N136" s="40" t="e">
        <f>1000000000/7000/PerfPowerST4[[#This Row],[Cons. MT]]</f>
        <v>#N/A</v>
      </c>
      <c r="O136" s="40" t="e">
        <f>1000000000/8000/PerfPowerST4[[#This Row],[Cons. MT]]</f>
        <v>#N/A</v>
      </c>
      <c r="P136" s="40" t="e">
        <f>1000000000/9000/PerfPowerST4[[#This Row],[Cons. MT]]</f>
        <v>#N/A</v>
      </c>
      <c r="Q136" s="40" t="e">
        <f>1000000000/10000/PerfPowerST4[[#This Row],[Cons. MT]]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Row],[GraphLabel]]),NA())</f>
        <v>#N/A</v>
      </c>
      <c r="D137" s="21"/>
      <c r="E137" s="22" t="e">
        <f>IFERROR(IF(OR(GeneralTable[[#This Row],[Exclude From Chart]]="X",PerfPowerST4[[#This Row],[ExcludeHere]]="X"),NA(),GeneralTable[[#This Row],[Cons. MT]]),NA())</f>
        <v>#N/A</v>
      </c>
      <c r="F137" s="23" t="e">
        <f>IFERROR(IF(OR(GeneralTable[[#This Row],[Exclude From Chart]]="X",PerfPowerST4[[#This Row],[ExcludeHere]]="X"),NA(),GeneralTable[[#This Row],[Dur. MT]]),NA())</f>
        <v>#N/A</v>
      </c>
      <c r="G137" s="40" t="e">
        <f>1000000000/500/PerfPowerST4[[#This Row],[Cons. MT]]</f>
        <v>#N/A</v>
      </c>
      <c r="H137" s="40" t="e">
        <f>1000000000/1000/PerfPowerST4[[#This Row],[Cons. MT]]</f>
        <v>#N/A</v>
      </c>
      <c r="I137" s="40" t="e">
        <f>1000000000/2000/PerfPowerST4[[#This Row],[Cons. MT]]</f>
        <v>#N/A</v>
      </c>
      <c r="J137" s="40" t="e">
        <f>1000000000/3000/PerfPowerST4[[#This Row],[Cons. MT]]</f>
        <v>#N/A</v>
      </c>
      <c r="K137" s="40" t="e">
        <f>1000000000/4000/PerfPowerST4[[#This Row],[Cons. MT]]</f>
        <v>#N/A</v>
      </c>
      <c r="L137" s="40" t="e">
        <f>1000000000/5000/PerfPowerST4[[#This Row],[Cons. MT]]</f>
        <v>#N/A</v>
      </c>
      <c r="M137" s="40" t="e">
        <f>1000000000/6000/PerfPowerST4[[#This Row],[Cons. MT]]</f>
        <v>#N/A</v>
      </c>
      <c r="N137" s="40" t="e">
        <f>1000000000/7000/PerfPowerST4[[#This Row],[Cons. MT]]</f>
        <v>#N/A</v>
      </c>
      <c r="O137" s="40" t="e">
        <f>1000000000/8000/PerfPowerST4[[#This Row],[Cons. MT]]</f>
        <v>#N/A</v>
      </c>
      <c r="P137" s="40" t="e">
        <f>1000000000/9000/PerfPowerST4[[#This Row],[Cons. MT]]</f>
        <v>#N/A</v>
      </c>
      <c r="Q137" s="40" t="e">
        <f>1000000000/10000/PerfPowerST4[[#This Row],[Cons. MT]]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Row],[GraphLabel]]),NA())</f>
        <v>#N/A</v>
      </c>
      <c r="D138" s="21"/>
      <c r="E138" s="22" t="e">
        <f>IFERROR(IF(OR(GeneralTable[[#This Row],[Exclude From Chart]]="X",PerfPowerST4[[#This Row],[ExcludeHere]]="X"),NA(),GeneralTable[[#This Row],[Cons. MT]]),NA())</f>
        <v>#N/A</v>
      </c>
      <c r="F138" s="23" t="e">
        <f>IFERROR(IF(OR(GeneralTable[[#This Row],[Exclude From Chart]]="X",PerfPowerST4[[#This Row],[ExcludeHere]]="X"),NA(),GeneralTable[[#This Row],[Dur. MT]]),NA())</f>
        <v>#N/A</v>
      </c>
      <c r="G138" s="40" t="e">
        <f>1000000000/500/PerfPowerST4[[#This Row],[Cons. MT]]</f>
        <v>#N/A</v>
      </c>
      <c r="H138" s="40" t="e">
        <f>1000000000/1000/PerfPowerST4[[#This Row],[Cons. MT]]</f>
        <v>#N/A</v>
      </c>
      <c r="I138" s="40" t="e">
        <f>1000000000/2000/PerfPowerST4[[#This Row],[Cons. MT]]</f>
        <v>#N/A</v>
      </c>
      <c r="J138" s="40" t="e">
        <f>1000000000/3000/PerfPowerST4[[#This Row],[Cons. MT]]</f>
        <v>#N/A</v>
      </c>
      <c r="K138" s="40" t="e">
        <f>1000000000/4000/PerfPowerST4[[#This Row],[Cons. MT]]</f>
        <v>#N/A</v>
      </c>
      <c r="L138" s="40" t="e">
        <f>1000000000/5000/PerfPowerST4[[#This Row],[Cons. MT]]</f>
        <v>#N/A</v>
      </c>
      <c r="M138" s="40" t="e">
        <f>1000000000/6000/PerfPowerST4[[#This Row],[Cons. MT]]</f>
        <v>#N/A</v>
      </c>
      <c r="N138" s="40" t="e">
        <f>1000000000/7000/PerfPowerST4[[#This Row],[Cons. MT]]</f>
        <v>#N/A</v>
      </c>
      <c r="O138" s="40" t="e">
        <f>1000000000/8000/PerfPowerST4[[#This Row],[Cons. MT]]</f>
        <v>#N/A</v>
      </c>
      <c r="P138" s="40" t="e">
        <f>1000000000/9000/PerfPowerST4[[#This Row],[Cons. MT]]</f>
        <v>#N/A</v>
      </c>
      <c r="Q138" s="40" t="e">
        <f>1000000000/10000/PerfPowerST4[[#This Row],[Cons. MT]]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Row],[GraphLabel]]),NA())</f>
        <v>#N/A</v>
      </c>
      <c r="D139" s="21"/>
      <c r="E139" s="22" t="e">
        <f>IFERROR(IF(OR(GeneralTable[[#This Row],[Exclude From Chart]]="X",PerfPowerST4[[#This Row],[ExcludeHere]]="X"),NA(),GeneralTable[[#This Row],[Cons. MT]]),NA())</f>
        <v>#N/A</v>
      </c>
      <c r="F139" s="23" t="e">
        <f>IFERROR(IF(OR(GeneralTable[[#This Row],[Exclude From Chart]]="X",PerfPowerST4[[#This Row],[ExcludeHere]]="X"),NA(),GeneralTable[[#This Row],[Dur. MT]]),NA())</f>
        <v>#N/A</v>
      </c>
      <c r="G139" s="40" t="e">
        <f>1000000000/500/PerfPowerST4[[#This Row],[Cons. MT]]</f>
        <v>#N/A</v>
      </c>
      <c r="H139" s="40" t="e">
        <f>1000000000/1000/PerfPowerST4[[#This Row],[Cons. MT]]</f>
        <v>#N/A</v>
      </c>
      <c r="I139" s="40" t="e">
        <f>1000000000/2000/PerfPowerST4[[#This Row],[Cons. MT]]</f>
        <v>#N/A</v>
      </c>
      <c r="J139" s="40" t="e">
        <f>1000000000/3000/PerfPowerST4[[#This Row],[Cons. MT]]</f>
        <v>#N/A</v>
      </c>
      <c r="K139" s="40" t="e">
        <f>1000000000/4000/PerfPowerST4[[#This Row],[Cons. MT]]</f>
        <v>#N/A</v>
      </c>
      <c r="L139" s="40" t="e">
        <f>1000000000/5000/PerfPowerST4[[#This Row],[Cons. MT]]</f>
        <v>#N/A</v>
      </c>
      <c r="M139" s="40" t="e">
        <f>1000000000/6000/PerfPowerST4[[#This Row],[Cons. MT]]</f>
        <v>#N/A</v>
      </c>
      <c r="N139" s="40" t="e">
        <f>1000000000/7000/PerfPowerST4[[#This Row],[Cons. MT]]</f>
        <v>#N/A</v>
      </c>
      <c r="O139" s="40" t="e">
        <f>1000000000/8000/PerfPowerST4[[#This Row],[Cons. MT]]</f>
        <v>#N/A</v>
      </c>
      <c r="P139" s="40" t="e">
        <f>1000000000/9000/PerfPowerST4[[#This Row],[Cons. MT]]</f>
        <v>#N/A</v>
      </c>
      <c r="Q139" s="40" t="e">
        <f>1000000000/10000/PerfPowerST4[[#This Row],[Cons. MT]]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Row],[GraphLabel]]),NA())</f>
        <v>#N/A</v>
      </c>
      <c r="D140" s="21"/>
      <c r="E140" s="22" t="e">
        <f>IFERROR(IF(OR(GeneralTable[[#This Row],[Exclude From Chart]]="X",PerfPowerST4[[#This Row],[ExcludeHere]]="X"),NA(),GeneralTable[[#This Row],[Cons. MT]]),NA())</f>
        <v>#N/A</v>
      </c>
      <c r="F140" s="23" t="e">
        <f>IFERROR(IF(OR(GeneralTable[[#This Row],[Exclude From Chart]]="X",PerfPowerST4[[#This Row],[ExcludeHere]]="X"),NA(),GeneralTable[[#This Row],[Dur. MT]]),NA())</f>
        <v>#N/A</v>
      </c>
      <c r="G140" s="40" t="e">
        <f>1000000000/500/PerfPowerST4[[#This Row],[Cons. MT]]</f>
        <v>#N/A</v>
      </c>
      <c r="H140" s="40" t="e">
        <f>1000000000/1000/PerfPowerST4[[#This Row],[Cons. MT]]</f>
        <v>#N/A</v>
      </c>
      <c r="I140" s="40" t="e">
        <f>1000000000/2000/PerfPowerST4[[#This Row],[Cons. MT]]</f>
        <v>#N/A</v>
      </c>
      <c r="J140" s="40" t="e">
        <f>1000000000/3000/PerfPowerST4[[#This Row],[Cons. MT]]</f>
        <v>#N/A</v>
      </c>
      <c r="K140" s="40" t="e">
        <f>1000000000/4000/PerfPowerST4[[#This Row],[Cons. MT]]</f>
        <v>#N/A</v>
      </c>
      <c r="L140" s="40" t="e">
        <f>1000000000/5000/PerfPowerST4[[#This Row],[Cons. MT]]</f>
        <v>#N/A</v>
      </c>
      <c r="M140" s="40" t="e">
        <f>1000000000/6000/PerfPowerST4[[#This Row],[Cons. MT]]</f>
        <v>#N/A</v>
      </c>
      <c r="N140" s="40" t="e">
        <f>1000000000/7000/PerfPowerST4[[#This Row],[Cons. MT]]</f>
        <v>#N/A</v>
      </c>
      <c r="O140" s="40" t="e">
        <f>1000000000/8000/PerfPowerST4[[#This Row],[Cons. MT]]</f>
        <v>#N/A</v>
      </c>
      <c r="P140" s="40" t="e">
        <f>1000000000/9000/PerfPowerST4[[#This Row],[Cons. MT]]</f>
        <v>#N/A</v>
      </c>
      <c r="Q140" s="40" t="e">
        <f>1000000000/10000/PerfPowerST4[[#This Row],[Cons. MT]]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Row],[GraphLabel]]),NA())</f>
        <v>#N/A</v>
      </c>
      <c r="D141" s="21"/>
      <c r="E141" s="22" t="e">
        <f>IFERROR(IF(OR(GeneralTable[[#This Row],[Exclude From Chart]]="X",PerfPowerST4[[#This Row],[ExcludeHere]]="X"),NA(),GeneralTable[[#This Row],[Cons. MT]]),NA())</f>
        <v>#N/A</v>
      </c>
      <c r="F141" s="23" t="e">
        <f>IFERROR(IF(OR(GeneralTable[[#This Row],[Exclude From Chart]]="X",PerfPowerST4[[#This Row],[ExcludeHere]]="X"),NA(),GeneralTable[[#This Row],[Dur. MT]]),NA())</f>
        <v>#N/A</v>
      </c>
      <c r="G141" s="40" t="e">
        <f>1000000000/500/PerfPowerST4[[#This Row],[Cons. MT]]</f>
        <v>#N/A</v>
      </c>
      <c r="H141" s="40" t="e">
        <f>1000000000/1000/PerfPowerST4[[#This Row],[Cons. MT]]</f>
        <v>#N/A</v>
      </c>
      <c r="I141" s="40" t="e">
        <f>1000000000/2000/PerfPowerST4[[#This Row],[Cons. MT]]</f>
        <v>#N/A</v>
      </c>
      <c r="J141" s="40" t="e">
        <f>1000000000/3000/PerfPowerST4[[#This Row],[Cons. MT]]</f>
        <v>#N/A</v>
      </c>
      <c r="K141" s="40" t="e">
        <f>1000000000/4000/PerfPowerST4[[#This Row],[Cons. MT]]</f>
        <v>#N/A</v>
      </c>
      <c r="L141" s="40" t="e">
        <f>1000000000/5000/PerfPowerST4[[#This Row],[Cons. MT]]</f>
        <v>#N/A</v>
      </c>
      <c r="M141" s="40" t="e">
        <f>1000000000/6000/PerfPowerST4[[#This Row],[Cons. MT]]</f>
        <v>#N/A</v>
      </c>
      <c r="N141" s="40" t="e">
        <f>1000000000/7000/PerfPowerST4[[#This Row],[Cons. MT]]</f>
        <v>#N/A</v>
      </c>
      <c r="O141" s="40" t="e">
        <f>1000000000/8000/PerfPowerST4[[#This Row],[Cons. MT]]</f>
        <v>#N/A</v>
      </c>
      <c r="P141" s="40" t="e">
        <f>1000000000/9000/PerfPowerST4[[#This Row],[Cons. MT]]</f>
        <v>#N/A</v>
      </c>
      <c r="Q141" s="40" t="e">
        <f>1000000000/10000/PerfPowerST4[[#This Row],[Cons. MT]]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Row],[GraphLabel]]),NA())</f>
        <v>#N/A</v>
      </c>
      <c r="D142" s="21"/>
      <c r="E142" s="22" t="e">
        <f>IFERROR(IF(OR(GeneralTable[[#This Row],[Exclude From Chart]]="X",PerfPowerST4[[#This Row],[ExcludeHere]]="X"),NA(),GeneralTable[[#This Row],[Cons. MT]]),NA())</f>
        <v>#N/A</v>
      </c>
      <c r="F142" s="23" t="e">
        <f>IFERROR(IF(OR(GeneralTable[[#This Row],[Exclude From Chart]]="X",PerfPowerST4[[#This Row],[ExcludeHere]]="X"),NA(),GeneralTable[[#This Row],[Dur. MT]]),NA())</f>
        <v>#N/A</v>
      </c>
      <c r="G142" s="40" t="e">
        <f>1000000000/500/PerfPowerST4[[#This Row],[Cons. MT]]</f>
        <v>#N/A</v>
      </c>
      <c r="H142" s="40" t="e">
        <f>1000000000/1000/PerfPowerST4[[#This Row],[Cons. MT]]</f>
        <v>#N/A</v>
      </c>
      <c r="I142" s="40" t="e">
        <f>1000000000/2000/PerfPowerST4[[#This Row],[Cons. MT]]</f>
        <v>#N/A</v>
      </c>
      <c r="J142" s="40" t="e">
        <f>1000000000/3000/PerfPowerST4[[#This Row],[Cons. MT]]</f>
        <v>#N/A</v>
      </c>
      <c r="K142" s="40" t="e">
        <f>1000000000/4000/PerfPowerST4[[#This Row],[Cons. MT]]</f>
        <v>#N/A</v>
      </c>
      <c r="L142" s="40" t="e">
        <f>1000000000/5000/PerfPowerST4[[#This Row],[Cons. MT]]</f>
        <v>#N/A</v>
      </c>
      <c r="M142" s="40" t="e">
        <f>1000000000/6000/PerfPowerST4[[#This Row],[Cons. MT]]</f>
        <v>#N/A</v>
      </c>
      <c r="N142" s="40" t="e">
        <f>1000000000/7000/PerfPowerST4[[#This Row],[Cons. MT]]</f>
        <v>#N/A</v>
      </c>
      <c r="O142" s="40" t="e">
        <f>1000000000/8000/PerfPowerST4[[#This Row],[Cons. MT]]</f>
        <v>#N/A</v>
      </c>
      <c r="P142" s="40" t="e">
        <f>1000000000/9000/PerfPowerST4[[#This Row],[Cons. MT]]</f>
        <v>#N/A</v>
      </c>
      <c r="Q142" s="40" t="e">
        <f>1000000000/10000/PerfPowerST4[[#This Row],[Cons. MT]]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Row],[GraphLabel]]),NA())</f>
        <v>#N/A</v>
      </c>
      <c r="D143" s="21"/>
      <c r="E143" s="22" t="e">
        <f>IFERROR(IF(OR(GeneralTable[[#This Row],[Exclude From Chart]]="X",PerfPowerST4[[#This Row],[ExcludeHere]]="X"),NA(),GeneralTable[[#This Row],[Cons. MT]]),NA())</f>
        <v>#N/A</v>
      </c>
      <c r="F143" s="23" t="e">
        <f>IFERROR(IF(OR(GeneralTable[[#This Row],[Exclude From Chart]]="X",PerfPowerST4[[#This Row],[ExcludeHere]]="X"),NA(),GeneralTable[[#This Row],[Dur. MT]]),NA())</f>
        <v>#N/A</v>
      </c>
      <c r="G143" s="40" t="e">
        <f>1000000000/500/PerfPowerST4[[#This Row],[Cons. MT]]</f>
        <v>#N/A</v>
      </c>
      <c r="H143" s="40" t="e">
        <f>1000000000/1000/PerfPowerST4[[#This Row],[Cons. MT]]</f>
        <v>#N/A</v>
      </c>
      <c r="I143" s="40" t="e">
        <f>1000000000/2000/PerfPowerST4[[#This Row],[Cons. MT]]</f>
        <v>#N/A</v>
      </c>
      <c r="J143" s="40" t="e">
        <f>1000000000/3000/PerfPowerST4[[#This Row],[Cons. MT]]</f>
        <v>#N/A</v>
      </c>
      <c r="K143" s="40" t="e">
        <f>1000000000/4000/PerfPowerST4[[#This Row],[Cons. MT]]</f>
        <v>#N/A</v>
      </c>
      <c r="L143" s="40" t="e">
        <f>1000000000/5000/PerfPowerST4[[#This Row],[Cons. MT]]</f>
        <v>#N/A</v>
      </c>
      <c r="M143" s="40" t="e">
        <f>1000000000/6000/PerfPowerST4[[#This Row],[Cons. MT]]</f>
        <v>#N/A</v>
      </c>
      <c r="N143" s="40" t="e">
        <f>1000000000/7000/PerfPowerST4[[#This Row],[Cons. MT]]</f>
        <v>#N/A</v>
      </c>
      <c r="O143" s="40" t="e">
        <f>1000000000/8000/PerfPowerST4[[#This Row],[Cons. MT]]</f>
        <v>#N/A</v>
      </c>
      <c r="P143" s="40" t="e">
        <f>1000000000/9000/PerfPowerST4[[#This Row],[Cons. MT]]</f>
        <v>#N/A</v>
      </c>
      <c r="Q143" s="40" t="e">
        <f>1000000000/10000/PerfPowerST4[[#This Row],[Cons. MT]]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Row],[GraphLabel]]),NA())</f>
        <v>#N/A</v>
      </c>
      <c r="D144" s="21"/>
      <c r="E144" s="22" t="e">
        <f>IFERROR(IF(OR(GeneralTable[[#This Row],[Exclude From Chart]]="X",PerfPowerST4[[#This Row],[ExcludeHere]]="X"),NA(),GeneralTable[[#This Row],[Cons. MT]]),NA())</f>
        <v>#N/A</v>
      </c>
      <c r="F144" s="23" t="e">
        <f>IFERROR(IF(OR(GeneralTable[[#This Row],[Exclude From Chart]]="X",PerfPowerST4[[#This Row],[ExcludeHere]]="X"),NA(),GeneralTable[[#This Row],[Dur. MT]]),NA())</f>
        <v>#N/A</v>
      </c>
      <c r="G144" s="40" t="e">
        <f>1000000000/500/PerfPowerST4[[#This Row],[Cons. MT]]</f>
        <v>#N/A</v>
      </c>
      <c r="H144" s="40" t="e">
        <f>1000000000/1000/PerfPowerST4[[#This Row],[Cons. MT]]</f>
        <v>#N/A</v>
      </c>
      <c r="I144" s="40" t="e">
        <f>1000000000/2000/PerfPowerST4[[#This Row],[Cons. MT]]</f>
        <v>#N/A</v>
      </c>
      <c r="J144" s="40" t="e">
        <f>1000000000/3000/PerfPowerST4[[#This Row],[Cons. MT]]</f>
        <v>#N/A</v>
      </c>
      <c r="K144" s="40" t="e">
        <f>1000000000/4000/PerfPowerST4[[#This Row],[Cons. MT]]</f>
        <v>#N/A</v>
      </c>
      <c r="L144" s="40" t="e">
        <f>1000000000/5000/PerfPowerST4[[#This Row],[Cons. MT]]</f>
        <v>#N/A</v>
      </c>
      <c r="M144" s="40" t="e">
        <f>1000000000/6000/PerfPowerST4[[#This Row],[Cons. MT]]</f>
        <v>#N/A</v>
      </c>
      <c r="N144" s="40" t="e">
        <f>1000000000/7000/PerfPowerST4[[#This Row],[Cons. MT]]</f>
        <v>#N/A</v>
      </c>
      <c r="O144" s="40" t="e">
        <f>1000000000/8000/PerfPowerST4[[#This Row],[Cons. MT]]</f>
        <v>#N/A</v>
      </c>
      <c r="P144" s="40" t="e">
        <f>1000000000/9000/PerfPowerST4[[#This Row],[Cons. MT]]</f>
        <v>#N/A</v>
      </c>
      <c r="Q144" s="40" t="e">
        <f>1000000000/10000/PerfPowerST4[[#This Row],[Cons. MT]]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Row],[GraphLabel]]),NA())</f>
        <v>#N/A</v>
      </c>
      <c r="D145" s="21"/>
      <c r="E145" s="22" t="e">
        <f>IFERROR(IF(OR(GeneralTable[[#This Row],[Exclude From Chart]]="X",PerfPowerST4[[#This Row],[ExcludeHere]]="X"),NA(),GeneralTable[[#This Row],[Cons. MT]]),NA())</f>
        <v>#N/A</v>
      </c>
      <c r="F145" s="23" t="e">
        <f>IFERROR(IF(OR(GeneralTable[[#This Row],[Exclude From Chart]]="X",PerfPowerST4[[#This Row],[ExcludeHere]]="X"),NA(),GeneralTable[[#This Row],[Dur. MT]]),NA())</f>
        <v>#N/A</v>
      </c>
      <c r="G145" s="40" t="e">
        <f>1000000000/500/PerfPowerST4[[#This Row],[Cons. MT]]</f>
        <v>#N/A</v>
      </c>
      <c r="H145" s="40" t="e">
        <f>1000000000/1000/PerfPowerST4[[#This Row],[Cons. MT]]</f>
        <v>#N/A</v>
      </c>
      <c r="I145" s="40" t="e">
        <f>1000000000/2000/PerfPowerST4[[#This Row],[Cons. MT]]</f>
        <v>#N/A</v>
      </c>
      <c r="J145" s="40" t="e">
        <f>1000000000/3000/PerfPowerST4[[#This Row],[Cons. MT]]</f>
        <v>#N/A</v>
      </c>
      <c r="K145" s="40" t="e">
        <f>1000000000/4000/PerfPowerST4[[#This Row],[Cons. MT]]</f>
        <v>#N/A</v>
      </c>
      <c r="L145" s="40" t="e">
        <f>1000000000/5000/PerfPowerST4[[#This Row],[Cons. MT]]</f>
        <v>#N/A</v>
      </c>
      <c r="M145" s="40" t="e">
        <f>1000000000/6000/PerfPowerST4[[#This Row],[Cons. MT]]</f>
        <v>#N/A</v>
      </c>
      <c r="N145" s="40" t="e">
        <f>1000000000/7000/PerfPowerST4[[#This Row],[Cons. MT]]</f>
        <v>#N/A</v>
      </c>
      <c r="O145" s="40" t="e">
        <f>1000000000/8000/PerfPowerST4[[#This Row],[Cons. MT]]</f>
        <v>#N/A</v>
      </c>
      <c r="P145" s="40" t="e">
        <f>1000000000/9000/PerfPowerST4[[#This Row],[Cons. MT]]</f>
        <v>#N/A</v>
      </c>
      <c r="Q145" s="40" t="e">
        <f>1000000000/10000/PerfPowerST4[[#This Row],[Cons. MT]]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Row],[GraphLabel]]),NA())</f>
        <v>#N/A</v>
      </c>
      <c r="D146" s="21"/>
      <c r="E146" s="22" t="e">
        <f>IFERROR(IF(OR(GeneralTable[[#This Row],[Exclude From Chart]]="X",PerfPowerST4[[#This Row],[ExcludeHere]]="X"),NA(),GeneralTable[[#This Row],[Cons. MT]]),NA())</f>
        <v>#N/A</v>
      </c>
      <c r="F146" s="23" t="e">
        <f>IFERROR(IF(OR(GeneralTable[[#This Row],[Exclude From Chart]]="X",PerfPowerST4[[#This Row],[ExcludeHere]]="X"),NA(),GeneralTable[[#This Row],[Dur. MT]]),NA())</f>
        <v>#N/A</v>
      </c>
      <c r="G146" s="40" t="e">
        <f>1000000000/500/PerfPowerST4[[#This Row],[Cons. MT]]</f>
        <v>#N/A</v>
      </c>
      <c r="H146" s="40" t="e">
        <f>1000000000/1000/PerfPowerST4[[#This Row],[Cons. MT]]</f>
        <v>#N/A</v>
      </c>
      <c r="I146" s="40" t="e">
        <f>1000000000/2000/PerfPowerST4[[#This Row],[Cons. MT]]</f>
        <v>#N/A</v>
      </c>
      <c r="J146" s="40" t="e">
        <f>1000000000/3000/PerfPowerST4[[#This Row],[Cons. MT]]</f>
        <v>#N/A</v>
      </c>
      <c r="K146" s="40" t="e">
        <f>1000000000/4000/PerfPowerST4[[#This Row],[Cons. MT]]</f>
        <v>#N/A</v>
      </c>
      <c r="L146" s="40" t="e">
        <f>1000000000/5000/PerfPowerST4[[#This Row],[Cons. MT]]</f>
        <v>#N/A</v>
      </c>
      <c r="M146" s="40" t="e">
        <f>1000000000/6000/PerfPowerST4[[#This Row],[Cons. MT]]</f>
        <v>#N/A</v>
      </c>
      <c r="N146" s="40" t="e">
        <f>1000000000/7000/PerfPowerST4[[#This Row],[Cons. MT]]</f>
        <v>#N/A</v>
      </c>
      <c r="O146" s="40" t="e">
        <f>1000000000/8000/PerfPowerST4[[#This Row],[Cons. MT]]</f>
        <v>#N/A</v>
      </c>
      <c r="P146" s="40" t="e">
        <f>1000000000/9000/PerfPowerST4[[#This Row],[Cons. MT]]</f>
        <v>#N/A</v>
      </c>
      <c r="Q146" s="40" t="e">
        <f>1000000000/10000/PerfPowerST4[[#This Row],[Cons. MT]]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Row],[GraphLabel]]),NA())</f>
        <v>#N/A</v>
      </c>
      <c r="D147" s="21"/>
      <c r="E147" s="22" t="e">
        <f>IFERROR(IF(OR(GeneralTable[[#This Row],[Exclude From Chart]]="X",PerfPowerST4[[#This Row],[ExcludeHere]]="X"),NA(),GeneralTable[[#This Row],[Cons. MT]]),NA())</f>
        <v>#N/A</v>
      </c>
      <c r="F147" s="23" t="e">
        <f>IFERROR(IF(OR(GeneralTable[[#This Row],[Exclude From Chart]]="X",PerfPowerST4[[#This Row],[ExcludeHere]]="X"),NA(),GeneralTable[[#This Row],[Dur. MT]]),NA())</f>
        <v>#N/A</v>
      </c>
      <c r="G147" s="40" t="e">
        <f>1000000000/500/PerfPowerST4[[#This Row],[Cons. MT]]</f>
        <v>#N/A</v>
      </c>
      <c r="H147" s="40" t="e">
        <f>1000000000/1000/PerfPowerST4[[#This Row],[Cons. MT]]</f>
        <v>#N/A</v>
      </c>
      <c r="I147" s="40" t="e">
        <f>1000000000/2000/PerfPowerST4[[#This Row],[Cons. MT]]</f>
        <v>#N/A</v>
      </c>
      <c r="J147" s="40" t="e">
        <f>1000000000/3000/PerfPowerST4[[#This Row],[Cons. MT]]</f>
        <v>#N/A</v>
      </c>
      <c r="K147" s="40" t="e">
        <f>1000000000/4000/PerfPowerST4[[#This Row],[Cons. MT]]</f>
        <v>#N/A</v>
      </c>
      <c r="L147" s="40" t="e">
        <f>1000000000/5000/PerfPowerST4[[#This Row],[Cons. MT]]</f>
        <v>#N/A</v>
      </c>
      <c r="M147" s="40" t="e">
        <f>1000000000/6000/PerfPowerST4[[#This Row],[Cons. MT]]</f>
        <v>#N/A</v>
      </c>
      <c r="N147" s="40" t="e">
        <f>1000000000/7000/PerfPowerST4[[#This Row],[Cons. MT]]</f>
        <v>#N/A</v>
      </c>
      <c r="O147" s="40" t="e">
        <f>1000000000/8000/PerfPowerST4[[#This Row],[Cons. MT]]</f>
        <v>#N/A</v>
      </c>
      <c r="P147" s="40" t="e">
        <f>1000000000/9000/PerfPowerST4[[#This Row],[Cons. MT]]</f>
        <v>#N/A</v>
      </c>
      <c r="Q147" s="40" t="e">
        <f>1000000000/10000/PerfPowerST4[[#This Row],[Cons. MT]]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Row],[GraphLabel]]),NA())</f>
        <v>#N/A</v>
      </c>
      <c r="D148" s="21"/>
      <c r="E148" s="22" t="e">
        <f>IFERROR(IF(OR(GeneralTable[[#This Row],[Exclude From Chart]]="X",PerfPowerST4[[#This Row],[ExcludeHere]]="X"),NA(),GeneralTable[[#This Row],[Cons. MT]]),NA())</f>
        <v>#N/A</v>
      </c>
      <c r="F148" s="23" t="e">
        <f>IFERROR(IF(OR(GeneralTable[[#This Row],[Exclude From Chart]]="X",PerfPowerST4[[#This Row],[ExcludeHere]]="X"),NA(),GeneralTable[[#This Row],[Dur. MT]]),NA())</f>
        <v>#N/A</v>
      </c>
      <c r="G148" s="40" t="e">
        <f>1000000000/500/PerfPowerST4[[#This Row],[Cons. MT]]</f>
        <v>#N/A</v>
      </c>
      <c r="H148" s="40" t="e">
        <f>1000000000/1000/PerfPowerST4[[#This Row],[Cons. MT]]</f>
        <v>#N/A</v>
      </c>
      <c r="I148" s="40" t="e">
        <f>1000000000/2000/PerfPowerST4[[#This Row],[Cons. MT]]</f>
        <v>#N/A</v>
      </c>
      <c r="J148" s="40" t="e">
        <f>1000000000/3000/PerfPowerST4[[#This Row],[Cons. MT]]</f>
        <v>#N/A</v>
      </c>
      <c r="K148" s="40" t="e">
        <f>1000000000/4000/PerfPowerST4[[#This Row],[Cons. MT]]</f>
        <v>#N/A</v>
      </c>
      <c r="L148" s="40" t="e">
        <f>1000000000/5000/PerfPowerST4[[#This Row],[Cons. MT]]</f>
        <v>#N/A</v>
      </c>
      <c r="M148" s="40" t="e">
        <f>1000000000/6000/PerfPowerST4[[#This Row],[Cons. MT]]</f>
        <v>#N/A</v>
      </c>
      <c r="N148" s="40" t="e">
        <f>1000000000/7000/PerfPowerST4[[#This Row],[Cons. MT]]</f>
        <v>#N/A</v>
      </c>
      <c r="O148" s="40" t="e">
        <f>1000000000/8000/PerfPowerST4[[#This Row],[Cons. MT]]</f>
        <v>#N/A</v>
      </c>
      <c r="P148" s="40" t="e">
        <f>1000000000/9000/PerfPowerST4[[#This Row],[Cons. MT]]</f>
        <v>#N/A</v>
      </c>
      <c r="Q148" s="40" t="e">
        <f>1000000000/10000/PerfPowerST4[[#This Row],[Cons. MT]]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Row],[GraphLabel]]),NA())</f>
        <v>#N/A</v>
      </c>
      <c r="D149" s="21"/>
      <c r="E149" s="22" t="e">
        <f>IFERROR(IF(OR(GeneralTable[[#This Row],[Exclude From Chart]]="X",PerfPowerST4[[#This Row],[ExcludeHere]]="X"),NA(),GeneralTable[[#This Row],[Cons. MT]]),NA())</f>
        <v>#N/A</v>
      </c>
      <c r="F149" s="23" t="e">
        <f>IFERROR(IF(OR(GeneralTable[[#This Row],[Exclude From Chart]]="X",PerfPowerST4[[#This Row],[ExcludeHere]]="X"),NA(),GeneralTable[[#This Row],[Dur. MT]]),NA())</f>
        <v>#N/A</v>
      </c>
      <c r="G149" s="40" t="e">
        <f>1000000000/500/PerfPowerST4[[#This Row],[Cons. MT]]</f>
        <v>#N/A</v>
      </c>
      <c r="H149" s="40" t="e">
        <f>1000000000/1000/PerfPowerST4[[#This Row],[Cons. MT]]</f>
        <v>#N/A</v>
      </c>
      <c r="I149" s="40" t="e">
        <f>1000000000/2000/PerfPowerST4[[#This Row],[Cons. MT]]</f>
        <v>#N/A</v>
      </c>
      <c r="J149" s="40" t="e">
        <f>1000000000/3000/PerfPowerST4[[#This Row],[Cons. MT]]</f>
        <v>#N/A</v>
      </c>
      <c r="K149" s="40" t="e">
        <f>1000000000/4000/PerfPowerST4[[#This Row],[Cons. MT]]</f>
        <v>#N/A</v>
      </c>
      <c r="L149" s="40" t="e">
        <f>1000000000/5000/PerfPowerST4[[#This Row],[Cons. MT]]</f>
        <v>#N/A</v>
      </c>
      <c r="M149" s="40" t="e">
        <f>1000000000/6000/PerfPowerST4[[#This Row],[Cons. MT]]</f>
        <v>#N/A</v>
      </c>
      <c r="N149" s="40" t="e">
        <f>1000000000/7000/PerfPowerST4[[#This Row],[Cons. MT]]</f>
        <v>#N/A</v>
      </c>
      <c r="O149" s="40" t="e">
        <f>1000000000/8000/PerfPowerST4[[#This Row],[Cons. MT]]</f>
        <v>#N/A</v>
      </c>
      <c r="P149" s="40" t="e">
        <f>1000000000/9000/PerfPowerST4[[#This Row],[Cons. MT]]</f>
        <v>#N/A</v>
      </c>
      <c r="Q149" s="40" t="e">
        <f>1000000000/10000/PerfPowerST4[[#This Row],[Cons. MT]]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Row],[GraphLabel]]),NA())</f>
        <v>#N/A</v>
      </c>
      <c r="D150" s="21"/>
      <c r="E150" s="22" t="e">
        <f>IFERROR(IF(OR(GeneralTable[[#This Row],[Exclude From Chart]]="X",PerfPowerST4[[#This Row],[ExcludeHere]]="X"),NA(),GeneralTable[[#This Row],[Cons. MT]]),NA())</f>
        <v>#N/A</v>
      </c>
      <c r="F150" s="23" t="e">
        <f>IFERROR(IF(OR(GeneralTable[[#This Row],[Exclude From Chart]]="X",PerfPowerST4[[#This Row],[ExcludeHere]]="X"),NA(),GeneralTable[[#This Row],[Dur. MT]]),NA())</f>
        <v>#N/A</v>
      </c>
      <c r="G150" s="40" t="e">
        <f>1000000000/500/PerfPowerST4[[#This Row],[Cons. MT]]</f>
        <v>#N/A</v>
      </c>
      <c r="H150" s="40" t="e">
        <f>1000000000/1000/PerfPowerST4[[#This Row],[Cons. MT]]</f>
        <v>#N/A</v>
      </c>
      <c r="I150" s="40" t="e">
        <f>1000000000/2000/PerfPowerST4[[#This Row],[Cons. MT]]</f>
        <v>#N/A</v>
      </c>
      <c r="J150" s="40" t="e">
        <f>1000000000/3000/PerfPowerST4[[#This Row],[Cons. MT]]</f>
        <v>#N/A</v>
      </c>
      <c r="K150" s="40" t="e">
        <f>1000000000/4000/PerfPowerST4[[#This Row],[Cons. MT]]</f>
        <v>#N/A</v>
      </c>
      <c r="L150" s="40" t="e">
        <f>1000000000/5000/PerfPowerST4[[#This Row],[Cons. MT]]</f>
        <v>#N/A</v>
      </c>
      <c r="M150" s="40" t="e">
        <f>1000000000/6000/PerfPowerST4[[#This Row],[Cons. MT]]</f>
        <v>#N/A</v>
      </c>
      <c r="N150" s="40" t="e">
        <f>1000000000/7000/PerfPowerST4[[#This Row],[Cons. MT]]</f>
        <v>#N/A</v>
      </c>
      <c r="O150" s="40" t="e">
        <f>1000000000/8000/PerfPowerST4[[#This Row],[Cons. MT]]</f>
        <v>#N/A</v>
      </c>
      <c r="P150" s="40" t="e">
        <f>1000000000/9000/PerfPowerST4[[#This Row],[Cons. MT]]</f>
        <v>#N/A</v>
      </c>
      <c r="Q150" s="40" t="e">
        <f>1000000000/10000/PerfPowerST4[[#This Row],[Cons. MT]]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Row],[GraphLabel]]),NA())</f>
        <v>#N/A</v>
      </c>
      <c r="D151" s="21"/>
      <c r="E151" s="22" t="e">
        <f>IFERROR(IF(OR(GeneralTable[[#This Row],[Exclude From Chart]]="X",PerfPowerST4[[#This Row],[ExcludeHere]]="X"),NA(),GeneralTable[[#This Row],[Cons. MT]]),NA())</f>
        <v>#N/A</v>
      </c>
      <c r="F151" s="23" t="e">
        <f>IFERROR(IF(OR(GeneralTable[[#This Row],[Exclude From Chart]]="X",PerfPowerST4[[#This Row],[ExcludeHere]]="X"),NA(),GeneralTable[[#This Row],[Dur. MT]]),NA())</f>
        <v>#N/A</v>
      </c>
      <c r="G151" s="40" t="e">
        <f>1000000000/500/PerfPowerST4[[#This Row],[Cons. MT]]</f>
        <v>#N/A</v>
      </c>
      <c r="H151" s="40" t="e">
        <f>1000000000/1000/PerfPowerST4[[#This Row],[Cons. MT]]</f>
        <v>#N/A</v>
      </c>
      <c r="I151" s="40" t="e">
        <f>1000000000/2000/PerfPowerST4[[#This Row],[Cons. MT]]</f>
        <v>#N/A</v>
      </c>
      <c r="J151" s="40" t="e">
        <f>1000000000/3000/PerfPowerST4[[#This Row],[Cons. MT]]</f>
        <v>#N/A</v>
      </c>
      <c r="K151" s="40" t="e">
        <f>1000000000/4000/PerfPowerST4[[#This Row],[Cons. MT]]</f>
        <v>#N/A</v>
      </c>
      <c r="L151" s="40" t="e">
        <f>1000000000/5000/PerfPowerST4[[#This Row],[Cons. MT]]</f>
        <v>#N/A</v>
      </c>
      <c r="M151" s="40" t="e">
        <f>1000000000/6000/PerfPowerST4[[#This Row],[Cons. MT]]</f>
        <v>#N/A</v>
      </c>
      <c r="N151" s="40" t="e">
        <f>1000000000/7000/PerfPowerST4[[#This Row],[Cons. MT]]</f>
        <v>#N/A</v>
      </c>
      <c r="O151" s="40" t="e">
        <f>1000000000/8000/PerfPowerST4[[#This Row],[Cons. MT]]</f>
        <v>#N/A</v>
      </c>
      <c r="P151" s="40" t="e">
        <f>1000000000/9000/PerfPowerST4[[#This Row],[Cons. MT]]</f>
        <v>#N/A</v>
      </c>
      <c r="Q151" s="40" t="e">
        <f>1000000000/10000/PerfPowerST4[[#This Row],[Cons. MT]]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Row],[GraphLabel]]),NA())</f>
        <v>#N/A</v>
      </c>
      <c r="D152" s="21"/>
      <c r="E152" s="22" t="e">
        <f>IFERROR(IF(OR(GeneralTable[[#This Row],[Exclude From Chart]]="X",PerfPowerST4[[#This Row],[ExcludeHere]]="X"),NA(),GeneralTable[[#This Row],[Cons. MT]]),NA())</f>
        <v>#N/A</v>
      </c>
      <c r="F152" s="23" t="e">
        <f>IFERROR(IF(OR(GeneralTable[[#This Row],[Exclude From Chart]]="X",PerfPowerST4[[#This Row],[ExcludeHere]]="X"),NA(),GeneralTable[[#This Row],[Dur. MT]]),NA())</f>
        <v>#N/A</v>
      </c>
      <c r="G152" s="40" t="e">
        <f>1000000000/500/PerfPowerST4[[#This Row],[Cons. MT]]</f>
        <v>#N/A</v>
      </c>
      <c r="H152" s="40" t="e">
        <f>1000000000/1000/PerfPowerST4[[#This Row],[Cons. MT]]</f>
        <v>#N/A</v>
      </c>
      <c r="I152" s="40" t="e">
        <f>1000000000/2000/PerfPowerST4[[#This Row],[Cons. MT]]</f>
        <v>#N/A</v>
      </c>
      <c r="J152" s="40" t="e">
        <f>1000000000/3000/PerfPowerST4[[#This Row],[Cons. MT]]</f>
        <v>#N/A</v>
      </c>
      <c r="K152" s="40" t="e">
        <f>1000000000/4000/PerfPowerST4[[#This Row],[Cons. MT]]</f>
        <v>#N/A</v>
      </c>
      <c r="L152" s="40" t="e">
        <f>1000000000/5000/PerfPowerST4[[#This Row],[Cons. MT]]</f>
        <v>#N/A</v>
      </c>
      <c r="M152" s="40" t="e">
        <f>1000000000/6000/PerfPowerST4[[#This Row],[Cons. MT]]</f>
        <v>#N/A</v>
      </c>
      <c r="N152" s="40" t="e">
        <f>1000000000/7000/PerfPowerST4[[#This Row],[Cons. MT]]</f>
        <v>#N/A</v>
      </c>
      <c r="O152" s="40" t="e">
        <f>1000000000/8000/PerfPowerST4[[#This Row],[Cons. MT]]</f>
        <v>#N/A</v>
      </c>
      <c r="P152" s="40" t="e">
        <f>1000000000/9000/PerfPowerST4[[#This Row],[Cons. MT]]</f>
        <v>#N/A</v>
      </c>
      <c r="Q152" s="40" t="e">
        <f>1000000000/10000/PerfPowerST4[[#This Row],[Cons. MT]]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Row],[GraphLabel]]),NA())</f>
        <v>#N/A</v>
      </c>
      <c r="D153" s="21"/>
      <c r="E153" s="22" t="e">
        <f>IFERROR(IF(OR(GeneralTable[[#This Row],[Exclude From Chart]]="X",PerfPowerST4[[#This Row],[ExcludeHere]]="X"),NA(),GeneralTable[[#This Row],[Cons. MT]]),NA())</f>
        <v>#N/A</v>
      </c>
      <c r="F153" s="23" t="e">
        <f>IFERROR(IF(OR(GeneralTable[[#This Row],[Exclude From Chart]]="X",PerfPowerST4[[#This Row],[ExcludeHere]]="X"),NA(),GeneralTable[[#This Row],[Dur. MT]]),NA())</f>
        <v>#N/A</v>
      </c>
      <c r="G153" s="40" t="e">
        <f>1000000000/500/PerfPowerST4[[#This Row],[Cons. MT]]</f>
        <v>#N/A</v>
      </c>
      <c r="H153" s="40" t="e">
        <f>1000000000/1000/PerfPowerST4[[#This Row],[Cons. MT]]</f>
        <v>#N/A</v>
      </c>
      <c r="I153" s="40" t="e">
        <f>1000000000/2000/PerfPowerST4[[#This Row],[Cons. MT]]</f>
        <v>#N/A</v>
      </c>
      <c r="J153" s="40" t="e">
        <f>1000000000/3000/PerfPowerST4[[#This Row],[Cons. MT]]</f>
        <v>#N/A</v>
      </c>
      <c r="K153" s="40" t="e">
        <f>1000000000/4000/PerfPowerST4[[#This Row],[Cons. MT]]</f>
        <v>#N/A</v>
      </c>
      <c r="L153" s="40" t="e">
        <f>1000000000/5000/PerfPowerST4[[#This Row],[Cons. MT]]</f>
        <v>#N/A</v>
      </c>
      <c r="M153" s="40" t="e">
        <f>1000000000/6000/PerfPowerST4[[#This Row],[Cons. MT]]</f>
        <v>#N/A</v>
      </c>
      <c r="N153" s="40" t="e">
        <f>1000000000/7000/PerfPowerST4[[#This Row],[Cons. MT]]</f>
        <v>#N/A</v>
      </c>
      <c r="O153" s="40" t="e">
        <f>1000000000/8000/PerfPowerST4[[#This Row],[Cons. MT]]</f>
        <v>#N/A</v>
      </c>
      <c r="P153" s="40" t="e">
        <f>1000000000/9000/PerfPowerST4[[#This Row],[Cons. MT]]</f>
        <v>#N/A</v>
      </c>
      <c r="Q153" s="40" t="e">
        <f>1000000000/10000/PerfPowerST4[[#This Row],[Cons. MT]]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Row],[GraphLabel]]),NA())</f>
        <v>#N/A</v>
      </c>
      <c r="D154" s="21"/>
      <c r="E154" s="22" t="e">
        <f>IFERROR(IF(OR(GeneralTable[[#This Row],[Exclude From Chart]]="X",PerfPowerST4[[#This Row],[ExcludeHere]]="X"),NA(),GeneralTable[[#This Row],[Cons. MT]]),NA())</f>
        <v>#N/A</v>
      </c>
      <c r="F154" s="23" t="e">
        <f>IFERROR(IF(OR(GeneralTable[[#This Row],[Exclude From Chart]]="X",PerfPowerST4[[#This Row],[ExcludeHere]]="X"),NA(),GeneralTable[[#This Row],[Dur. MT]]),NA())</f>
        <v>#N/A</v>
      </c>
      <c r="G154" s="40" t="e">
        <f>1000000000/500/PerfPowerST4[[#This Row],[Cons. MT]]</f>
        <v>#N/A</v>
      </c>
      <c r="H154" s="40" t="e">
        <f>1000000000/1000/PerfPowerST4[[#This Row],[Cons. MT]]</f>
        <v>#N/A</v>
      </c>
      <c r="I154" s="40" t="e">
        <f>1000000000/2000/PerfPowerST4[[#This Row],[Cons. MT]]</f>
        <v>#N/A</v>
      </c>
      <c r="J154" s="40" t="e">
        <f>1000000000/3000/PerfPowerST4[[#This Row],[Cons. MT]]</f>
        <v>#N/A</v>
      </c>
      <c r="K154" s="40" t="e">
        <f>1000000000/4000/PerfPowerST4[[#This Row],[Cons. MT]]</f>
        <v>#N/A</v>
      </c>
      <c r="L154" s="40" t="e">
        <f>1000000000/5000/PerfPowerST4[[#This Row],[Cons. MT]]</f>
        <v>#N/A</v>
      </c>
      <c r="M154" s="40" t="e">
        <f>1000000000/6000/PerfPowerST4[[#This Row],[Cons. MT]]</f>
        <v>#N/A</v>
      </c>
      <c r="N154" s="40" t="e">
        <f>1000000000/7000/PerfPowerST4[[#This Row],[Cons. MT]]</f>
        <v>#N/A</v>
      </c>
      <c r="O154" s="40" t="e">
        <f>1000000000/8000/PerfPowerST4[[#This Row],[Cons. MT]]</f>
        <v>#N/A</v>
      </c>
      <c r="P154" s="40" t="e">
        <f>1000000000/9000/PerfPowerST4[[#This Row],[Cons. MT]]</f>
        <v>#N/A</v>
      </c>
      <c r="Q154" s="40" t="e">
        <f>1000000000/10000/PerfPowerST4[[#This Row],[Cons. MT]]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Row],[GraphLabel]]),NA())</f>
        <v>#N/A</v>
      </c>
      <c r="D155" s="21"/>
      <c r="E155" s="22" t="e">
        <f>IFERROR(IF(OR(GeneralTable[[#This Row],[Exclude From Chart]]="X",PerfPowerST4[[#This Row],[ExcludeHere]]="X"),NA(),GeneralTable[[#This Row],[Cons. MT]]),NA())</f>
        <v>#N/A</v>
      </c>
      <c r="F155" s="23" t="e">
        <f>IFERROR(IF(OR(GeneralTable[[#This Row],[Exclude From Chart]]="X",PerfPowerST4[[#This Row],[ExcludeHere]]="X"),NA(),GeneralTable[[#This Row],[Dur. MT]]),NA())</f>
        <v>#N/A</v>
      </c>
      <c r="G155" s="40" t="e">
        <f>1000000000/500/PerfPowerST4[[#This Row],[Cons. MT]]</f>
        <v>#N/A</v>
      </c>
      <c r="H155" s="40" t="e">
        <f>1000000000/1000/PerfPowerST4[[#This Row],[Cons. MT]]</f>
        <v>#N/A</v>
      </c>
      <c r="I155" s="40" t="e">
        <f>1000000000/2000/PerfPowerST4[[#This Row],[Cons. MT]]</f>
        <v>#N/A</v>
      </c>
      <c r="J155" s="40" t="e">
        <f>1000000000/3000/PerfPowerST4[[#This Row],[Cons. MT]]</f>
        <v>#N/A</v>
      </c>
      <c r="K155" s="40" t="e">
        <f>1000000000/4000/PerfPowerST4[[#This Row],[Cons. MT]]</f>
        <v>#N/A</v>
      </c>
      <c r="L155" s="40" t="e">
        <f>1000000000/5000/PerfPowerST4[[#This Row],[Cons. MT]]</f>
        <v>#N/A</v>
      </c>
      <c r="M155" s="40" t="e">
        <f>1000000000/6000/PerfPowerST4[[#This Row],[Cons. MT]]</f>
        <v>#N/A</v>
      </c>
      <c r="N155" s="40" t="e">
        <f>1000000000/7000/PerfPowerST4[[#This Row],[Cons. MT]]</f>
        <v>#N/A</v>
      </c>
      <c r="O155" s="40" t="e">
        <f>1000000000/8000/PerfPowerST4[[#This Row],[Cons. MT]]</f>
        <v>#N/A</v>
      </c>
      <c r="P155" s="40" t="e">
        <f>1000000000/9000/PerfPowerST4[[#This Row],[Cons. MT]]</f>
        <v>#N/A</v>
      </c>
      <c r="Q155" s="40" t="e">
        <f>1000000000/10000/PerfPowerST4[[#This Row],[Cons. MT]]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Row],[GraphLabel]]),NA())</f>
        <v>#N/A</v>
      </c>
      <c r="D156" s="21"/>
      <c r="E156" s="22" t="e">
        <f>IFERROR(IF(OR(GeneralTable[[#This Row],[Exclude From Chart]]="X",PerfPowerST4[[#This Row],[ExcludeHere]]="X"),NA(),GeneralTable[[#This Row],[Cons. MT]]),NA())</f>
        <v>#N/A</v>
      </c>
      <c r="F156" s="23" t="e">
        <f>IFERROR(IF(OR(GeneralTable[[#This Row],[Exclude From Chart]]="X",PerfPowerST4[[#This Row],[ExcludeHere]]="X"),NA(),GeneralTable[[#This Row],[Dur. MT]]),NA())</f>
        <v>#N/A</v>
      </c>
      <c r="G156" s="40" t="e">
        <f>1000000000/500/PerfPowerST4[[#This Row],[Cons. MT]]</f>
        <v>#N/A</v>
      </c>
      <c r="H156" s="40" t="e">
        <f>1000000000/1000/PerfPowerST4[[#This Row],[Cons. MT]]</f>
        <v>#N/A</v>
      </c>
      <c r="I156" s="40" t="e">
        <f>1000000000/2000/PerfPowerST4[[#This Row],[Cons. MT]]</f>
        <v>#N/A</v>
      </c>
      <c r="J156" s="40" t="e">
        <f>1000000000/3000/PerfPowerST4[[#This Row],[Cons. MT]]</f>
        <v>#N/A</v>
      </c>
      <c r="K156" s="40" t="e">
        <f>1000000000/4000/PerfPowerST4[[#This Row],[Cons. MT]]</f>
        <v>#N/A</v>
      </c>
      <c r="L156" s="40" t="e">
        <f>1000000000/5000/PerfPowerST4[[#This Row],[Cons. MT]]</f>
        <v>#N/A</v>
      </c>
      <c r="M156" s="40" t="e">
        <f>1000000000/6000/PerfPowerST4[[#This Row],[Cons. MT]]</f>
        <v>#N/A</v>
      </c>
      <c r="N156" s="40" t="e">
        <f>1000000000/7000/PerfPowerST4[[#This Row],[Cons. MT]]</f>
        <v>#N/A</v>
      </c>
      <c r="O156" s="40" t="e">
        <f>1000000000/8000/PerfPowerST4[[#This Row],[Cons. MT]]</f>
        <v>#N/A</v>
      </c>
      <c r="P156" s="40" t="e">
        <f>1000000000/9000/PerfPowerST4[[#This Row],[Cons. MT]]</f>
        <v>#N/A</v>
      </c>
      <c r="Q156" s="40" t="e">
        <f>1000000000/10000/PerfPowerST4[[#This Row],[Cons. MT]]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Row],[GraphLabel]]),NA())</f>
        <v>#N/A</v>
      </c>
      <c r="D157" s="21"/>
      <c r="E157" s="22" t="e">
        <f>IFERROR(IF(OR(GeneralTable[[#This Row],[Exclude From Chart]]="X",PerfPowerST4[[#This Row],[ExcludeHere]]="X"),NA(),GeneralTable[[#This Row],[Cons. MT]]),NA())</f>
        <v>#N/A</v>
      </c>
      <c r="F157" s="23" t="e">
        <f>IFERROR(IF(OR(GeneralTable[[#This Row],[Exclude From Chart]]="X",PerfPowerST4[[#This Row],[ExcludeHere]]="X"),NA(),GeneralTable[[#This Row],[Dur. MT]]),NA())</f>
        <v>#N/A</v>
      </c>
      <c r="G157" s="40" t="e">
        <f>1000000000/500/PerfPowerST4[[#This Row],[Cons. MT]]</f>
        <v>#N/A</v>
      </c>
      <c r="H157" s="40" t="e">
        <f>1000000000/1000/PerfPowerST4[[#This Row],[Cons. MT]]</f>
        <v>#N/A</v>
      </c>
      <c r="I157" s="40" t="e">
        <f>1000000000/2000/PerfPowerST4[[#This Row],[Cons. MT]]</f>
        <v>#N/A</v>
      </c>
      <c r="J157" s="40" t="e">
        <f>1000000000/3000/PerfPowerST4[[#This Row],[Cons. MT]]</f>
        <v>#N/A</v>
      </c>
      <c r="K157" s="40" t="e">
        <f>1000000000/4000/PerfPowerST4[[#This Row],[Cons. MT]]</f>
        <v>#N/A</v>
      </c>
      <c r="L157" s="40" t="e">
        <f>1000000000/5000/PerfPowerST4[[#This Row],[Cons. MT]]</f>
        <v>#N/A</v>
      </c>
      <c r="M157" s="40" t="e">
        <f>1000000000/6000/PerfPowerST4[[#This Row],[Cons. MT]]</f>
        <v>#N/A</v>
      </c>
      <c r="N157" s="40" t="e">
        <f>1000000000/7000/PerfPowerST4[[#This Row],[Cons. MT]]</f>
        <v>#N/A</v>
      </c>
      <c r="O157" s="40" t="e">
        <f>1000000000/8000/PerfPowerST4[[#This Row],[Cons. MT]]</f>
        <v>#N/A</v>
      </c>
      <c r="P157" s="40" t="e">
        <f>1000000000/9000/PerfPowerST4[[#This Row],[Cons. MT]]</f>
        <v>#N/A</v>
      </c>
      <c r="Q157" s="40" t="e">
        <f>1000000000/10000/PerfPowerST4[[#This Row],[Cons. MT]]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Row],[GraphLabel]]),NA())</f>
        <v>#N/A</v>
      </c>
      <c r="D158" s="21"/>
      <c r="E158" s="22" t="e">
        <f>IFERROR(IF(OR(GeneralTable[[#This Row],[Exclude From Chart]]="X",PerfPowerST4[[#This Row],[ExcludeHere]]="X"),NA(),GeneralTable[[#This Row],[Cons. MT]]),NA())</f>
        <v>#N/A</v>
      </c>
      <c r="F158" s="23" t="e">
        <f>IFERROR(IF(OR(GeneralTable[[#This Row],[Exclude From Chart]]="X",PerfPowerST4[[#This Row],[ExcludeHere]]="X"),NA(),GeneralTable[[#This Row],[Dur. MT]]),NA())</f>
        <v>#N/A</v>
      </c>
      <c r="G158" s="40" t="e">
        <f>1000000000/500/PerfPowerST4[[#This Row],[Cons. MT]]</f>
        <v>#N/A</v>
      </c>
      <c r="H158" s="40" t="e">
        <f>1000000000/1000/PerfPowerST4[[#This Row],[Cons. MT]]</f>
        <v>#N/A</v>
      </c>
      <c r="I158" s="40" t="e">
        <f>1000000000/2000/PerfPowerST4[[#This Row],[Cons. MT]]</f>
        <v>#N/A</v>
      </c>
      <c r="J158" s="40" t="e">
        <f>1000000000/3000/PerfPowerST4[[#This Row],[Cons. MT]]</f>
        <v>#N/A</v>
      </c>
      <c r="K158" s="40" t="e">
        <f>1000000000/4000/PerfPowerST4[[#This Row],[Cons. MT]]</f>
        <v>#N/A</v>
      </c>
      <c r="L158" s="40" t="e">
        <f>1000000000/5000/PerfPowerST4[[#This Row],[Cons. MT]]</f>
        <v>#N/A</v>
      </c>
      <c r="M158" s="40" t="e">
        <f>1000000000/6000/PerfPowerST4[[#This Row],[Cons. MT]]</f>
        <v>#N/A</v>
      </c>
      <c r="N158" s="40" t="e">
        <f>1000000000/7000/PerfPowerST4[[#This Row],[Cons. MT]]</f>
        <v>#N/A</v>
      </c>
      <c r="O158" s="40" t="e">
        <f>1000000000/8000/PerfPowerST4[[#This Row],[Cons. MT]]</f>
        <v>#N/A</v>
      </c>
      <c r="P158" s="40" t="e">
        <f>1000000000/9000/PerfPowerST4[[#This Row],[Cons. MT]]</f>
        <v>#N/A</v>
      </c>
      <c r="Q158" s="40" t="e">
        <f>1000000000/10000/PerfPowerST4[[#This Row],[Cons. MT]]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Row],[GraphLabel]]),NA())</f>
        <v>#N/A</v>
      </c>
      <c r="D159" s="21"/>
      <c r="E159" s="22" t="e">
        <f>IFERROR(IF(OR(GeneralTable[[#This Row],[Exclude From Chart]]="X",PerfPowerST4[[#This Row],[ExcludeHere]]="X"),NA(),GeneralTable[[#This Row],[Cons. MT]]),NA())</f>
        <v>#N/A</v>
      </c>
      <c r="F159" s="23" t="e">
        <f>IFERROR(IF(OR(GeneralTable[[#This Row],[Exclude From Chart]]="X",PerfPowerST4[[#This Row],[ExcludeHere]]="X"),NA(),GeneralTable[[#This Row],[Dur. MT]]),NA())</f>
        <v>#N/A</v>
      </c>
      <c r="G159" s="40" t="e">
        <f>1000000000/500/PerfPowerST4[[#This Row],[Cons. MT]]</f>
        <v>#N/A</v>
      </c>
      <c r="H159" s="40" t="e">
        <f>1000000000/1000/PerfPowerST4[[#This Row],[Cons. MT]]</f>
        <v>#N/A</v>
      </c>
      <c r="I159" s="40" t="e">
        <f>1000000000/2000/PerfPowerST4[[#This Row],[Cons. MT]]</f>
        <v>#N/A</v>
      </c>
      <c r="J159" s="40" t="e">
        <f>1000000000/3000/PerfPowerST4[[#This Row],[Cons. MT]]</f>
        <v>#N/A</v>
      </c>
      <c r="K159" s="40" t="e">
        <f>1000000000/4000/PerfPowerST4[[#This Row],[Cons. MT]]</f>
        <v>#N/A</v>
      </c>
      <c r="L159" s="40" t="e">
        <f>1000000000/5000/PerfPowerST4[[#This Row],[Cons. MT]]</f>
        <v>#N/A</v>
      </c>
      <c r="M159" s="40" t="e">
        <f>1000000000/6000/PerfPowerST4[[#This Row],[Cons. MT]]</f>
        <v>#N/A</v>
      </c>
      <c r="N159" s="40" t="e">
        <f>1000000000/7000/PerfPowerST4[[#This Row],[Cons. MT]]</f>
        <v>#N/A</v>
      </c>
      <c r="O159" s="40" t="e">
        <f>1000000000/8000/PerfPowerST4[[#This Row],[Cons. MT]]</f>
        <v>#N/A</v>
      </c>
      <c r="P159" s="40" t="e">
        <f>1000000000/9000/PerfPowerST4[[#This Row],[Cons. MT]]</f>
        <v>#N/A</v>
      </c>
      <c r="Q159" s="40" t="e">
        <f>1000000000/10000/PerfPowerST4[[#This Row],[Cons. MT]]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Row],[GraphLabel]]),NA())</f>
        <v>#N/A</v>
      </c>
      <c r="D160" s="21"/>
      <c r="E160" s="22" t="e">
        <f>IFERROR(IF(OR(GeneralTable[[#This Row],[Exclude From Chart]]="X",PerfPowerST4[[#This Row],[ExcludeHere]]="X"),NA(),GeneralTable[[#This Row],[Cons. MT]]),NA())</f>
        <v>#N/A</v>
      </c>
      <c r="F160" s="23" t="e">
        <f>IFERROR(IF(OR(GeneralTable[[#This Row],[Exclude From Chart]]="X",PerfPowerST4[[#This Row],[ExcludeHere]]="X"),NA(),GeneralTable[[#This Row],[Dur. MT]]),NA())</f>
        <v>#N/A</v>
      </c>
      <c r="G160" s="40" t="e">
        <f>1000000000/500/PerfPowerST4[[#This Row],[Cons. MT]]</f>
        <v>#N/A</v>
      </c>
      <c r="H160" s="40" t="e">
        <f>1000000000/1000/PerfPowerST4[[#This Row],[Cons. MT]]</f>
        <v>#N/A</v>
      </c>
      <c r="I160" s="40" t="e">
        <f>1000000000/2000/PerfPowerST4[[#This Row],[Cons. MT]]</f>
        <v>#N/A</v>
      </c>
      <c r="J160" s="40" t="e">
        <f>1000000000/3000/PerfPowerST4[[#This Row],[Cons. MT]]</f>
        <v>#N/A</v>
      </c>
      <c r="K160" s="40" t="e">
        <f>1000000000/4000/PerfPowerST4[[#This Row],[Cons. MT]]</f>
        <v>#N/A</v>
      </c>
      <c r="L160" s="40" t="e">
        <f>1000000000/5000/PerfPowerST4[[#This Row],[Cons. MT]]</f>
        <v>#N/A</v>
      </c>
      <c r="M160" s="40" t="e">
        <f>1000000000/6000/PerfPowerST4[[#This Row],[Cons. MT]]</f>
        <v>#N/A</v>
      </c>
      <c r="N160" s="40" t="e">
        <f>1000000000/7000/PerfPowerST4[[#This Row],[Cons. MT]]</f>
        <v>#N/A</v>
      </c>
      <c r="O160" s="40" t="e">
        <f>1000000000/8000/PerfPowerST4[[#This Row],[Cons. MT]]</f>
        <v>#N/A</v>
      </c>
      <c r="P160" s="40" t="e">
        <f>1000000000/9000/PerfPowerST4[[#This Row],[Cons. MT]]</f>
        <v>#N/A</v>
      </c>
      <c r="Q160" s="40" t="e">
        <f>1000000000/10000/PerfPowerST4[[#This Row],[Cons. MT]]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Row],[GraphLabel]]),NA())</f>
        <v>#N/A</v>
      </c>
      <c r="D161" s="21"/>
      <c r="E161" s="22" t="e">
        <f>IFERROR(IF(OR(GeneralTable[[#This Row],[Exclude From Chart]]="X",PerfPowerST4[[#This Row],[ExcludeHere]]="X"),NA(),GeneralTable[[#This Row],[Cons. MT]]),NA())</f>
        <v>#N/A</v>
      </c>
      <c r="F161" s="23" t="e">
        <f>IFERROR(IF(OR(GeneralTable[[#This Row],[Exclude From Chart]]="X",PerfPowerST4[[#This Row],[ExcludeHere]]="X"),NA(),GeneralTable[[#This Row],[Dur. MT]]),NA())</f>
        <v>#N/A</v>
      </c>
      <c r="G161" s="40" t="e">
        <f>1000000000/500/PerfPowerST4[[#This Row],[Cons. MT]]</f>
        <v>#N/A</v>
      </c>
      <c r="H161" s="40" t="e">
        <f>1000000000/1000/PerfPowerST4[[#This Row],[Cons. MT]]</f>
        <v>#N/A</v>
      </c>
      <c r="I161" s="40" t="e">
        <f>1000000000/2000/PerfPowerST4[[#This Row],[Cons. MT]]</f>
        <v>#N/A</v>
      </c>
      <c r="J161" s="40" t="e">
        <f>1000000000/3000/PerfPowerST4[[#This Row],[Cons. MT]]</f>
        <v>#N/A</v>
      </c>
      <c r="K161" s="40" t="e">
        <f>1000000000/4000/PerfPowerST4[[#This Row],[Cons. MT]]</f>
        <v>#N/A</v>
      </c>
      <c r="L161" s="40" t="e">
        <f>1000000000/5000/PerfPowerST4[[#This Row],[Cons. MT]]</f>
        <v>#N/A</v>
      </c>
      <c r="M161" s="40" t="e">
        <f>1000000000/6000/PerfPowerST4[[#This Row],[Cons. MT]]</f>
        <v>#N/A</v>
      </c>
      <c r="N161" s="40" t="e">
        <f>1000000000/7000/PerfPowerST4[[#This Row],[Cons. MT]]</f>
        <v>#N/A</v>
      </c>
      <c r="O161" s="40" t="e">
        <f>1000000000/8000/PerfPowerST4[[#This Row],[Cons. MT]]</f>
        <v>#N/A</v>
      </c>
      <c r="P161" s="40" t="e">
        <f>1000000000/9000/PerfPowerST4[[#This Row],[Cons. MT]]</f>
        <v>#N/A</v>
      </c>
      <c r="Q161" s="40" t="e">
        <f>1000000000/10000/PerfPowerST4[[#This Row],[Cons. MT]]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Row],[GraphLabel]]),NA())</f>
        <v>#N/A</v>
      </c>
      <c r="D162" s="21"/>
      <c r="E162" s="22" t="e">
        <f>IFERROR(IF(OR(GeneralTable[[#This Row],[Exclude From Chart]]="X",PerfPowerST4[[#This Row],[ExcludeHere]]="X"),NA(),GeneralTable[[#This Row],[Cons. MT]]),NA())</f>
        <v>#N/A</v>
      </c>
      <c r="F162" s="23" t="e">
        <f>IFERROR(IF(OR(GeneralTable[[#This Row],[Exclude From Chart]]="X",PerfPowerST4[[#This Row],[ExcludeHere]]="X"),NA(),GeneralTable[[#This Row],[Dur. MT]]),NA())</f>
        <v>#N/A</v>
      </c>
      <c r="G162" s="40" t="e">
        <f>1000000000/500/PerfPowerST4[[#This Row],[Cons. MT]]</f>
        <v>#N/A</v>
      </c>
      <c r="H162" s="40" t="e">
        <f>1000000000/1000/PerfPowerST4[[#This Row],[Cons. MT]]</f>
        <v>#N/A</v>
      </c>
      <c r="I162" s="40" t="e">
        <f>1000000000/2000/PerfPowerST4[[#This Row],[Cons. MT]]</f>
        <v>#N/A</v>
      </c>
      <c r="J162" s="40" t="e">
        <f>1000000000/3000/PerfPowerST4[[#This Row],[Cons. MT]]</f>
        <v>#N/A</v>
      </c>
      <c r="K162" s="40" t="e">
        <f>1000000000/4000/PerfPowerST4[[#This Row],[Cons. MT]]</f>
        <v>#N/A</v>
      </c>
      <c r="L162" s="40" t="e">
        <f>1000000000/5000/PerfPowerST4[[#This Row],[Cons. MT]]</f>
        <v>#N/A</v>
      </c>
      <c r="M162" s="40" t="e">
        <f>1000000000/6000/PerfPowerST4[[#This Row],[Cons. MT]]</f>
        <v>#N/A</v>
      </c>
      <c r="N162" s="40" t="e">
        <f>1000000000/7000/PerfPowerST4[[#This Row],[Cons. MT]]</f>
        <v>#N/A</v>
      </c>
      <c r="O162" s="40" t="e">
        <f>1000000000/8000/PerfPowerST4[[#This Row],[Cons. MT]]</f>
        <v>#N/A</v>
      </c>
      <c r="P162" s="40" t="e">
        <f>1000000000/9000/PerfPowerST4[[#This Row],[Cons. MT]]</f>
        <v>#N/A</v>
      </c>
      <c r="Q162" s="40" t="e">
        <f>1000000000/10000/PerfPowerST4[[#This Row],[Cons. MT]]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Row],[GraphLabel]]),NA())</f>
        <v>#N/A</v>
      </c>
      <c r="D163" s="21"/>
      <c r="E163" s="22" t="e">
        <f>IFERROR(IF(OR(GeneralTable[[#This Row],[Exclude From Chart]]="X",PerfPowerST4[[#This Row],[ExcludeHere]]="X"),NA(),GeneralTable[[#This Row],[Cons. MT]]),NA())</f>
        <v>#N/A</v>
      </c>
      <c r="F163" s="23" t="e">
        <f>IFERROR(IF(OR(GeneralTable[[#This Row],[Exclude From Chart]]="X",PerfPowerST4[[#This Row],[ExcludeHere]]="X"),NA(),GeneralTable[[#This Row],[Dur. MT]]),NA())</f>
        <v>#N/A</v>
      </c>
      <c r="G163" s="40" t="e">
        <f>1000000000/500/PerfPowerST4[[#This Row],[Cons. MT]]</f>
        <v>#N/A</v>
      </c>
      <c r="H163" s="40" t="e">
        <f>1000000000/1000/PerfPowerST4[[#This Row],[Cons. MT]]</f>
        <v>#N/A</v>
      </c>
      <c r="I163" s="40" t="e">
        <f>1000000000/2000/PerfPowerST4[[#This Row],[Cons. MT]]</f>
        <v>#N/A</v>
      </c>
      <c r="J163" s="40" t="e">
        <f>1000000000/3000/PerfPowerST4[[#This Row],[Cons. MT]]</f>
        <v>#N/A</v>
      </c>
      <c r="K163" s="40" t="e">
        <f>1000000000/4000/PerfPowerST4[[#This Row],[Cons. MT]]</f>
        <v>#N/A</v>
      </c>
      <c r="L163" s="40" t="e">
        <f>1000000000/5000/PerfPowerST4[[#This Row],[Cons. MT]]</f>
        <v>#N/A</v>
      </c>
      <c r="M163" s="40" t="e">
        <f>1000000000/6000/PerfPowerST4[[#This Row],[Cons. MT]]</f>
        <v>#N/A</v>
      </c>
      <c r="N163" s="40" t="e">
        <f>1000000000/7000/PerfPowerST4[[#This Row],[Cons. MT]]</f>
        <v>#N/A</v>
      </c>
      <c r="O163" s="40" t="e">
        <f>1000000000/8000/PerfPowerST4[[#This Row],[Cons. MT]]</f>
        <v>#N/A</v>
      </c>
      <c r="P163" s="40" t="e">
        <f>1000000000/9000/PerfPowerST4[[#This Row],[Cons. MT]]</f>
        <v>#N/A</v>
      </c>
      <c r="Q163" s="40" t="e">
        <f>1000000000/10000/PerfPowerST4[[#This Row],[Cons. MT]]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Row],[GraphLabel]]),NA())</f>
        <v>#N/A</v>
      </c>
      <c r="D164" s="21"/>
      <c r="E164" s="22" t="e">
        <f>IFERROR(IF(OR(GeneralTable[[#This Row],[Exclude From Chart]]="X",PerfPowerST4[[#This Row],[ExcludeHere]]="X"),NA(),GeneralTable[[#This Row],[Cons. MT]]),NA())</f>
        <v>#N/A</v>
      </c>
      <c r="F164" s="23" t="e">
        <f>IFERROR(IF(OR(GeneralTable[[#This Row],[Exclude From Chart]]="X",PerfPowerST4[[#This Row],[ExcludeHere]]="X"),NA(),GeneralTable[[#This Row],[Dur. MT]]),NA())</f>
        <v>#N/A</v>
      </c>
      <c r="G164" s="40" t="e">
        <f>1000000000/500/PerfPowerST4[[#This Row],[Cons. MT]]</f>
        <v>#N/A</v>
      </c>
      <c r="H164" s="40" t="e">
        <f>1000000000/1000/PerfPowerST4[[#This Row],[Cons. MT]]</f>
        <v>#N/A</v>
      </c>
      <c r="I164" s="40" t="e">
        <f>1000000000/2000/PerfPowerST4[[#This Row],[Cons. MT]]</f>
        <v>#N/A</v>
      </c>
      <c r="J164" s="40" t="e">
        <f>1000000000/3000/PerfPowerST4[[#This Row],[Cons. MT]]</f>
        <v>#N/A</v>
      </c>
      <c r="K164" s="40" t="e">
        <f>1000000000/4000/PerfPowerST4[[#This Row],[Cons. MT]]</f>
        <v>#N/A</v>
      </c>
      <c r="L164" s="40" t="e">
        <f>1000000000/5000/PerfPowerST4[[#This Row],[Cons. MT]]</f>
        <v>#N/A</v>
      </c>
      <c r="M164" s="40" t="e">
        <f>1000000000/6000/PerfPowerST4[[#This Row],[Cons. MT]]</f>
        <v>#N/A</v>
      </c>
      <c r="N164" s="40" t="e">
        <f>1000000000/7000/PerfPowerST4[[#This Row],[Cons. MT]]</f>
        <v>#N/A</v>
      </c>
      <c r="O164" s="40" t="e">
        <f>1000000000/8000/PerfPowerST4[[#This Row],[Cons. MT]]</f>
        <v>#N/A</v>
      </c>
      <c r="P164" s="40" t="e">
        <f>1000000000/9000/PerfPowerST4[[#This Row],[Cons. MT]]</f>
        <v>#N/A</v>
      </c>
      <c r="Q164" s="40" t="e">
        <f>1000000000/10000/PerfPowerST4[[#This Row],[Cons. MT]]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Row],[GraphLabel]]),NA())</f>
        <v>#N/A</v>
      </c>
      <c r="D165" s="21"/>
      <c r="E165" s="22" t="e">
        <f>IFERROR(IF(OR(GeneralTable[[#This Row],[Exclude From Chart]]="X",PerfPowerST4[[#This Row],[ExcludeHere]]="X"),NA(),GeneralTable[[#This Row],[Cons. MT]]),NA())</f>
        <v>#N/A</v>
      </c>
      <c r="F165" s="23" t="e">
        <f>IFERROR(IF(OR(GeneralTable[[#This Row],[Exclude From Chart]]="X",PerfPowerST4[[#This Row],[ExcludeHere]]="X"),NA(),GeneralTable[[#This Row],[Dur. MT]]),NA())</f>
        <v>#N/A</v>
      </c>
      <c r="G165" s="40" t="e">
        <f>1000000000/500/PerfPowerST4[[#This Row],[Cons. MT]]</f>
        <v>#N/A</v>
      </c>
      <c r="H165" s="40" t="e">
        <f>1000000000/1000/PerfPowerST4[[#This Row],[Cons. MT]]</f>
        <v>#N/A</v>
      </c>
      <c r="I165" s="40" t="e">
        <f>1000000000/2000/PerfPowerST4[[#This Row],[Cons. MT]]</f>
        <v>#N/A</v>
      </c>
      <c r="J165" s="40" t="e">
        <f>1000000000/3000/PerfPowerST4[[#This Row],[Cons. MT]]</f>
        <v>#N/A</v>
      </c>
      <c r="K165" s="40" t="e">
        <f>1000000000/4000/PerfPowerST4[[#This Row],[Cons. MT]]</f>
        <v>#N/A</v>
      </c>
      <c r="L165" s="40" t="e">
        <f>1000000000/5000/PerfPowerST4[[#This Row],[Cons. MT]]</f>
        <v>#N/A</v>
      </c>
      <c r="M165" s="40" t="e">
        <f>1000000000/6000/PerfPowerST4[[#This Row],[Cons. MT]]</f>
        <v>#N/A</v>
      </c>
      <c r="N165" s="40" t="e">
        <f>1000000000/7000/PerfPowerST4[[#This Row],[Cons. MT]]</f>
        <v>#N/A</v>
      </c>
      <c r="O165" s="40" t="e">
        <f>1000000000/8000/PerfPowerST4[[#This Row],[Cons. MT]]</f>
        <v>#N/A</v>
      </c>
      <c r="P165" s="40" t="e">
        <f>1000000000/9000/PerfPowerST4[[#This Row],[Cons. MT]]</f>
        <v>#N/A</v>
      </c>
      <c r="Q165" s="40" t="e">
        <f>1000000000/10000/PerfPowerST4[[#This Row],[Cons. MT]]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Row],[GraphLabel]]),NA())</f>
        <v>#N/A</v>
      </c>
      <c r="D166" s="21"/>
      <c r="E166" s="22" t="e">
        <f>IFERROR(IF(OR(GeneralTable[[#This Row],[Exclude From Chart]]="X",PerfPowerST4[[#This Row],[ExcludeHere]]="X"),NA(),GeneralTable[[#This Row],[Cons. MT]]),NA())</f>
        <v>#N/A</v>
      </c>
      <c r="F166" s="23" t="e">
        <f>IFERROR(IF(OR(GeneralTable[[#This Row],[Exclude From Chart]]="X",PerfPowerST4[[#This Row],[ExcludeHere]]="X"),NA(),GeneralTable[[#This Row],[Dur. MT]]),NA())</f>
        <v>#N/A</v>
      </c>
      <c r="G166" s="40" t="e">
        <f>1000000000/500/PerfPowerST4[[#This Row],[Cons. MT]]</f>
        <v>#N/A</v>
      </c>
      <c r="H166" s="40" t="e">
        <f>1000000000/1000/PerfPowerST4[[#This Row],[Cons. MT]]</f>
        <v>#N/A</v>
      </c>
      <c r="I166" s="40" t="e">
        <f>1000000000/2000/PerfPowerST4[[#This Row],[Cons. MT]]</f>
        <v>#N/A</v>
      </c>
      <c r="J166" s="40" t="e">
        <f>1000000000/3000/PerfPowerST4[[#This Row],[Cons. MT]]</f>
        <v>#N/A</v>
      </c>
      <c r="K166" s="40" t="e">
        <f>1000000000/4000/PerfPowerST4[[#This Row],[Cons. MT]]</f>
        <v>#N/A</v>
      </c>
      <c r="L166" s="40" t="e">
        <f>1000000000/5000/PerfPowerST4[[#This Row],[Cons. MT]]</f>
        <v>#N/A</v>
      </c>
      <c r="M166" s="40" t="e">
        <f>1000000000/6000/PerfPowerST4[[#This Row],[Cons. MT]]</f>
        <v>#N/A</v>
      </c>
      <c r="N166" s="40" t="e">
        <f>1000000000/7000/PerfPowerST4[[#This Row],[Cons. MT]]</f>
        <v>#N/A</v>
      </c>
      <c r="O166" s="40" t="e">
        <f>1000000000/8000/PerfPowerST4[[#This Row],[Cons. MT]]</f>
        <v>#N/A</v>
      </c>
      <c r="P166" s="40" t="e">
        <f>1000000000/9000/PerfPowerST4[[#This Row],[Cons. MT]]</f>
        <v>#N/A</v>
      </c>
      <c r="Q166" s="40" t="e">
        <f>1000000000/10000/PerfPowerST4[[#This Row],[Cons. MT]]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Row],[GraphLabel]]),NA())</f>
        <v>#N/A</v>
      </c>
      <c r="D167" s="21"/>
      <c r="E167" s="22" t="e">
        <f>IFERROR(IF(OR(GeneralTable[[#This Row],[Exclude From Chart]]="X",PerfPowerST4[[#This Row],[ExcludeHere]]="X"),NA(),GeneralTable[[#This Row],[Cons. MT]]),NA())</f>
        <v>#N/A</v>
      </c>
      <c r="F167" s="23" t="e">
        <f>IFERROR(IF(OR(GeneralTable[[#This Row],[Exclude From Chart]]="X",PerfPowerST4[[#This Row],[ExcludeHere]]="X"),NA(),GeneralTable[[#This Row],[Dur. MT]]),NA())</f>
        <v>#N/A</v>
      </c>
      <c r="G167" s="40" t="e">
        <f>1000000000/500/PerfPowerST4[[#This Row],[Cons. MT]]</f>
        <v>#N/A</v>
      </c>
      <c r="H167" s="40" t="e">
        <f>1000000000/1000/PerfPowerST4[[#This Row],[Cons. MT]]</f>
        <v>#N/A</v>
      </c>
      <c r="I167" s="40" t="e">
        <f>1000000000/2000/PerfPowerST4[[#This Row],[Cons. MT]]</f>
        <v>#N/A</v>
      </c>
      <c r="J167" s="40" t="e">
        <f>1000000000/3000/PerfPowerST4[[#This Row],[Cons. MT]]</f>
        <v>#N/A</v>
      </c>
      <c r="K167" s="40" t="e">
        <f>1000000000/4000/PerfPowerST4[[#This Row],[Cons. MT]]</f>
        <v>#N/A</v>
      </c>
      <c r="L167" s="40" t="e">
        <f>1000000000/5000/PerfPowerST4[[#This Row],[Cons. MT]]</f>
        <v>#N/A</v>
      </c>
      <c r="M167" s="40" t="e">
        <f>1000000000/6000/PerfPowerST4[[#This Row],[Cons. MT]]</f>
        <v>#N/A</v>
      </c>
      <c r="N167" s="40" t="e">
        <f>1000000000/7000/PerfPowerST4[[#This Row],[Cons. MT]]</f>
        <v>#N/A</v>
      </c>
      <c r="O167" s="40" t="e">
        <f>1000000000/8000/PerfPowerST4[[#This Row],[Cons. MT]]</f>
        <v>#N/A</v>
      </c>
      <c r="P167" s="40" t="e">
        <f>1000000000/9000/PerfPowerST4[[#This Row],[Cons. MT]]</f>
        <v>#N/A</v>
      </c>
      <c r="Q167" s="40" t="e">
        <f>1000000000/10000/PerfPowerST4[[#This Row],[Cons. MT]]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Row],[GraphLabel]]),NA())</f>
        <v>#N/A</v>
      </c>
      <c r="D168" s="21"/>
      <c r="E168" s="22" t="e">
        <f>IFERROR(IF(OR(GeneralTable[[#This Row],[Exclude From Chart]]="X",PerfPowerST4[[#This Row],[ExcludeHere]]="X"),NA(),GeneralTable[[#This Row],[Cons. MT]]),NA())</f>
        <v>#N/A</v>
      </c>
      <c r="F168" s="23" t="e">
        <f>IFERROR(IF(OR(GeneralTable[[#This Row],[Exclude From Chart]]="X",PerfPowerST4[[#This Row],[ExcludeHere]]="X"),NA(),GeneralTable[[#This Row],[Dur. MT]]),NA())</f>
        <v>#N/A</v>
      </c>
      <c r="G168" s="40" t="e">
        <f>1000000000/500/PerfPowerST4[[#This Row],[Cons. MT]]</f>
        <v>#N/A</v>
      </c>
      <c r="H168" s="40" t="e">
        <f>1000000000/1000/PerfPowerST4[[#This Row],[Cons. MT]]</f>
        <v>#N/A</v>
      </c>
      <c r="I168" s="40" t="e">
        <f>1000000000/2000/PerfPowerST4[[#This Row],[Cons. MT]]</f>
        <v>#N/A</v>
      </c>
      <c r="J168" s="40" t="e">
        <f>1000000000/3000/PerfPowerST4[[#This Row],[Cons. MT]]</f>
        <v>#N/A</v>
      </c>
      <c r="K168" s="40" t="e">
        <f>1000000000/4000/PerfPowerST4[[#This Row],[Cons. MT]]</f>
        <v>#N/A</v>
      </c>
      <c r="L168" s="40" t="e">
        <f>1000000000/5000/PerfPowerST4[[#This Row],[Cons. MT]]</f>
        <v>#N/A</v>
      </c>
      <c r="M168" s="40" t="e">
        <f>1000000000/6000/PerfPowerST4[[#This Row],[Cons. MT]]</f>
        <v>#N/A</v>
      </c>
      <c r="N168" s="40" t="e">
        <f>1000000000/7000/PerfPowerST4[[#This Row],[Cons. MT]]</f>
        <v>#N/A</v>
      </c>
      <c r="O168" s="40" t="e">
        <f>1000000000/8000/PerfPowerST4[[#This Row],[Cons. MT]]</f>
        <v>#N/A</v>
      </c>
      <c r="P168" s="40" t="e">
        <f>1000000000/9000/PerfPowerST4[[#This Row],[Cons. MT]]</f>
        <v>#N/A</v>
      </c>
      <c r="Q168" s="40" t="e">
        <f>1000000000/10000/PerfPowerST4[[#This Row],[Cons. MT]]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Row],[GraphLabel]]),NA())</f>
        <v>#N/A</v>
      </c>
      <c r="D169" s="21"/>
      <c r="E169" s="22" t="e">
        <f>IFERROR(IF(OR(GeneralTable[[#This Row],[Exclude From Chart]]="X",PerfPowerST4[[#This Row],[ExcludeHere]]="X"),NA(),GeneralTable[[#This Row],[Cons. MT]]),NA())</f>
        <v>#N/A</v>
      </c>
      <c r="F169" s="23" t="e">
        <f>IFERROR(IF(OR(GeneralTable[[#This Row],[Exclude From Chart]]="X",PerfPowerST4[[#This Row],[ExcludeHere]]="X"),NA(),GeneralTable[[#This Row],[Dur. MT]]),NA())</f>
        <v>#N/A</v>
      </c>
      <c r="G169" s="40" t="e">
        <f>1000000000/500/PerfPowerST4[[#This Row],[Cons. MT]]</f>
        <v>#N/A</v>
      </c>
      <c r="H169" s="40" t="e">
        <f>1000000000/1000/PerfPowerST4[[#This Row],[Cons. MT]]</f>
        <v>#N/A</v>
      </c>
      <c r="I169" s="40" t="e">
        <f>1000000000/2000/PerfPowerST4[[#This Row],[Cons. MT]]</f>
        <v>#N/A</v>
      </c>
      <c r="J169" s="40" t="e">
        <f>1000000000/3000/PerfPowerST4[[#This Row],[Cons. MT]]</f>
        <v>#N/A</v>
      </c>
      <c r="K169" s="40" t="e">
        <f>1000000000/4000/PerfPowerST4[[#This Row],[Cons. MT]]</f>
        <v>#N/A</v>
      </c>
      <c r="L169" s="40" t="e">
        <f>1000000000/5000/PerfPowerST4[[#This Row],[Cons. MT]]</f>
        <v>#N/A</v>
      </c>
      <c r="M169" s="40" t="e">
        <f>1000000000/6000/PerfPowerST4[[#This Row],[Cons. MT]]</f>
        <v>#N/A</v>
      </c>
      <c r="N169" s="40" t="e">
        <f>1000000000/7000/PerfPowerST4[[#This Row],[Cons. MT]]</f>
        <v>#N/A</v>
      </c>
      <c r="O169" s="40" t="e">
        <f>1000000000/8000/PerfPowerST4[[#This Row],[Cons. MT]]</f>
        <v>#N/A</v>
      </c>
      <c r="P169" s="40" t="e">
        <f>1000000000/9000/PerfPowerST4[[#This Row],[Cons. MT]]</f>
        <v>#N/A</v>
      </c>
      <c r="Q169" s="40" t="e">
        <f>1000000000/10000/PerfPowerST4[[#This Row],[Cons. MT]]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Row],[GraphLabel]]),NA())</f>
        <v>#N/A</v>
      </c>
      <c r="D170" s="21"/>
      <c r="E170" s="22" t="e">
        <f>IFERROR(IF(OR(GeneralTable[[#This Row],[Exclude From Chart]]="X",PerfPowerST4[[#This Row],[ExcludeHere]]="X"),NA(),GeneralTable[[#This Row],[Cons. MT]]),NA())</f>
        <v>#N/A</v>
      </c>
      <c r="F170" s="23" t="e">
        <f>IFERROR(IF(OR(GeneralTable[[#This Row],[Exclude From Chart]]="X",PerfPowerST4[[#This Row],[ExcludeHere]]="X"),NA(),GeneralTable[[#This Row],[Dur. MT]]),NA())</f>
        <v>#N/A</v>
      </c>
      <c r="G170" s="40" t="e">
        <f>1000000000/500/PerfPowerST4[[#This Row],[Cons. MT]]</f>
        <v>#N/A</v>
      </c>
      <c r="H170" s="40" t="e">
        <f>1000000000/1000/PerfPowerST4[[#This Row],[Cons. MT]]</f>
        <v>#N/A</v>
      </c>
      <c r="I170" s="40" t="e">
        <f>1000000000/2000/PerfPowerST4[[#This Row],[Cons. MT]]</f>
        <v>#N/A</v>
      </c>
      <c r="J170" s="40" t="e">
        <f>1000000000/3000/PerfPowerST4[[#This Row],[Cons. MT]]</f>
        <v>#N/A</v>
      </c>
      <c r="K170" s="40" t="e">
        <f>1000000000/4000/PerfPowerST4[[#This Row],[Cons. MT]]</f>
        <v>#N/A</v>
      </c>
      <c r="L170" s="40" t="e">
        <f>1000000000/5000/PerfPowerST4[[#This Row],[Cons. MT]]</f>
        <v>#N/A</v>
      </c>
      <c r="M170" s="40" t="e">
        <f>1000000000/6000/PerfPowerST4[[#This Row],[Cons. MT]]</f>
        <v>#N/A</v>
      </c>
      <c r="N170" s="40" t="e">
        <f>1000000000/7000/PerfPowerST4[[#This Row],[Cons. MT]]</f>
        <v>#N/A</v>
      </c>
      <c r="O170" s="40" t="e">
        <f>1000000000/8000/PerfPowerST4[[#This Row],[Cons. MT]]</f>
        <v>#N/A</v>
      </c>
      <c r="P170" s="40" t="e">
        <f>1000000000/9000/PerfPowerST4[[#This Row],[Cons. MT]]</f>
        <v>#N/A</v>
      </c>
      <c r="Q170" s="40" t="e">
        <f>1000000000/10000/PerfPowerST4[[#This Row],[Cons. MT]]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Row],[GraphLabel]]),NA())</f>
        <v>#N/A</v>
      </c>
      <c r="D171" s="21"/>
      <c r="E171" s="22" t="e">
        <f>IFERROR(IF(OR(GeneralTable[[#This Row],[Exclude From Chart]]="X",PerfPowerST4[[#This Row],[ExcludeHere]]="X"),NA(),GeneralTable[[#This Row],[Cons. MT]]),NA())</f>
        <v>#N/A</v>
      </c>
      <c r="F171" s="23" t="e">
        <f>IFERROR(IF(OR(GeneralTable[[#This Row],[Exclude From Chart]]="X",PerfPowerST4[[#This Row],[ExcludeHere]]="X"),NA(),GeneralTable[[#This Row],[Dur. MT]]),NA())</f>
        <v>#N/A</v>
      </c>
      <c r="G171" s="40" t="e">
        <f>1000000000/500/PerfPowerST4[[#This Row],[Cons. MT]]</f>
        <v>#N/A</v>
      </c>
      <c r="H171" s="40" t="e">
        <f>1000000000/1000/PerfPowerST4[[#This Row],[Cons. MT]]</f>
        <v>#N/A</v>
      </c>
      <c r="I171" s="40" t="e">
        <f>1000000000/2000/PerfPowerST4[[#This Row],[Cons. MT]]</f>
        <v>#N/A</v>
      </c>
      <c r="J171" s="40" t="e">
        <f>1000000000/3000/PerfPowerST4[[#This Row],[Cons. MT]]</f>
        <v>#N/A</v>
      </c>
      <c r="K171" s="40" t="e">
        <f>1000000000/4000/PerfPowerST4[[#This Row],[Cons. MT]]</f>
        <v>#N/A</v>
      </c>
      <c r="L171" s="40" t="e">
        <f>1000000000/5000/PerfPowerST4[[#This Row],[Cons. MT]]</f>
        <v>#N/A</v>
      </c>
      <c r="M171" s="40" t="e">
        <f>1000000000/6000/PerfPowerST4[[#This Row],[Cons. MT]]</f>
        <v>#N/A</v>
      </c>
      <c r="N171" s="40" t="e">
        <f>1000000000/7000/PerfPowerST4[[#This Row],[Cons. MT]]</f>
        <v>#N/A</v>
      </c>
      <c r="O171" s="40" t="e">
        <f>1000000000/8000/PerfPowerST4[[#This Row],[Cons. MT]]</f>
        <v>#N/A</v>
      </c>
      <c r="P171" s="40" t="e">
        <f>1000000000/9000/PerfPowerST4[[#This Row],[Cons. MT]]</f>
        <v>#N/A</v>
      </c>
      <c r="Q171" s="40" t="e">
        <f>1000000000/10000/PerfPowerST4[[#This Row],[Cons. MT]]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Row],[GraphLabel]]),NA())</f>
        <v>#N/A</v>
      </c>
      <c r="D172" s="21"/>
      <c r="E172" s="22" t="e">
        <f>IFERROR(IF(OR(GeneralTable[[#This Row],[Exclude From Chart]]="X",PerfPowerST4[[#This Row],[ExcludeHere]]="X"),NA(),GeneralTable[[#This Row],[Cons. MT]]),NA())</f>
        <v>#N/A</v>
      </c>
      <c r="F172" s="23" t="e">
        <f>IFERROR(IF(OR(GeneralTable[[#This Row],[Exclude From Chart]]="X",PerfPowerST4[[#This Row],[ExcludeHere]]="X"),NA(),GeneralTable[[#This Row],[Dur. MT]]),NA())</f>
        <v>#N/A</v>
      </c>
      <c r="G172" s="40" t="e">
        <f>1000000000/500/PerfPowerST4[[#This Row],[Cons. MT]]</f>
        <v>#N/A</v>
      </c>
      <c r="H172" s="40" t="e">
        <f>1000000000/1000/PerfPowerST4[[#This Row],[Cons. MT]]</f>
        <v>#N/A</v>
      </c>
      <c r="I172" s="40" t="e">
        <f>1000000000/2000/PerfPowerST4[[#This Row],[Cons. MT]]</f>
        <v>#N/A</v>
      </c>
      <c r="J172" s="40" t="e">
        <f>1000000000/3000/PerfPowerST4[[#This Row],[Cons. MT]]</f>
        <v>#N/A</v>
      </c>
      <c r="K172" s="40" t="e">
        <f>1000000000/4000/PerfPowerST4[[#This Row],[Cons. MT]]</f>
        <v>#N/A</v>
      </c>
      <c r="L172" s="40" t="e">
        <f>1000000000/5000/PerfPowerST4[[#This Row],[Cons. MT]]</f>
        <v>#N/A</v>
      </c>
      <c r="M172" s="40" t="e">
        <f>1000000000/6000/PerfPowerST4[[#This Row],[Cons. MT]]</f>
        <v>#N/A</v>
      </c>
      <c r="N172" s="40" t="e">
        <f>1000000000/7000/PerfPowerST4[[#This Row],[Cons. MT]]</f>
        <v>#N/A</v>
      </c>
      <c r="O172" s="40" t="e">
        <f>1000000000/8000/PerfPowerST4[[#This Row],[Cons. MT]]</f>
        <v>#N/A</v>
      </c>
      <c r="P172" s="40" t="e">
        <f>1000000000/9000/PerfPowerST4[[#This Row],[Cons. MT]]</f>
        <v>#N/A</v>
      </c>
      <c r="Q172" s="40" t="e">
        <f>1000000000/10000/PerfPowerST4[[#This Row],[Cons. MT]]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Row],[GraphLabel]]),NA())</f>
        <v>#N/A</v>
      </c>
      <c r="D173" s="21"/>
      <c r="E173" s="22" t="e">
        <f>IFERROR(IF(OR(GeneralTable[[#This Row],[Exclude From Chart]]="X",PerfPowerST4[[#This Row],[ExcludeHere]]="X"),NA(),GeneralTable[[#This Row],[Cons. MT]]),NA())</f>
        <v>#N/A</v>
      </c>
      <c r="F173" s="23" t="e">
        <f>IFERROR(IF(OR(GeneralTable[[#This Row],[Exclude From Chart]]="X",PerfPowerST4[[#This Row],[ExcludeHere]]="X"),NA(),GeneralTable[[#This Row],[Dur. MT]]),NA())</f>
        <v>#N/A</v>
      </c>
      <c r="G173" s="40" t="e">
        <f>1000000000/500/PerfPowerST4[[#This Row],[Cons. MT]]</f>
        <v>#N/A</v>
      </c>
      <c r="H173" s="40" t="e">
        <f>1000000000/1000/PerfPowerST4[[#This Row],[Cons. MT]]</f>
        <v>#N/A</v>
      </c>
      <c r="I173" s="40" t="e">
        <f>1000000000/2000/PerfPowerST4[[#This Row],[Cons. MT]]</f>
        <v>#N/A</v>
      </c>
      <c r="J173" s="40" t="e">
        <f>1000000000/3000/PerfPowerST4[[#This Row],[Cons. MT]]</f>
        <v>#N/A</v>
      </c>
      <c r="K173" s="40" t="e">
        <f>1000000000/4000/PerfPowerST4[[#This Row],[Cons. MT]]</f>
        <v>#N/A</v>
      </c>
      <c r="L173" s="40" t="e">
        <f>1000000000/5000/PerfPowerST4[[#This Row],[Cons. MT]]</f>
        <v>#N/A</v>
      </c>
      <c r="M173" s="40" t="e">
        <f>1000000000/6000/PerfPowerST4[[#This Row],[Cons. MT]]</f>
        <v>#N/A</v>
      </c>
      <c r="N173" s="40" t="e">
        <f>1000000000/7000/PerfPowerST4[[#This Row],[Cons. MT]]</f>
        <v>#N/A</v>
      </c>
      <c r="O173" s="40" t="e">
        <f>1000000000/8000/PerfPowerST4[[#This Row],[Cons. MT]]</f>
        <v>#N/A</v>
      </c>
      <c r="P173" s="40" t="e">
        <f>1000000000/9000/PerfPowerST4[[#This Row],[Cons. MT]]</f>
        <v>#N/A</v>
      </c>
      <c r="Q173" s="40" t="e">
        <f>1000000000/10000/PerfPowerST4[[#This Row],[Cons. MT]]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Row],[GraphLabel]]),NA())</f>
        <v>#N/A</v>
      </c>
      <c r="D174" s="21"/>
      <c r="E174" s="22" t="e">
        <f>IFERROR(IF(OR(GeneralTable[[#This Row],[Exclude From Chart]]="X",PerfPowerST4[[#This Row],[ExcludeHere]]="X"),NA(),GeneralTable[[#This Row],[Cons. MT]]),NA())</f>
        <v>#N/A</v>
      </c>
      <c r="F174" s="23" t="e">
        <f>IFERROR(IF(OR(GeneralTable[[#This Row],[Exclude From Chart]]="X",PerfPowerST4[[#This Row],[ExcludeHere]]="X"),NA(),GeneralTable[[#This Row],[Dur. MT]]),NA())</f>
        <v>#N/A</v>
      </c>
      <c r="G174" s="40" t="e">
        <f>1000000000/500/PerfPowerST4[[#This Row],[Cons. MT]]</f>
        <v>#N/A</v>
      </c>
      <c r="H174" s="40" t="e">
        <f>1000000000/1000/PerfPowerST4[[#This Row],[Cons. MT]]</f>
        <v>#N/A</v>
      </c>
      <c r="I174" s="40" t="e">
        <f>1000000000/2000/PerfPowerST4[[#This Row],[Cons. MT]]</f>
        <v>#N/A</v>
      </c>
      <c r="J174" s="40" t="e">
        <f>1000000000/3000/PerfPowerST4[[#This Row],[Cons. MT]]</f>
        <v>#N/A</v>
      </c>
      <c r="K174" s="40" t="e">
        <f>1000000000/4000/PerfPowerST4[[#This Row],[Cons. MT]]</f>
        <v>#N/A</v>
      </c>
      <c r="L174" s="40" t="e">
        <f>1000000000/5000/PerfPowerST4[[#This Row],[Cons. MT]]</f>
        <v>#N/A</v>
      </c>
      <c r="M174" s="40" t="e">
        <f>1000000000/6000/PerfPowerST4[[#This Row],[Cons. MT]]</f>
        <v>#N/A</v>
      </c>
      <c r="N174" s="40" t="e">
        <f>1000000000/7000/PerfPowerST4[[#This Row],[Cons. MT]]</f>
        <v>#N/A</v>
      </c>
      <c r="O174" s="40" t="e">
        <f>1000000000/8000/PerfPowerST4[[#This Row],[Cons. MT]]</f>
        <v>#N/A</v>
      </c>
      <c r="P174" s="40" t="e">
        <f>1000000000/9000/PerfPowerST4[[#This Row],[Cons. MT]]</f>
        <v>#N/A</v>
      </c>
      <c r="Q174" s="40" t="e">
        <f>1000000000/10000/PerfPowerST4[[#This Row],[Cons. MT]]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Row],[GraphLabel]]),NA())</f>
        <v>#N/A</v>
      </c>
      <c r="D175" s="21"/>
      <c r="E175" s="22" t="e">
        <f>IFERROR(IF(OR(GeneralTable[[#This Row],[Exclude From Chart]]="X",PerfPowerST4[[#This Row],[ExcludeHere]]="X"),NA(),GeneralTable[[#This Row],[Cons. MT]]),NA())</f>
        <v>#N/A</v>
      </c>
      <c r="F175" s="23" t="e">
        <f>IFERROR(IF(OR(GeneralTable[[#This Row],[Exclude From Chart]]="X",PerfPowerST4[[#This Row],[ExcludeHere]]="X"),NA(),GeneralTable[[#This Row],[Dur. MT]]),NA())</f>
        <v>#N/A</v>
      </c>
      <c r="G175" s="40" t="e">
        <f>1000000000/500/PerfPowerST4[[#This Row],[Cons. MT]]</f>
        <v>#N/A</v>
      </c>
      <c r="H175" s="40" t="e">
        <f>1000000000/1000/PerfPowerST4[[#This Row],[Cons. MT]]</f>
        <v>#N/A</v>
      </c>
      <c r="I175" s="40" t="e">
        <f>1000000000/2000/PerfPowerST4[[#This Row],[Cons. MT]]</f>
        <v>#N/A</v>
      </c>
      <c r="J175" s="40" t="e">
        <f>1000000000/3000/PerfPowerST4[[#This Row],[Cons. MT]]</f>
        <v>#N/A</v>
      </c>
      <c r="K175" s="40" t="e">
        <f>1000000000/4000/PerfPowerST4[[#This Row],[Cons. MT]]</f>
        <v>#N/A</v>
      </c>
      <c r="L175" s="40" t="e">
        <f>1000000000/5000/PerfPowerST4[[#This Row],[Cons. MT]]</f>
        <v>#N/A</v>
      </c>
      <c r="M175" s="40" t="e">
        <f>1000000000/6000/PerfPowerST4[[#This Row],[Cons. MT]]</f>
        <v>#N/A</v>
      </c>
      <c r="N175" s="40" t="e">
        <f>1000000000/7000/PerfPowerST4[[#This Row],[Cons. MT]]</f>
        <v>#N/A</v>
      </c>
      <c r="O175" s="40" t="e">
        <f>1000000000/8000/PerfPowerST4[[#This Row],[Cons. MT]]</f>
        <v>#N/A</v>
      </c>
      <c r="P175" s="40" t="e">
        <f>1000000000/9000/PerfPowerST4[[#This Row],[Cons. MT]]</f>
        <v>#N/A</v>
      </c>
      <c r="Q175" s="40" t="e">
        <f>1000000000/10000/PerfPowerST4[[#This Row],[Cons. MT]]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Row],[GraphLabel]]),NA())</f>
        <v>#N/A</v>
      </c>
      <c r="D176" s="21"/>
      <c r="E176" s="22" t="e">
        <f>IFERROR(IF(OR(GeneralTable[[#This Row],[Exclude From Chart]]="X",PerfPowerST4[[#This Row],[ExcludeHere]]="X"),NA(),GeneralTable[[#This Row],[Cons. MT]]),NA())</f>
        <v>#N/A</v>
      </c>
      <c r="F176" s="23" t="e">
        <f>IFERROR(IF(OR(GeneralTable[[#This Row],[Exclude From Chart]]="X",PerfPowerST4[[#This Row],[ExcludeHere]]="X"),NA(),GeneralTable[[#This Row],[Dur. MT]]),NA())</f>
        <v>#N/A</v>
      </c>
      <c r="G176" s="40" t="e">
        <f>1000000000/500/PerfPowerST4[[#This Row],[Cons. MT]]</f>
        <v>#N/A</v>
      </c>
      <c r="H176" s="40" t="e">
        <f>1000000000/1000/PerfPowerST4[[#This Row],[Cons. MT]]</f>
        <v>#N/A</v>
      </c>
      <c r="I176" s="40" t="e">
        <f>1000000000/2000/PerfPowerST4[[#This Row],[Cons. MT]]</f>
        <v>#N/A</v>
      </c>
      <c r="J176" s="40" t="e">
        <f>1000000000/3000/PerfPowerST4[[#This Row],[Cons. MT]]</f>
        <v>#N/A</v>
      </c>
      <c r="K176" s="40" t="e">
        <f>1000000000/4000/PerfPowerST4[[#This Row],[Cons. MT]]</f>
        <v>#N/A</v>
      </c>
      <c r="L176" s="40" t="e">
        <f>1000000000/5000/PerfPowerST4[[#This Row],[Cons. MT]]</f>
        <v>#N/A</v>
      </c>
      <c r="M176" s="40" t="e">
        <f>1000000000/6000/PerfPowerST4[[#This Row],[Cons. MT]]</f>
        <v>#N/A</v>
      </c>
      <c r="N176" s="40" t="e">
        <f>1000000000/7000/PerfPowerST4[[#This Row],[Cons. MT]]</f>
        <v>#N/A</v>
      </c>
      <c r="O176" s="40" t="e">
        <f>1000000000/8000/PerfPowerST4[[#This Row],[Cons. MT]]</f>
        <v>#N/A</v>
      </c>
      <c r="P176" s="40" t="e">
        <f>1000000000/9000/PerfPowerST4[[#This Row],[Cons. MT]]</f>
        <v>#N/A</v>
      </c>
      <c r="Q176" s="40" t="e">
        <f>1000000000/10000/PerfPowerST4[[#This Row],[Cons. MT]]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Row],[GraphLabel]]),NA())</f>
        <v>#N/A</v>
      </c>
      <c r="D177" s="21"/>
      <c r="E177" s="22" t="e">
        <f>IFERROR(IF(OR(GeneralTable[[#This Row],[Exclude From Chart]]="X",PerfPowerST4[[#This Row],[ExcludeHere]]="X"),NA(),GeneralTable[[#This Row],[Cons. MT]]),NA())</f>
        <v>#N/A</v>
      </c>
      <c r="F177" s="23" t="e">
        <f>IFERROR(IF(OR(GeneralTable[[#This Row],[Exclude From Chart]]="X",PerfPowerST4[[#This Row],[ExcludeHere]]="X"),NA(),GeneralTable[[#This Row],[Dur. MT]]),NA())</f>
        <v>#N/A</v>
      </c>
      <c r="G177" s="40" t="e">
        <f>1000000000/500/PerfPowerST4[[#This Row],[Cons. MT]]</f>
        <v>#N/A</v>
      </c>
      <c r="H177" s="40" t="e">
        <f>1000000000/1000/PerfPowerST4[[#This Row],[Cons. MT]]</f>
        <v>#N/A</v>
      </c>
      <c r="I177" s="40" t="e">
        <f>1000000000/2000/PerfPowerST4[[#This Row],[Cons. MT]]</f>
        <v>#N/A</v>
      </c>
      <c r="J177" s="40" t="e">
        <f>1000000000/3000/PerfPowerST4[[#This Row],[Cons. MT]]</f>
        <v>#N/A</v>
      </c>
      <c r="K177" s="40" t="e">
        <f>1000000000/4000/PerfPowerST4[[#This Row],[Cons. MT]]</f>
        <v>#N/A</v>
      </c>
      <c r="L177" s="40" t="e">
        <f>1000000000/5000/PerfPowerST4[[#This Row],[Cons. MT]]</f>
        <v>#N/A</v>
      </c>
      <c r="M177" s="40" t="e">
        <f>1000000000/6000/PerfPowerST4[[#This Row],[Cons. MT]]</f>
        <v>#N/A</v>
      </c>
      <c r="N177" s="40" t="e">
        <f>1000000000/7000/PerfPowerST4[[#This Row],[Cons. MT]]</f>
        <v>#N/A</v>
      </c>
      <c r="O177" s="40" t="e">
        <f>1000000000/8000/PerfPowerST4[[#This Row],[Cons. MT]]</f>
        <v>#N/A</v>
      </c>
      <c r="P177" s="40" t="e">
        <f>1000000000/9000/PerfPowerST4[[#This Row],[Cons. MT]]</f>
        <v>#N/A</v>
      </c>
      <c r="Q177" s="40" t="e">
        <f>1000000000/10000/PerfPowerST4[[#This Row],[Cons. MT]]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Row],[GraphLabel]]),NA())</f>
        <v>#N/A</v>
      </c>
      <c r="D178" s="21"/>
      <c r="E178" s="22" t="e">
        <f>IFERROR(IF(OR(GeneralTable[[#This Row],[Exclude From Chart]]="X",PerfPowerST4[[#This Row],[ExcludeHere]]="X"),NA(),GeneralTable[[#This Row],[Cons. MT]]),NA())</f>
        <v>#N/A</v>
      </c>
      <c r="F178" s="23" t="e">
        <f>IFERROR(IF(OR(GeneralTable[[#This Row],[Exclude From Chart]]="X",PerfPowerST4[[#This Row],[ExcludeHere]]="X"),NA(),GeneralTable[[#This Row],[Dur. MT]]),NA())</f>
        <v>#N/A</v>
      </c>
      <c r="G178" s="40" t="e">
        <f>1000000000/500/PerfPowerST4[[#This Row],[Cons. MT]]</f>
        <v>#N/A</v>
      </c>
      <c r="H178" s="40" t="e">
        <f>1000000000/1000/PerfPowerST4[[#This Row],[Cons. MT]]</f>
        <v>#N/A</v>
      </c>
      <c r="I178" s="40" t="e">
        <f>1000000000/2000/PerfPowerST4[[#This Row],[Cons. MT]]</f>
        <v>#N/A</v>
      </c>
      <c r="J178" s="40" t="e">
        <f>1000000000/3000/PerfPowerST4[[#This Row],[Cons. MT]]</f>
        <v>#N/A</v>
      </c>
      <c r="K178" s="40" t="e">
        <f>1000000000/4000/PerfPowerST4[[#This Row],[Cons. MT]]</f>
        <v>#N/A</v>
      </c>
      <c r="L178" s="40" t="e">
        <f>1000000000/5000/PerfPowerST4[[#This Row],[Cons. MT]]</f>
        <v>#N/A</v>
      </c>
      <c r="M178" s="40" t="e">
        <f>1000000000/6000/PerfPowerST4[[#This Row],[Cons. MT]]</f>
        <v>#N/A</v>
      </c>
      <c r="N178" s="40" t="e">
        <f>1000000000/7000/PerfPowerST4[[#This Row],[Cons. MT]]</f>
        <v>#N/A</v>
      </c>
      <c r="O178" s="40" t="e">
        <f>1000000000/8000/PerfPowerST4[[#This Row],[Cons. MT]]</f>
        <v>#N/A</v>
      </c>
      <c r="P178" s="40" t="e">
        <f>1000000000/9000/PerfPowerST4[[#This Row],[Cons. MT]]</f>
        <v>#N/A</v>
      </c>
      <c r="Q178" s="40" t="e">
        <f>1000000000/10000/PerfPowerST4[[#This Row],[Cons. MT]]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Row],[GraphLabel]]),NA())</f>
        <v>#N/A</v>
      </c>
      <c r="D179" s="21"/>
      <c r="E179" s="22" t="e">
        <f>IFERROR(IF(OR(GeneralTable[[#This Row],[Exclude From Chart]]="X",PerfPowerST4[[#This Row],[ExcludeHere]]="X"),NA(),GeneralTable[[#This Row],[Cons. MT]]),NA())</f>
        <v>#N/A</v>
      </c>
      <c r="F179" s="23" t="e">
        <f>IFERROR(IF(OR(GeneralTable[[#This Row],[Exclude From Chart]]="X",PerfPowerST4[[#This Row],[ExcludeHere]]="X"),NA(),GeneralTable[[#This Row],[Dur. MT]]),NA())</f>
        <v>#N/A</v>
      </c>
      <c r="G179" s="40" t="e">
        <f>1000000000/500/PerfPowerST4[[#This Row],[Cons. MT]]</f>
        <v>#N/A</v>
      </c>
      <c r="H179" s="40" t="e">
        <f>1000000000/1000/PerfPowerST4[[#This Row],[Cons. MT]]</f>
        <v>#N/A</v>
      </c>
      <c r="I179" s="40" t="e">
        <f>1000000000/2000/PerfPowerST4[[#This Row],[Cons. MT]]</f>
        <v>#N/A</v>
      </c>
      <c r="J179" s="40" t="e">
        <f>1000000000/3000/PerfPowerST4[[#This Row],[Cons. MT]]</f>
        <v>#N/A</v>
      </c>
      <c r="K179" s="40" t="e">
        <f>1000000000/4000/PerfPowerST4[[#This Row],[Cons. MT]]</f>
        <v>#N/A</v>
      </c>
      <c r="L179" s="40" t="e">
        <f>1000000000/5000/PerfPowerST4[[#This Row],[Cons. MT]]</f>
        <v>#N/A</v>
      </c>
      <c r="M179" s="40" t="e">
        <f>1000000000/6000/PerfPowerST4[[#This Row],[Cons. MT]]</f>
        <v>#N/A</v>
      </c>
      <c r="N179" s="40" t="e">
        <f>1000000000/7000/PerfPowerST4[[#This Row],[Cons. MT]]</f>
        <v>#N/A</v>
      </c>
      <c r="O179" s="40" t="e">
        <f>1000000000/8000/PerfPowerST4[[#This Row],[Cons. MT]]</f>
        <v>#N/A</v>
      </c>
      <c r="P179" s="40" t="e">
        <f>1000000000/9000/PerfPowerST4[[#This Row],[Cons. MT]]</f>
        <v>#N/A</v>
      </c>
      <c r="Q179" s="40" t="e">
        <f>1000000000/10000/PerfPowerST4[[#This Row],[Cons. MT]]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Row],[GraphLabel]]),NA())</f>
        <v>#N/A</v>
      </c>
      <c r="D180" s="21"/>
      <c r="E180" s="22" t="e">
        <f>IFERROR(IF(OR(GeneralTable[[#This Row],[Exclude From Chart]]="X",PerfPowerST4[[#This Row],[ExcludeHere]]="X"),NA(),GeneralTable[[#This Row],[Cons. MT]]),NA())</f>
        <v>#N/A</v>
      </c>
      <c r="F180" s="23" t="e">
        <f>IFERROR(IF(OR(GeneralTable[[#This Row],[Exclude From Chart]]="X",PerfPowerST4[[#This Row],[ExcludeHere]]="X"),NA(),GeneralTable[[#This Row],[Dur. MT]]),NA())</f>
        <v>#N/A</v>
      </c>
      <c r="G180" s="40" t="e">
        <f>1000000000/500/PerfPowerST4[[#This Row],[Cons. MT]]</f>
        <v>#N/A</v>
      </c>
      <c r="H180" s="40" t="e">
        <f>1000000000/1000/PerfPowerST4[[#This Row],[Cons. MT]]</f>
        <v>#N/A</v>
      </c>
      <c r="I180" s="40" t="e">
        <f>1000000000/2000/PerfPowerST4[[#This Row],[Cons. MT]]</f>
        <v>#N/A</v>
      </c>
      <c r="J180" s="40" t="e">
        <f>1000000000/3000/PerfPowerST4[[#This Row],[Cons. MT]]</f>
        <v>#N/A</v>
      </c>
      <c r="K180" s="40" t="e">
        <f>1000000000/4000/PerfPowerST4[[#This Row],[Cons. MT]]</f>
        <v>#N/A</v>
      </c>
      <c r="L180" s="40" t="e">
        <f>1000000000/5000/PerfPowerST4[[#This Row],[Cons. MT]]</f>
        <v>#N/A</v>
      </c>
      <c r="M180" s="40" t="e">
        <f>1000000000/6000/PerfPowerST4[[#This Row],[Cons. MT]]</f>
        <v>#N/A</v>
      </c>
      <c r="N180" s="40" t="e">
        <f>1000000000/7000/PerfPowerST4[[#This Row],[Cons. MT]]</f>
        <v>#N/A</v>
      </c>
      <c r="O180" s="40" t="e">
        <f>1000000000/8000/PerfPowerST4[[#This Row],[Cons. MT]]</f>
        <v>#N/A</v>
      </c>
      <c r="P180" s="40" t="e">
        <f>1000000000/9000/PerfPowerST4[[#This Row],[Cons. MT]]</f>
        <v>#N/A</v>
      </c>
      <c r="Q180" s="40" t="e">
        <f>1000000000/10000/PerfPowerST4[[#This Row],[Cons. MT]]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Row],[GraphLabel]]),NA())</f>
        <v>#N/A</v>
      </c>
      <c r="D181" s="21"/>
      <c r="E181" s="22" t="e">
        <f>IFERROR(IF(OR(GeneralTable[[#This Row],[Exclude From Chart]]="X",PerfPowerST4[[#This Row],[ExcludeHere]]="X"),NA(),GeneralTable[[#This Row],[Cons. MT]]),NA())</f>
        <v>#N/A</v>
      </c>
      <c r="F181" s="23" t="e">
        <f>IFERROR(IF(OR(GeneralTable[[#This Row],[Exclude From Chart]]="X",PerfPowerST4[[#This Row],[ExcludeHere]]="X"),NA(),GeneralTable[[#This Row],[Dur. MT]]),NA())</f>
        <v>#N/A</v>
      </c>
      <c r="G181" s="40" t="e">
        <f>1000000000/500/PerfPowerST4[[#This Row],[Cons. MT]]</f>
        <v>#N/A</v>
      </c>
      <c r="H181" s="40" t="e">
        <f>1000000000/1000/PerfPowerST4[[#This Row],[Cons. MT]]</f>
        <v>#N/A</v>
      </c>
      <c r="I181" s="40" t="e">
        <f>1000000000/2000/PerfPowerST4[[#This Row],[Cons. MT]]</f>
        <v>#N/A</v>
      </c>
      <c r="J181" s="40" t="e">
        <f>1000000000/3000/PerfPowerST4[[#This Row],[Cons. MT]]</f>
        <v>#N/A</v>
      </c>
      <c r="K181" s="40" t="e">
        <f>1000000000/4000/PerfPowerST4[[#This Row],[Cons. MT]]</f>
        <v>#N/A</v>
      </c>
      <c r="L181" s="40" t="e">
        <f>1000000000/5000/PerfPowerST4[[#This Row],[Cons. MT]]</f>
        <v>#N/A</v>
      </c>
      <c r="M181" s="40" t="e">
        <f>1000000000/6000/PerfPowerST4[[#This Row],[Cons. MT]]</f>
        <v>#N/A</v>
      </c>
      <c r="N181" s="40" t="e">
        <f>1000000000/7000/PerfPowerST4[[#This Row],[Cons. MT]]</f>
        <v>#N/A</v>
      </c>
      <c r="O181" s="40" t="e">
        <f>1000000000/8000/PerfPowerST4[[#This Row],[Cons. MT]]</f>
        <v>#N/A</v>
      </c>
      <c r="P181" s="40" t="e">
        <f>1000000000/9000/PerfPowerST4[[#This Row],[Cons. MT]]</f>
        <v>#N/A</v>
      </c>
      <c r="Q181" s="40" t="e">
        <f>1000000000/10000/PerfPowerST4[[#This Row],[Cons. MT]]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Row],[GraphLabel]]),NA())</f>
        <v>#N/A</v>
      </c>
      <c r="D182" s="21"/>
      <c r="E182" s="22" t="e">
        <f>IFERROR(IF(OR(GeneralTable[[#This Row],[Exclude From Chart]]="X",PerfPowerST4[[#This Row],[ExcludeHere]]="X"),NA(),GeneralTable[[#This Row],[Cons. MT]]),NA())</f>
        <v>#N/A</v>
      </c>
      <c r="F182" s="23" t="e">
        <f>IFERROR(IF(OR(GeneralTable[[#This Row],[Exclude From Chart]]="X",PerfPowerST4[[#This Row],[ExcludeHere]]="X"),NA(),GeneralTable[[#This Row],[Dur. MT]]),NA())</f>
        <v>#N/A</v>
      </c>
      <c r="G182" s="40" t="e">
        <f>1000000000/500/PerfPowerST4[[#This Row],[Cons. MT]]</f>
        <v>#N/A</v>
      </c>
      <c r="H182" s="40" t="e">
        <f>1000000000/1000/PerfPowerST4[[#This Row],[Cons. MT]]</f>
        <v>#N/A</v>
      </c>
      <c r="I182" s="40" t="e">
        <f>1000000000/2000/PerfPowerST4[[#This Row],[Cons. MT]]</f>
        <v>#N/A</v>
      </c>
      <c r="J182" s="40" t="e">
        <f>1000000000/3000/PerfPowerST4[[#This Row],[Cons. MT]]</f>
        <v>#N/A</v>
      </c>
      <c r="K182" s="40" t="e">
        <f>1000000000/4000/PerfPowerST4[[#This Row],[Cons. MT]]</f>
        <v>#N/A</v>
      </c>
      <c r="L182" s="40" t="e">
        <f>1000000000/5000/PerfPowerST4[[#This Row],[Cons. MT]]</f>
        <v>#N/A</v>
      </c>
      <c r="M182" s="40" t="e">
        <f>1000000000/6000/PerfPowerST4[[#This Row],[Cons. MT]]</f>
        <v>#N/A</v>
      </c>
      <c r="N182" s="40" t="e">
        <f>1000000000/7000/PerfPowerST4[[#This Row],[Cons. MT]]</f>
        <v>#N/A</v>
      </c>
      <c r="O182" s="40" t="e">
        <f>1000000000/8000/PerfPowerST4[[#This Row],[Cons. MT]]</f>
        <v>#N/A</v>
      </c>
      <c r="P182" s="40" t="e">
        <f>1000000000/9000/PerfPowerST4[[#This Row],[Cons. MT]]</f>
        <v>#N/A</v>
      </c>
      <c r="Q182" s="40" t="e">
        <f>1000000000/10000/PerfPowerST4[[#This Row],[Cons. MT]]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Row],[GraphLabel]]),NA())</f>
        <v>#N/A</v>
      </c>
      <c r="D183" s="21"/>
      <c r="E183" s="22" t="e">
        <f>IFERROR(IF(OR(GeneralTable[[#This Row],[Exclude From Chart]]="X",PerfPowerST4[[#This Row],[ExcludeHere]]="X"),NA(),GeneralTable[[#This Row],[Cons. MT]]),NA())</f>
        <v>#N/A</v>
      </c>
      <c r="F183" s="23" t="e">
        <f>IFERROR(IF(OR(GeneralTable[[#This Row],[Exclude From Chart]]="X",PerfPowerST4[[#This Row],[ExcludeHere]]="X"),NA(),GeneralTable[[#This Row],[Dur. MT]]),NA())</f>
        <v>#N/A</v>
      </c>
      <c r="G183" s="40" t="e">
        <f>1000000000/500/PerfPowerST4[[#This Row],[Cons. MT]]</f>
        <v>#N/A</v>
      </c>
      <c r="H183" s="40" t="e">
        <f>1000000000/1000/PerfPowerST4[[#This Row],[Cons. MT]]</f>
        <v>#N/A</v>
      </c>
      <c r="I183" s="40" t="e">
        <f>1000000000/2000/PerfPowerST4[[#This Row],[Cons. MT]]</f>
        <v>#N/A</v>
      </c>
      <c r="J183" s="40" t="e">
        <f>1000000000/3000/PerfPowerST4[[#This Row],[Cons. MT]]</f>
        <v>#N/A</v>
      </c>
      <c r="K183" s="40" t="e">
        <f>1000000000/4000/PerfPowerST4[[#This Row],[Cons. MT]]</f>
        <v>#N/A</v>
      </c>
      <c r="L183" s="40" t="e">
        <f>1000000000/5000/PerfPowerST4[[#This Row],[Cons. MT]]</f>
        <v>#N/A</v>
      </c>
      <c r="M183" s="40" t="e">
        <f>1000000000/6000/PerfPowerST4[[#This Row],[Cons. MT]]</f>
        <v>#N/A</v>
      </c>
      <c r="N183" s="40" t="e">
        <f>1000000000/7000/PerfPowerST4[[#This Row],[Cons. MT]]</f>
        <v>#N/A</v>
      </c>
      <c r="O183" s="40" t="e">
        <f>1000000000/8000/PerfPowerST4[[#This Row],[Cons. MT]]</f>
        <v>#N/A</v>
      </c>
      <c r="P183" s="40" t="e">
        <f>1000000000/9000/PerfPowerST4[[#This Row],[Cons. MT]]</f>
        <v>#N/A</v>
      </c>
      <c r="Q183" s="40" t="e">
        <f>1000000000/10000/PerfPowerST4[[#This Row],[Cons. MT]]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Row],[GraphLabel]]),NA())</f>
        <v>#N/A</v>
      </c>
      <c r="D184" s="21"/>
      <c r="E184" s="22" t="e">
        <f>IFERROR(IF(OR(GeneralTable[[#This Row],[Exclude From Chart]]="X",PerfPowerST4[[#This Row],[ExcludeHere]]="X"),NA(),GeneralTable[[#This Row],[Cons. MT]]),NA())</f>
        <v>#N/A</v>
      </c>
      <c r="F184" s="23" t="e">
        <f>IFERROR(IF(OR(GeneralTable[[#This Row],[Exclude From Chart]]="X",PerfPowerST4[[#This Row],[ExcludeHere]]="X"),NA(),GeneralTable[[#This Row],[Dur. MT]]),NA())</f>
        <v>#N/A</v>
      </c>
      <c r="G184" s="40" t="e">
        <f>1000000000/500/PerfPowerST4[[#This Row],[Cons. MT]]</f>
        <v>#N/A</v>
      </c>
      <c r="H184" s="40" t="e">
        <f>1000000000/1000/PerfPowerST4[[#This Row],[Cons. MT]]</f>
        <v>#N/A</v>
      </c>
      <c r="I184" s="40" t="e">
        <f>1000000000/2000/PerfPowerST4[[#This Row],[Cons. MT]]</f>
        <v>#N/A</v>
      </c>
      <c r="J184" s="40" t="e">
        <f>1000000000/3000/PerfPowerST4[[#This Row],[Cons. MT]]</f>
        <v>#N/A</v>
      </c>
      <c r="K184" s="40" t="e">
        <f>1000000000/4000/PerfPowerST4[[#This Row],[Cons. MT]]</f>
        <v>#N/A</v>
      </c>
      <c r="L184" s="40" t="e">
        <f>1000000000/5000/PerfPowerST4[[#This Row],[Cons. MT]]</f>
        <v>#N/A</v>
      </c>
      <c r="M184" s="40" t="e">
        <f>1000000000/6000/PerfPowerST4[[#This Row],[Cons. MT]]</f>
        <v>#N/A</v>
      </c>
      <c r="N184" s="40" t="e">
        <f>1000000000/7000/PerfPowerST4[[#This Row],[Cons. MT]]</f>
        <v>#N/A</v>
      </c>
      <c r="O184" s="40" t="e">
        <f>1000000000/8000/PerfPowerST4[[#This Row],[Cons. MT]]</f>
        <v>#N/A</v>
      </c>
      <c r="P184" s="40" t="e">
        <f>1000000000/9000/PerfPowerST4[[#This Row],[Cons. MT]]</f>
        <v>#N/A</v>
      </c>
      <c r="Q184" s="40" t="e">
        <f>1000000000/10000/PerfPowerST4[[#This Row],[Cons. MT]]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Row],[GraphLabel]]),NA())</f>
        <v>#N/A</v>
      </c>
      <c r="D185" s="21"/>
      <c r="E185" s="22" t="e">
        <f>IFERROR(IF(OR(GeneralTable[[#This Row],[Exclude From Chart]]="X",PerfPowerST4[[#This Row],[ExcludeHere]]="X"),NA(),GeneralTable[[#This Row],[Cons. MT]]),NA())</f>
        <v>#N/A</v>
      </c>
      <c r="F185" s="23" t="e">
        <f>IFERROR(IF(OR(GeneralTable[[#This Row],[Exclude From Chart]]="X",PerfPowerST4[[#This Row],[ExcludeHere]]="X"),NA(),GeneralTable[[#This Row],[Dur. MT]]),NA())</f>
        <v>#N/A</v>
      </c>
      <c r="G185" s="40" t="e">
        <f>1000000000/500/PerfPowerST4[[#This Row],[Cons. MT]]</f>
        <v>#N/A</v>
      </c>
      <c r="H185" s="40" t="e">
        <f>1000000000/1000/PerfPowerST4[[#This Row],[Cons. MT]]</f>
        <v>#N/A</v>
      </c>
      <c r="I185" s="40" t="e">
        <f>1000000000/2000/PerfPowerST4[[#This Row],[Cons. MT]]</f>
        <v>#N/A</v>
      </c>
      <c r="J185" s="40" t="e">
        <f>1000000000/3000/PerfPowerST4[[#This Row],[Cons. MT]]</f>
        <v>#N/A</v>
      </c>
      <c r="K185" s="40" t="e">
        <f>1000000000/4000/PerfPowerST4[[#This Row],[Cons. MT]]</f>
        <v>#N/A</v>
      </c>
      <c r="L185" s="40" t="e">
        <f>1000000000/5000/PerfPowerST4[[#This Row],[Cons. MT]]</f>
        <v>#N/A</v>
      </c>
      <c r="M185" s="40" t="e">
        <f>1000000000/6000/PerfPowerST4[[#This Row],[Cons. MT]]</f>
        <v>#N/A</v>
      </c>
      <c r="N185" s="40" t="e">
        <f>1000000000/7000/PerfPowerST4[[#This Row],[Cons. MT]]</f>
        <v>#N/A</v>
      </c>
      <c r="O185" s="40" t="e">
        <f>1000000000/8000/PerfPowerST4[[#This Row],[Cons. MT]]</f>
        <v>#N/A</v>
      </c>
      <c r="P185" s="40" t="e">
        <f>1000000000/9000/PerfPowerST4[[#This Row],[Cons. MT]]</f>
        <v>#N/A</v>
      </c>
      <c r="Q185" s="40" t="e">
        <f>1000000000/10000/PerfPowerST4[[#This Row],[Cons. MT]]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Row],[GraphLabel]]),NA())</f>
        <v>#N/A</v>
      </c>
      <c r="D186" s="21"/>
      <c r="E186" s="22" t="e">
        <f>IFERROR(IF(OR(GeneralTable[[#This Row],[Exclude From Chart]]="X",PerfPowerST4[[#This Row],[ExcludeHere]]="X"),NA(),GeneralTable[[#This Row],[Cons. MT]]),NA())</f>
        <v>#N/A</v>
      </c>
      <c r="F186" s="23" t="e">
        <f>IFERROR(IF(OR(GeneralTable[[#This Row],[Exclude From Chart]]="X",PerfPowerST4[[#This Row],[ExcludeHere]]="X"),NA(),GeneralTable[[#This Row],[Dur. MT]]),NA())</f>
        <v>#N/A</v>
      </c>
      <c r="G186" s="40" t="e">
        <f>1000000000/500/PerfPowerST4[[#This Row],[Cons. MT]]</f>
        <v>#N/A</v>
      </c>
      <c r="H186" s="40" t="e">
        <f>1000000000/1000/PerfPowerST4[[#This Row],[Cons. MT]]</f>
        <v>#N/A</v>
      </c>
      <c r="I186" s="40" t="e">
        <f>1000000000/2000/PerfPowerST4[[#This Row],[Cons. MT]]</f>
        <v>#N/A</v>
      </c>
      <c r="J186" s="40" t="e">
        <f>1000000000/3000/PerfPowerST4[[#This Row],[Cons. MT]]</f>
        <v>#N/A</v>
      </c>
      <c r="K186" s="40" t="e">
        <f>1000000000/4000/PerfPowerST4[[#This Row],[Cons. MT]]</f>
        <v>#N/A</v>
      </c>
      <c r="L186" s="40" t="e">
        <f>1000000000/5000/PerfPowerST4[[#This Row],[Cons. MT]]</f>
        <v>#N/A</v>
      </c>
      <c r="M186" s="40" t="e">
        <f>1000000000/6000/PerfPowerST4[[#This Row],[Cons. MT]]</f>
        <v>#N/A</v>
      </c>
      <c r="N186" s="40" t="e">
        <f>1000000000/7000/PerfPowerST4[[#This Row],[Cons. MT]]</f>
        <v>#N/A</v>
      </c>
      <c r="O186" s="40" t="e">
        <f>1000000000/8000/PerfPowerST4[[#This Row],[Cons. MT]]</f>
        <v>#N/A</v>
      </c>
      <c r="P186" s="40" t="e">
        <f>1000000000/9000/PerfPowerST4[[#This Row],[Cons. MT]]</f>
        <v>#N/A</v>
      </c>
      <c r="Q186" s="40" t="e">
        <f>1000000000/10000/PerfPowerST4[[#This Row],[Cons. MT]]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Row],[GraphLabel]]),NA())</f>
        <v>#N/A</v>
      </c>
      <c r="D187" s="21"/>
      <c r="E187" s="22" t="e">
        <f>IFERROR(IF(OR(GeneralTable[[#This Row],[Exclude From Chart]]="X",PerfPowerST4[[#This Row],[ExcludeHere]]="X"),NA(),GeneralTable[[#This Row],[Cons. MT]]),NA())</f>
        <v>#N/A</v>
      </c>
      <c r="F187" s="23" t="e">
        <f>IFERROR(IF(OR(GeneralTable[[#This Row],[Exclude From Chart]]="X",PerfPowerST4[[#This Row],[ExcludeHere]]="X"),NA(),GeneralTable[[#This Row],[Dur. MT]]),NA())</f>
        <v>#N/A</v>
      </c>
      <c r="G187" s="40" t="e">
        <f>1000000000/500/PerfPowerST4[[#This Row],[Cons. MT]]</f>
        <v>#N/A</v>
      </c>
      <c r="H187" s="40" t="e">
        <f>1000000000/1000/PerfPowerST4[[#This Row],[Cons. MT]]</f>
        <v>#N/A</v>
      </c>
      <c r="I187" s="40" t="e">
        <f>1000000000/2000/PerfPowerST4[[#This Row],[Cons. MT]]</f>
        <v>#N/A</v>
      </c>
      <c r="J187" s="40" t="e">
        <f>1000000000/3000/PerfPowerST4[[#This Row],[Cons. MT]]</f>
        <v>#N/A</v>
      </c>
      <c r="K187" s="40" t="e">
        <f>1000000000/4000/PerfPowerST4[[#This Row],[Cons. MT]]</f>
        <v>#N/A</v>
      </c>
      <c r="L187" s="40" t="e">
        <f>1000000000/5000/PerfPowerST4[[#This Row],[Cons. MT]]</f>
        <v>#N/A</v>
      </c>
      <c r="M187" s="40" t="e">
        <f>1000000000/6000/PerfPowerST4[[#This Row],[Cons. MT]]</f>
        <v>#N/A</v>
      </c>
      <c r="N187" s="40" t="e">
        <f>1000000000/7000/PerfPowerST4[[#This Row],[Cons. MT]]</f>
        <v>#N/A</v>
      </c>
      <c r="O187" s="40" t="e">
        <f>1000000000/8000/PerfPowerST4[[#This Row],[Cons. MT]]</f>
        <v>#N/A</v>
      </c>
      <c r="P187" s="40" t="e">
        <f>1000000000/9000/PerfPowerST4[[#This Row],[Cons. MT]]</f>
        <v>#N/A</v>
      </c>
      <c r="Q187" s="40" t="e">
        <f>1000000000/10000/PerfPowerST4[[#This Row],[Cons. MT]]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Row],[GraphLabel]]),NA())</f>
        <v>#N/A</v>
      </c>
      <c r="D188" s="21"/>
      <c r="E188" s="22" t="e">
        <f>IFERROR(IF(OR(GeneralTable[[#This Row],[Exclude From Chart]]="X",PerfPowerST4[[#This Row],[ExcludeHere]]="X"),NA(),GeneralTable[[#This Row],[Cons. MT]]),NA())</f>
        <v>#N/A</v>
      </c>
      <c r="F188" s="23" t="e">
        <f>IFERROR(IF(OR(GeneralTable[[#This Row],[Exclude From Chart]]="X",PerfPowerST4[[#This Row],[ExcludeHere]]="X"),NA(),GeneralTable[[#This Row],[Dur. MT]]),NA())</f>
        <v>#N/A</v>
      </c>
      <c r="G188" s="40" t="e">
        <f>1000000000/500/PerfPowerST4[[#This Row],[Cons. MT]]</f>
        <v>#N/A</v>
      </c>
      <c r="H188" s="40" t="e">
        <f>1000000000/1000/PerfPowerST4[[#This Row],[Cons. MT]]</f>
        <v>#N/A</v>
      </c>
      <c r="I188" s="40" t="e">
        <f>1000000000/2000/PerfPowerST4[[#This Row],[Cons. MT]]</f>
        <v>#N/A</v>
      </c>
      <c r="J188" s="40" t="e">
        <f>1000000000/3000/PerfPowerST4[[#This Row],[Cons. MT]]</f>
        <v>#N/A</v>
      </c>
      <c r="K188" s="40" t="e">
        <f>1000000000/4000/PerfPowerST4[[#This Row],[Cons. MT]]</f>
        <v>#N/A</v>
      </c>
      <c r="L188" s="40" t="e">
        <f>1000000000/5000/PerfPowerST4[[#This Row],[Cons. MT]]</f>
        <v>#N/A</v>
      </c>
      <c r="M188" s="40" t="e">
        <f>1000000000/6000/PerfPowerST4[[#This Row],[Cons. MT]]</f>
        <v>#N/A</v>
      </c>
      <c r="N188" s="40" t="e">
        <f>1000000000/7000/PerfPowerST4[[#This Row],[Cons. MT]]</f>
        <v>#N/A</v>
      </c>
      <c r="O188" s="40" t="e">
        <f>1000000000/8000/PerfPowerST4[[#This Row],[Cons. MT]]</f>
        <v>#N/A</v>
      </c>
      <c r="P188" s="40" t="e">
        <f>1000000000/9000/PerfPowerST4[[#This Row],[Cons. MT]]</f>
        <v>#N/A</v>
      </c>
      <c r="Q188" s="40" t="e">
        <f>1000000000/10000/PerfPowerST4[[#This Row],[Cons. MT]]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Row],[GraphLabel]]),NA())</f>
        <v>#N/A</v>
      </c>
      <c r="D189" s="21"/>
      <c r="E189" s="22" t="e">
        <f>IFERROR(IF(OR(GeneralTable[[#This Row],[Exclude From Chart]]="X",PerfPowerST4[[#This Row],[ExcludeHere]]="X"),NA(),GeneralTable[[#This Row],[Cons. MT]]),NA())</f>
        <v>#N/A</v>
      </c>
      <c r="F189" s="23" t="e">
        <f>IFERROR(IF(OR(GeneralTable[[#This Row],[Exclude From Chart]]="X",PerfPowerST4[[#This Row],[ExcludeHere]]="X"),NA(),GeneralTable[[#This Row],[Dur. MT]]),NA())</f>
        <v>#N/A</v>
      </c>
      <c r="G189" s="40" t="e">
        <f>1000000000/500/PerfPowerST4[[#This Row],[Cons. MT]]</f>
        <v>#N/A</v>
      </c>
      <c r="H189" s="40" t="e">
        <f>1000000000/1000/PerfPowerST4[[#This Row],[Cons. MT]]</f>
        <v>#N/A</v>
      </c>
      <c r="I189" s="40" t="e">
        <f>1000000000/2000/PerfPowerST4[[#This Row],[Cons. MT]]</f>
        <v>#N/A</v>
      </c>
      <c r="J189" s="40" t="e">
        <f>1000000000/3000/PerfPowerST4[[#This Row],[Cons. MT]]</f>
        <v>#N/A</v>
      </c>
      <c r="K189" s="40" t="e">
        <f>1000000000/4000/PerfPowerST4[[#This Row],[Cons. MT]]</f>
        <v>#N/A</v>
      </c>
      <c r="L189" s="40" t="e">
        <f>1000000000/5000/PerfPowerST4[[#This Row],[Cons. MT]]</f>
        <v>#N/A</v>
      </c>
      <c r="M189" s="40" t="e">
        <f>1000000000/6000/PerfPowerST4[[#This Row],[Cons. MT]]</f>
        <v>#N/A</v>
      </c>
      <c r="N189" s="40" t="e">
        <f>1000000000/7000/PerfPowerST4[[#This Row],[Cons. MT]]</f>
        <v>#N/A</v>
      </c>
      <c r="O189" s="40" t="e">
        <f>1000000000/8000/PerfPowerST4[[#This Row],[Cons. MT]]</f>
        <v>#N/A</v>
      </c>
      <c r="P189" s="40" t="e">
        <f>1000000000/9000/PerfPowerST4[[#This Row],[Cons. MT]]</f>
        <v>#N/A</v>
      </c>
      <c r="Q189" s="40" t="e">
        <f>1000000000/10000/PerfPowerST4[[#This Row],[Cons. MT]]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Row],[GraphLabel]]),NA())</f>
        <v>#N/A</v>
      </c>
      <c r="D190" s="21"/>
      <c r="E190" s="22" t="e">
        <f>IFERROR(IF(OR(GeneralTable[[#This Row],[Exclude From Chart]]="X",PerfPowerST4[[#This Row],[ExcludeHere]]="X"),NA(),GeneralTable[[#This Row],[Cons. MT]]),NA())</f>
        <v>#N/A</v>
      </c>
      <c r="F190" s="23" t="e">
        <f>IFERROR(IF(OR(GeneralTable[[#This Row],[Exclude From Chart]]="X",PerfPowerST4[[#This Row],[ExcludeHere]]="X"),NA(),GeneralTable[[#This Row],[Dur. MT]]),NA())</f>
        <v>#N/A</v>
      </c>
      <c r="G190" s="40" t="e">
        <f>1000000000/500/PerfPowerST4[[#This Row],[Cons. MT]]</f>
        <v>#N/A</v>
      </c>
      <c r="H190" s="40" t="e">
        <f>1000000000/1000/PerfPowerST4[[#This Row],[Cons. MT]]</f>
        <v>#N/A</v>
      </c>
      <c r="I190" s="40" t="e">
        <f>1000000000/2000/PerfPowerST4[[#This Row],[Cons. MT]]</f>
        <v>#N/A</v>
      </c>
      <c r="J190" s="40" t="e">
        <f>1000000000/3000/PerfPowerST4[[#This Row],[Cons. MT]]</f>
        <v>#N/A</v>
      </c>
      <c r="K190" s="40" t="e">
        <f>1000000000/4000/PerfPowerST4[[#This Row],[Cons. MT]]</f>
        <v>#N/A</v>
      </c>
      <c r="L190" s="40" t="e">
        <f>1000000000/5000/PerfPowerST4[[#This Row],[Cons. MT]]</f>
        <v>#N/A</v>
      </c>
      <c r="M190" s="40" t="e">
        <f>1000000000/6000/PerfPowerST4[[#This Row],[Cons. MT]]</f>
        <v>#N/A</v>
      </c>
      <c r="N190" s="40" t="e">
        <f>1000000000/7000/PerfPowerST4[[#This Row],[Cons. MT]]</f>
        <v>#N/A</v>
      </c>
      <c r="O190" s="40" t="e">
        <f>1000000000/8000/PerfPowerST4[[#This Row],[Cons. MT]]</f>
        <v>#N/A</v>
      </c>
      <c r="P190" s="40" t="e">
        <f>1000000000/9000/PerfPowerST4[[#This Row],[Cons. MT]]</f>
        <v>#N/A</v>
      </c>
      <c r="Q190" s="40" t="e">
        <f>1000000000/10000/PerfPowerST4[[#This Row],[Cons. MT]]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Row],[GraphLabel]]),NA())</f>
        <v>#N/A</v>
      </c>
      <c r="D191" s="21"/>
      <c r="E191" s="22" t="e">
        <f>IFERROR(IF(OR(GeneralTable[[#This Row],[Exclude From Chart]]="X",PerfPowerST4[[#This Row],[ExcludeHere]]="X"),NA(),GeneralTable[[#This Row],[Cons. MT]]),NA())</f>
        <v>#N/A</v>
      </c>
      <c r="F191" s="23" t="e">
        <f>IFERROR(IF(OR(GeneralTable[[#This Row],[Exclude From Chart]]="X",PerfPowerST4[[#This Row],[ExcludeHere]]="X"),NA(),GeneralTable[[#This Row],[Dur. MT]]),NA())</f>
        <v>#N/A</v>
      </c>
      <c r="G191" s="40" t="e">
        <f>1000000000/500/PerfPowerST4[[#This Row],[Cons. MT]]</f>
        <v>#N/A</v>
      </c>
      <c r="H191" s="40" t="e">
        <f>1000000000/1000/PerfPowerST4[[#This Row],[Cons. MT]]</f>
        <v>#N/A</v>
      </c>
      <c r="I191" s="40" t="e">
        <f>1000000000/2000/PerfPowerST4[[#This Row],[Cons. MT]]</f>
        <v>#N/A</v>
      </c>
      <c r="J191" s="40" t="e">
        <f>1000000000/3000/PerfPowerST4[[#This Row],[Cons. MT]]</f>
        <v>#N/A</v>
      </c>
      <c r="K191" s="40" t="e">
        <f>1000000000/4000/PerfPowerST4[[#This Row],[Cons. MT]]</f>
        <v>#N/A</v>
      </c>
      <c r="L191" s="40" t="e">
        <f>1000000000/5000/PerfPowerST4[[#This Row],[Cons. MT]]</f>
        <v>#N/A</v>
      </c>
      <c r="M191" s="40" t="e">
        <f>1000000000/6000/PerfPowerST4[[#This Row],[Cons. MT]]</f>
        <v>#N/A</v>
      </c>
      <c r="N191" s="40" t="e">
        <f>1000000000/7000/PerfPowerST4[[#This Row],[Cons. MT]]</f>
        <v>#N/A</v>
      </c>
      <c r="O191" s="40" t="e">
        <f>1000000000/8000/PerfPowerST4[[#This Row],[Cons. MT]]</f>
        <v>#N/A</v>
      </c>
      <c r="P191" s="40" t="e">
        <f>1000000000/9000/PerfPowerST4[[#This Row],[Cons. MT]]</f>
        <v>#N/A</v>
      </c>
      <c r="Q191" s="40" t="e">
        <f>1000000000/10000/PerfPowerST4[[#This Row],[Cons. MT]]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Row],[GraphLabel]]),NA())</f>
        <v>#N/A</v>
      </c>
      <c r="D192" s="21"/>
      <c r="E192" s="22" t="e">
        <f>IFERROR(IF(OR(GeneralTable[[#This Row],[Exclude From Chart]]="X",PerfPowerST4[[#This Row],[ExcludeHere]]="X"),NA(),GeneralTable[[#This Row],[Cons. MT]]),NA())</f>
        <v>#N/A</v>
      </c>
      <c r="F192" s="23" t="e">
        <f>IFERROR(IF(OR(GeneralTable[[#This Row],[Exclude From Chart]]="X",PerfPowerST4[[#This Row],[ExcludeHere]]="X"),NA(),GeneralTable[[#This Row],[Dur. MT]]),NA())</f>
        <v>#N/A</v>
      </c>
      <c r="G192" s="40" t="e">
        <f>1000000000/500/PerfPowerST4[[#This Row],[Cons. MT]]</f>
        <v>#N/A</v>
      </c>
      <c r="H192" s="40" t="e">
        <f>1000000000/1000/PerfPowerST4[[#This Row],[Cons. MT]]</f>
        <v>#N/A</v>
      </c>
      <c r="I192" s="40" t="e">
        <f>1000000000/2000/PerfPowerST4[[#This Row],[Cons. MT]]</f>
        <v>#N/A</v>
      </c>
      <c r="J192" s="40" t="e">
        <f>1000000000/3000/PerfPowerST4[[#This Row],[Cons. MT]]</f>
        <v>#N/A</v>
      </c>
      <c r="K192" s="40" t="e">
        <f>1000000000/4000/PerfPowerST4[[#This Row],[Cons. MT]]</f>
        <v>#N/A</v>
      </c>
      <c r="L192" s="40" t="e">
        <f>1000000000/5000/PerfPowerST4[[#This Row],[Cons. MT]]</f>
        <v>#N/A</v>
      </c>
      <c r="M192" s="40" t="e">
        <f>1000000000/6000/PerfPowerST4[[#This Row],[Cons. MT]]</f>
        <v>#N/A</v>
      </c>
      <c r="N192" s="40" t="e">
        <f>1000000000/7000/PerfPowerST4[[#This Row],[Cons. MT]]</f>
        <v>#N/A</v>
      </c>
      <c r="O192" s="40" t="e">
        <f>1000000000/8000/PerfPowerST4[[#This Row],[Cons. MT]]</f>
        <v>#N/A</v>
      </c>
      <c r="P192" s="40" t="e">
        <f>1000000000/9000/PerfPowerST4[[#This Row],[Cons. MT]]</f>
        <v>#N/A</v>
      </c>
      <c r="Q192" s="40" t="e">
        <f>1000000000/10000/PerfPowerST4[[#This Row],[Cons. MT]]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Row],[GraphLabel]]),NA())</f>
        <v>#N/A</v>
      </c>
      <c r="D193" s="21"/>
      <c r="E193" s="22" t="e">
        <f>IFERROR(IF(OR(GeneralTable[[#This Row],[Exclude From Chart]]="X",PerfPowerST4[[#This Row],[ExcludeHere]]="X"),NA(),GeneralTable[[#This Row],[Cons. MT]]),NA())</f>
        <v>#N/A</v>
      </c>
      <c r="F193" s="23" t="e">
        <f>IFERROR(IF(OR(GeneralTable[[#This Row],[Exclude From Chart]]="X",PerfPowerST4[[#This Row],[ExcludeHere]]="X"),NA(),GeneralTable[[#This Row],[Dur. MT]]),NA())</f>
        <v>#N/A</v>
      </c>
      <c r="G193" s="40" t="e">
        <f>1000000000/500/PerfPowerST4[[#This Row],[Cons. MT]]</f>
        <v>#N/A</v>
      </c>
      <c r="H193" s="40" t="e">
        <f>1000000000/1000/PerfPowerST4[[#This Row],[Cons. MT]]</f>
        <v>#N/A</v>
      </c>
      <c r="I193" s="40" t="e">
        <f>1000000000/2000/PerfPowerST4[[#This Row],[Cons. MT]]</f>
        <v>#N/A</v>
      </c>
      <c r="J193" s="40" t="e">
        <f>1000000000/3000/PerfPowerST4[[#This Row],[Cons. MT]]</f>
        <v>#N/A</v>
      </c>
      <c r="K193" s="40" t="e">
        <f>1000000000/4000/PerfPowerST4[[#This Row],[Cons. MT]]</f>
        <v>#N/A</v>
      </c>
      <c r="L193" s="40" t="e">
        <f>1000000000/5000/PerfPowerST4[[#This Row],[Cons. MT]]</f>
        <v>#N/A</v>
      </c>
      <c r="M193" s="40" t="e">
        <f>1000000000/6000/PerfPowerST4[[#This Row],[Cons. MT]]</f>
        <v>#N/A</v>
      </c>
      <c r="N193" s="40" t="e">
        <f>1000000000/7000/PerfPowerST4[[#This Row],[Cons. MT]]</f>
        <v>#N/A</v>
      </c>
      <c r="O193" s="40" t="e">
        <f>1000000000/8000/PerfPowerST4[[#This Row],[Cons. MT]]</f>
        <v>#N/A</v>
      </c>
      <c r="P193" s="40" t="e">
        <f>1000000000/9000/PerfPowerST4[[#This Row],[Cons. MT]]</f>
        <v>#N/A</v>
      </c>
      <c r="Q193" s="40" t="e">
        <f>1000000000/10000/PerfPowerST4[[#This Row],[Cons. MT]]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Row],[GraphLabel]]),NA())</f>
        <v>#N/A</v>
      </c>
      <c r="D194" s="21"/>
      <c r="E194" s="22" t="e">
        <f>IFERROR(IF(OR(GeneralTable[[#This Row],[Exclude From Chart]]="X",PerfPowerST4[[#This Row],[ExcludeHere]]="X"),NA(),GeneralTable[[#This Row],[Cons. MT]]),NA())</f>
        <v>#N/A</v>
      </c>
      <c r="F194" s="23" t="e">
        <f>IFERROR(IF(OR(GeneralTable[[#This Row],[Exclude From Chart]]="X",PerfPowerST4[[#This Row],[ExcludeHere]]="X"),NA(),GeneralTable[[#This Row],[Dur. MT]]),NA())</f>
        <v>#N/A</v>
      </c>
      <c r="G194" s="40" t="e">
        <f>1000000000/500/PerfPowerST4[[#This Row],[Cons. MT]]</f>
        <v>#N/A</v>
      </c>
      <c r="H194" s="40" t="e">
        <f>1000000000/1000/PerfPowerST4[[#This Row],[Cons. MT]]</f>
        <v>#N/A</v>
      </c>
      <c r="I194" s="40" t="e">
        <f>1000000000/2000/PerfPowerST4[[#This Row],[Cons. MT]]</f>
        <v>#N/A</v>
      </c>
      <c r="J194" s="40" t="e">
        <f>1000000000/3000/PerfPowerST4[[#This Row],[Cons. MT]]</f>
        <v>#N/A</v>
      </c>
      <c r="K194" s="40" t="e">
        <f>1000000000/4000/PerfPowerST4[[#This Row],[Cons. MT]]</f>
        <v>#N/A</v>
      </c>
      <c r="L194" s="40" t="e">
        <f>1000000000/5000/PerfPowerST4[[#This Row],[Cons. MT]]</f>
        <v>#N/A</v>
      </c>
      <c r="M194" s="40" t="e">
        <f>1000000000/6000/PerfPowerST4[[#This Row],[Cons. MT]]</f>
        <v>#N/A</v>
      </c>
      <c r="N194" s="40" t="e">
        <f>1000000000/7000/PerfPowerST4[[#This Row],[Cons. MT]]</f>
        <v>#N/A</v>
      </c>
      <c r="O194" s="40" t="e">
        <f>1000000000/8000/PerfPowerST4[[#This Row],[Cons. MT]]</f>
        <v>#N/A</v>
      </c>
      <c r="P194" s="40" t="e">
        <f>1000000000/9000/PerfPowerST4[[#This Row],[Cons. MT]]</f>
        <v>#N/A</v>
      </c>
      <c r="Q194" s="40" t="e">
        <f>1000000000/10000/PerfPowerST4[[#This Row],[Cons. MT]]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Row],[GraphLabel]]),NA())</f>
        <v>#N/A</v>
      </c>
      <c r="D195" s="21"/>
      <c r="E195" s="22" t="e">
        <f>IFERROR(IF(OR(GeneralTable[[#This Row],[Exclude From Chart]]="X",PerfPowerST4[[#This Row],[ExcludeHere]]="X"),NA(),GeneralTable[[#This Row],[Cons. MT]]),NA())</f>
        <v>#N/A</v>
      </c>
      <c r="F195" s="23" t="e">
        <f>IFERROR(IF(OR(GeneralTable[[#This Row],[Exclude From Chart]]="X",PerfPowerST4[[#This Row],[ExcludeHere]]="X"),NA(),GeneralTable[[#This Row],[Dur. MT]]),NA())</f>
        <v>#N/A</v>
      </c>
      <c r="G195" s="40" t="e">
        <f>1000000000/500/PerfPowerST4[[#This Row],[Cons. MT]]</f>
        <v>#N/A</v>
      </c>
      <c r="H195" s="40" t="e">
        <f>1000000000/1000/PerfPowerST4[[#This Row],[Cons. MT]]</f>
        <v>#N/A</v>
      </c>
      <c r="I195" s="40" t="e">
        <f>1000000000/2000/PerfPowerST4[[#This Row],[Cons. MT]]</f>
        <v>#N/A</v>
      </c>
      <c r="J195" s="40" t="e">
        <f>1000000000/3000/PerfPowerST4[[#This Row],[Cons. MT]]</f>
        <v>#N/A</v>
      </c>
      <c r="K195" s="40" t="e">
        <f>1000000000/4000/PerfPowerST4[[#This Row],[Cons. MT]]</f>
        <v>#N/A</v>
      </c>
      <c r="L195" s="40" t="e">
        <f>1000000000/5000/PerfPowerST4[[#This Row],[Cons. MT]]</f>
        <v>#N/A</v>
      </c>
      <c r="M195" s="40" t="e">
        <f>1000000000/6000/PerfPowerST4[[#This Row],[Cons. MT]]</f>
        <v>#N/A</v>
      </c>
      <c r="N195" s="40" t="e">
        <f>1000000000/7000/PerfPowerST4[[#This Row],[Cons. MT]]</f>
        <v>#N/A</v>
      </c>
      <c r="O195" s="40" t="e">
        <f>1000000000/8000/PerfPowerST4[[#This Row],[Cons. MT]]</f>
        <v>#N/A</v>
      </c>
      <c r="P195" s="40" t="e">
        <f>1000000000/9000/PerfPowerST4[[#This Row],[Cons. MT]]</f>
        <v>#N/A</v>
      </c>
      <c r="Q195" s="40" t="e">
        <f>1000000000/10000/PerfPowerST4[[#This Row],[Cons. MT]]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Row],[GraphLabel]]),NA())</f>
        <v>#N/A</v>
      </c>
      <c r="D196" s="21"/>
      <c r="E196" s="22" t="e">
        <f>IFERROR(IF(OR(GeneralTable[[#This Row],[Exclude From Chart]]="X",PerfPowerST4[[#This Row],[ExcludeHere]]="X"),NA(),GeneralTable[[#This Row],[Cons. MT]]),NA())</f>
        <v>#N/A</v>
      </c>
      <c r="F196" s="23" t="e">
        <f>IFERROR(IF(OR(GeneralTable[[#This Row],[Exclude From Chart]]="X",PerfPowerST4[[#This Row],[ExcludeHere]]="X"),NA(),GeneralTable[[#This Row],[Dur. MT]]),NA())</f>
        <v>#N/A</v>
      </c>
      <c r="G196" s="40" t="e">
        <f>1000000000/500/PerfPowerST4[[#This Row],[Cons. MT]]</f>
        <v>#N/A</v>
      </c>
      <c r="H196" s="40" t="e">
        <f>1000000000/1000/PerfPowerST4[[#This Row],[Cons. MT]]</f>
        <v>#N/A</v>
      </c>
      <c r="I196" s="40" t="e">
        <f>1000000000/2000/PerfPowerST4[[#This Row],[Cons. MT]]</f>
        <v>#N/A</v>
      </c>
      <c r="J196" s="40" t="e">
        <f>1000000000/3000/PerfPowerST4[[#This Row],[Cons. MT]]</f>
        <v>#N/A</v>
      </c>
      <c r="K196" s="40" t="e">
        <f>1000000000/4000/PerfPowerST4[[#This Row],[Cons. MT]]</f>
        <v>#N/A</v>
      </c>
      <c r="L196" s="40" t="e">
        <f>1000000000/5000/PerfPowerST4[[#This Row],[Cons. MT]]</f>
        <v>#N/A</v>
      </c>
      <c r="M196" s="40" t="e">
        <f>1000000000/6000/PerfPowerST4[[#This Row],[Cons. MT]]</f>
        <v>#N/A</v>
      </c>
      <c r="N196" s="40" t="e">
        <f>1000000000/7000/PerfPowerST4[[#This Row],[Cons. MT]]</f>
        <v>#N/A</v>
      </c>
      <c r="O196" s="40" t="e">
        <f>1000000000/8000/PerfPowerST4[[#This Row],[Cons. MT]]</f>
        <v>#N/A</v>
      </c>
      <c r="P196" s="40" t="e">
        <f>1000000000/9000/PerfPowerST4[[#This Row],[Cons. MT]]</f>
        <v>#N/A</v>
      </c>
      <c r="Q196" s="40" t="e">
        <f>1000000000/10000/PerfPowerST4[[#This Row],[Cons. MT]]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Row],[GraphLabel]]),NA())</f>
        <v>#N/A</v>
      </c>
      <c r="D197" s="21"/>
      <c r="E197" s="22" t="e">
        <f>IFERROR(IF(OR(GeneralTable[[#This Row],[Exclude From Chart]]="X",PerfPowerST4[[#This Row],[ExcludeHere]]="X"),NA(),GeneralTable[[#This Row],[Cons. MT]]),NA())</f>
        <v>#N/A</v>
      </c>
      <c r="F197" s="23" t="e">
        <f>IFERROR(IF(OR(GeneralTable[[#This Row],[Exclude From Chart]]="X",PerfPowerST4[[#This Row],[ExcludeHere]]="X"),NA(),GeneralTable[[#This Row],[Dur. MT]]),NA())</f>
        <v>#N/A</v>
      </c>
      <c r="G197" s="40" t="e">
        <f>1000000000/500/PerfPowerST4[[#This Row],[Cons. MT]]</f>
        <v>#N/A</v>
      </c>
      <c r="H197" s="40" t="e">
        <f>1000000000/1000/PerfPowerST4[[#This Row],[Cons. MT]]</f>
        <v>#N/A</v>
      </c>
      <c r="I197" s="40" t="e">
        <f>1000000000/2000/PerfPowerST4[[#This Row],[Cons. MT]]</f>
        <v>#N/A</v>
      </c>
      <c r="J197" s="40" t="e">
        <f>1000000000/3000/PerfPowerST4[[#This Row],[Cons. MT]]</f>
        <v>#N/A</v>
      </c>
      <c r="K197" s="40" t="e">
        <f>1000000000/4000/PerfPowerST4[[#This Row],[Cons. MT]]</f>
        <v>#N/A</v>
      </c>
      <c r="L197" s="40" t="e">
        <f>1000000000/5000/PerfPowerST4[[#This Row],[Cons. MT]]</f>
        <v>#N/A</v>
      </c>
      <c r="M197" s="40" t="e">
        <f>1000000000/6000/PerfPowerST4[[#This Row],[Cons. MT]]</f>
        <v>#N/A</v>
      </c>
      <c r="N197" s="40" t="e">
        <f>1000000000/7000/PerfPowerST4[[#This Row],[Cons. MT]]</f>
        <v>#N/A</v>
      </c>
      <c r="O197" s="40" t="e">
        <f>1000000000/8000/PerfPowerST4[[#This Row],[Cons. MT]]</f>
        <v>#N/A</v>
      </c>
      <c r="P197" s="40" t="e">
        <f>1000000000/9000/PerfPowerST4[[#This Row],[Cons. MT]]</f>
        <v>#N/A</v>
      </c>
      <c r="Q197" s="40" t="e">
        <f>1000000000/10000/PerfPowerST4[[#This Row],[Cons. MT]]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Row],[GraphLabel]]),NA())</f>
        <v>#N/A</v>
      </c>
      <c r="D198" s="21"/>
      <c r="E198" s="22" t="e">
        <f>IFERROR(IF(OR(GeneralTable[[#This Row],[Exclude From Chart]]="X",PerfPowerST4[[#This Row],[ExcludeHere]]="X"),NA(),GeneralTable[[#This Row],[Cons. MT]]),NA())</f>
        <v>#N/A</v>
      </c>
      <c r="F198" s="23" t="e">
        <f>IFERROR(IF(OR(GeneralTable[[#This Row],[Exclude From Chart]]="X",PerfPowerST4[[#This Row],[ExcludeHere]]="X"),NA(),GeneralTable[[#This Row],[Dur. MT]]),NA())</f>
        <v>#N/A</v>
      </c>
      <c r="G198" s="40" t="e">
        <f>1000000000/500/PerfPowerST4[[#This Row],[Cons. MT]]</f>
        <v>#N/A</v>
      </c>
      <c r="H198" s="40" t="e">
        <f>1000000000/1000/PerfPowerST4[[#This Row],[Cons. MT]]</f>
        <v>#N/A</v>
      </c>
      <c r="I198" s="40" t="e">
        <f>1000000000/2000/PerfPowerST4[[#This Row],[Cons. MT]]</f>
        <v>#N/A</v>
      </c>
      <c r="J198" s="40" t="e">
        <f>1000000000/3000/PerfPowerST4[[#This Row],[Cons. MT]]</f>
        <v>#N/A</v>
      </c>
      <c r="K198" s="40" t="e">
        <f>1000000000/4000/PerfPowerST4[[#This Row],[Cons. MT]]</f>
        <v>#N/A</v>
      </c>
      <c r="L198" s="40" t="e">
        <f>1000000000/5000/PerfPowerST4[[#This Row],[Cons. MT]]</f>
        <v>#N/A</v>
      </c>
      <c r="M198" s="40" t="e">
        <f>1000000000/6000/PerfPowerST4[[#This Row],[Cons. MT]]</f>
        <v>#N/A</v>
      </c>
      <c r="N198" s="40" t="e">
        <f>1000000000/7000/PerfPowerST4[[#This Row],[Cons. MT]]</f>
        <v>#N/A</v>
      </c>
      <c r="O198" s="40" t="e">
        <f>1000000000/8000/PerfPowerST4[[#This Row],[Cons. MT]]</f>
        <v>#N/A</v>
      </c>
      <c r="P198" s="40" t="e">
        <f>1000000000/9000/PerfPowerST4[[#This Row],[Cons. MT]]</f>
        <v>#N/A</v>
      </c>
      <c r="Q198" s="40" t="e">
        <f>1000000000/10000/PerfPowerST4[[#This Row],[Cons. MT]]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Row],[GraphLabel]]),NA())</f>
        <v>#N/A</v>
      </c>
      <c r="D199" s="21"/>
      <c r="E199" s="22" t="e">
        <f>IFERROR(IF(OR(GeneralTable[[#This Row],[Exclude From Chart]]="X",PerfPowerST4[[#This Row],[ExcludeHere]]="X"),NA(),GeneralTable[[#This Row],[Cons. MT]]),NA())</f>
        <v>#N/A</v>
      </c>
      <c r="F199" s="23" t="e">
        <f>IFERROR(IF(OR(GeneralTable[[#This Row],[Exclude From Chart]]="X",PerfPowerST4[[#This Row],[ExcludeHere]]="X"),NA(),GeneralTable[[#This Row],[Dur. MT]]),NA())</f>
        <v>#N/A</v>
      </c>
      <c r="G199" s="40" t="e">
        <f>1000000000/500/PerfPowerST4[[#This Row],[Cons. MT]]</f>
        <v>#N/A</v>
      </c>
      <c r="H199" s="40" t="e">
        <f>1000000000/1000/PerfPowerST4[[#This Row],[Cons. MT]]</f>
        <v>#N/A</v>
      </c>
      <c r="I199" s="40" t="e">
        <f>1000000000/2000/PerfPowerST4[[#This Row],[Cons. MT]]</f>
        <v>#N/A</v>
      </c>
      <c r="J199" s="40" t="e">
        <f>1000000000/3000/PerfPowerST4[[#This Row],[Cons. MT]]</f>
        <v>#N/A</v>
      </c>
      <c r="K199" s="40" t="e">
        <f>1000000000/4000/PerfPowerST4[[#This Row],[Cons. MT]]</f>
        <v>#N/A</v>
      </c>
      <c r="L199" s="40" t="e">
        <f>1000000000/5000/PerfPowerST4[[#This Row],[Cons. MT]]</f>
        <v>#N/A</v>
      </c>
      <c r="M199" s="40" t="e">
        <f>1000000000/6000/PerfPowerST4[[#This Row],[Cons. MT]]</f>
        <v>#N/A</v>
      </c>
      <c r="N199" s="40" t="e">
        <f>1000000000/7000/PerfPowerST4[[#This Row],[Cons. MT]]</f>
        <v>#N/A</v>
      </c>
      <c r="O199" s="40" t="e">
        <f>1000000000/8000/PerfPowerST4[[#This Row],[Cons. MT]]</f>
        <v>#N/A</v>
      </c>
      <c r="P199" s="40" t="e">
        <f>1000000000/9000/PerfPowerST4[[#This Row],[Cons. MT]]</f>
        <v>#N/A</v>
      </c>
      <c r="Q199" s="40" t="e">
        <f>1000000000/10000/PerfPowerST4[[#This Row],[Cons. MT]]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Row],[GraphLabel]]),NA())</f>
        <v>#N/A</v>
      </c>
      <c r="D200" s="21"/>
      <c r="E200" s="24" t="e">
        <f>IFERROR(IF(OR(GeneralTable[[#This Row],[Exclude From Chart]]="X",PerfPowerST4[[#This Row],[ExcludeHere]]="X"),NA(),GeneralTable[[#This Row],[Cons. MT]]),NA())</f>
        <v>#N/A</v>
      </c>
      <c r="F200" s="25" t="e">
        <f>IFERROR(IF(OR(GeneralTable[[#This Row],[Exclude From Chart]]="X",PerfPowerST4[[#This Row],[ExcludeHere]]="X"),NA(),GeneralTable[[#This Row],[Dur. MT]]),NA())</f>
        <v>#N/A</v>
      </c>
      <c r="G200" s="40" t="e">
        <f>1000000000/500/PerfPowerST4[[#This Row],[Cons. MT]]</f>
        <v>#N/A</v>
      </c>
      <c r="H200" s="40" t="e">
        <f>1000000000/1000/PerfPowerST4[[#This Row],[Cons. MT]]</f>
        <v>#N/A</v>
      </c>
      <c r="I200" s="40" t="e">
        <f>1000000000/2000/PerfPowerST4[[#This Row],[Cons. MT]]</f>
        <v>#N/A</v>
      </c>
      <c r="J200" s="40" t="e">
        <f>1000000000/3000/PerfPowerST4[[#This Row],[Cons. MT]]</f>
        <v>#N/A</v>
      </c>
      <c r="K200" s="40" t="e">
        <f>1000000000/4000/PerfPowerST4[[#This Row],[Cons. MT]]</f>
        <v>#N/A</v>
      </c>
      <c r="L200" s="40" t="e">
        <f>1000000000/5000/PerfPowerST4[[#This Row],[Cons. MT]]</f>
        <v>#N/A</v>
      </c>
      <c r="M200" s="40" t="e">
        <f>1000000000/6000/PerfPowerST4[[#This Row],[Cons. MT]]</f>
        <v>#N/A</v>
      </c>
      <c r="N200" s="40" t="e">
        <f>1000000000/7000/PerfPowerST4[[#This Row],[Cons. MT]]</f>
        <v>#N/A</v>
      </c>
      <c r="O200" s="40" t="e">
        <f>1000000000/8000/PerfPowerST4[[#This Row],[Cons. MT]]</f>
        <v>#N/A</v>
      </c>
      <c r="P200" s="40" t="e">
        <f>1000000000/9000/PerfPowerST4[[#This Row],[Cons. MT]]</f>
        <v>#N/A</v>
      </c>
      <c r="Q200" s="40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2022-09-27T14:08:25Z</dcterms:modified>
</cp:coreProperties>
</file>