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C9D497B5-7C21-4C72-9AD1-B58D6D185B95}" xr6:coauthVersionLast="47" xr6:coauthVersionMax="47" xr10:uidLastSave="{00000000-0000-0000-0000-000000000000}"/>
  <bookViews>
    <workbookView xWindow="384" yWindow="384" windowWidth="17280" windowHeight="8820" tabRatio="74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9" l="1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123" i="1"/>
  <c r="C123" i="8" s="1"/>
  <c r="T123" i="1"/>
  <c r="U123" i="1"/>
  <c r="V123" i="1"/>
  <c r="W123" i="1"/>
  <c r="S122" i="1"/>
  <c r="C122" i="9" s="1"/>
  <c r="T122" i="1"/>
  <c r="U122" i="1"/>
  <c r="V122" i="1"/>
  <c r="W122" i="1"/>
  <c r="S121" i="1"/>
  <c r="C121" i="8" s="1"/>
  <c r="T121" i="1"/>
  <c r="U121" i="1"/>
  <c r="V121" i="1"/>
  <c r="W121" i="1"/>
  <c r="S120" i="1"/>
  <c r="C120" i="9" s="1"/>
  <c r="T120" i="1"/>
  <c r="U120" i="1"/>
  <c r="V120" i="1"/>
  <c r="W120" i="1"/>
  <c r="S119" i="1"/>
  <c r="C119" i="9" s="1"/>
  <c r="T119" i="1"/>
  <c r="U119" i="1"/>
  <c r="V119" i="1"/>
  <c r="W119" i="1"/>
  <c r="S118" i="1"/>
  <c r="C118" i="8" s="1"/>
  <c r="T118" i="1"/>
  <c r="U118" i="1"/>
  <c r="V118" i="1"/>
  <c r="W118" i="1"/>
  <c r="S117" i="1"/>
  <c r="C117" i="9" s="1"/>
  <c r="T117" i="1"/>
  <c r="U117" i="1"/>
  <c r="V117" i="1"/>
  <c r="W117" i="1"/>
  <c r="Q116" i="1"/>
  <c r="P116" i="1"/>
  <c r="S116" i="1"/>
  <c r="C116" i="8" s="1"/>
  <c r="T116" i="1"/>
  <c r="U116" i="1"/>
  <c r="V116" i="1"/>
  <c r="W116" i="1"/>
  <c r="S115" i="1"/>
  <c r="C115" i="9" s="1"/>
  <c r="T115" i="1"/>
  <c r="U115" i="1"/>
  <c r="V115" i="1"/>
  <c r="W115" i="1"/>
  <c r="S114" i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T111" i="1"/>
  <c r="U111" i="1"/>
  <c r="V111" i="1"/>
  <c r="W111" i="1"/>
  <c r="S110" i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9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T106" i="1"/>
  <c r="U106" i="1"/>
  <c r="V106" i="1"/>
  <c r="W106" i="1"/>
  <c r="S105" i="1"/>
  <c r="C105" i="9" s="1"/>
  <c r="T105" i="1"/>
  <c r="U105" i="1"/>
  <c r="V105" i="1"/>
  <c r="W105" i="1"/>
  <c r="S104" i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23" i="9" l="1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R90" i="9" l="1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82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87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74" i="9"/>
  <c r="R66" i="9"/>
  <c r="R58" i="9"/>
  <c r="R50" i="9"/>
  <c r="R42" i="9"/>
  <c r="R34" i="9"/>
  <c r="R26" i="9"/>
  <c r="R18" i="9"/>
  <c r="R10" i="9"/>
  <c r="R84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W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R88" i="9" l="1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R77" i="9" l="1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<sst xmlns="http://schemas.openxmlformats.org/spreadsheetml/2006/main" count="910" uniqueCount="314">
  <si>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</si>
  <si>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</si>
  <si>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</si>
  <si>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</si>
  <si>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</si>
  <si>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</si>
  <si>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</si>
  <si>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</si>
  <si>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</si>
  <si>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</si>
  <si>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</si>
  <si>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</si>
  <si>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</si>
  <si>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</si>
  <si>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</si>
  <si>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</si>
  <si>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</si>
  <si>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</si>
  <si>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</si>
  <si>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</si>
  <si>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</si>
  <si>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</si>
  <si>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</si>
  <si>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</si>
  <si>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</si>
  <si>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</si>
  <si>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</si>
  <si>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</si>
  <si>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</si>
  <si>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</si>
  <si>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</si>
  <si>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</si>
  <si>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</si>
  <si>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</si>
  <si>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</si>
  <si>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</si>
  <si>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</si>
  <si>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</si>
  <si>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</si>
  <si>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</si>
  <si>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</si>
  <si>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</si>
  <si>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</si>
  <si>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</si>
  <si>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</si>
  <si>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</si>
  <si>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</si>
  <si>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</si>
  <si>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</si>
  <si>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</si>
  <si>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</si>
  <si>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</si>
  <si>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</si>
  <si>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</si>
  <si>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</si>
  <si>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</si>
  <si>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</si>
  <si>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</si>
  <si>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</si>
  <si>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</si>
  <si>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</si>
  <si>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</si>
  <si>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</si>
  <si>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</si>
  <si>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</si>
  <si>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</si>
  <si>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</si>
  <si>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</si>
  <si>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</si>
  <si>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</si>
  <si>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</si>
  <si>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</si>
  <si>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</si>
  <si>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</si>
  <si>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</si>
  <si>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</si>
  <si>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</si>
  <si>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</si>
  <si>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</si>
  <si>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</si>
  <si>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</si>
  <si>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</si>
  <si>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</si>
  <si>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</si>
  <si>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</si>
  <si>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</si>
  <si>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</si>
  <si>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</si>
  <si>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</si>
  <si>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</si>
  <si>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</si>
  <si>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</si>
  <si>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</si>
  <si>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</si>
  <si>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</si>
  <si>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</si>
  <si>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</si>
  <si>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</si>
  <si>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</si>
  <si>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</si>
  <si>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</si>
  <si>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</si>
  <si>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</si>
  <si>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</si>
  <si>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</si>
  <si>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</si>
  <si>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</si>
  <si>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</si>
  <si>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</si>
  <si>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</si>
  <si>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</si>
  <si>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</si>
  <si>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</si>
  <si>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</si>
  <si>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</si>
  <si>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</si>
  <si>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</si>
  <si>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</si>
  <si>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</si>
  <si>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</si>
  <si>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</si>
  <si>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</si>
  <si>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</si>
  <si>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</si>
  <si>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</si>
  <si>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</si>
  <si>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</si>
  <si>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</si>
  <si>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</si>
  <si>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</si>
  <si>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</si>
  <si>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</si>
  <si>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</si>
  <si>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</si>
  <si>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</si>
  <si>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</si>
  <si>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</si>
  <si>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</si>
  <si>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</si>
  <si>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</si>
  <si>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</si>
  <si>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</si>
  <si>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</si>
  <si>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</si>
  <si>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</si>
  <si>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</si>
  <si>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</si>
  <si>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</si>
  <si>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</si>
  <si>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</si>
  <si>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</si>
  <si>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</si>
  <si>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</si>
  <si>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</si>
  <si>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</si>
  <si>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</si>
  <si>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</si>
  <si>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</si>
  <si>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</si>
  <si>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</si>
  <si>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</si>
  <si>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</si>
  <si>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</si>
  <si>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</si>
  <si>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</si>
  <si>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</si>
  <si>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</si>
  <si>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</si>
  <si>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</si>
  <si>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</si>
  <si>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</si>
  <si>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</si>
  <si>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</si>
  <si>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</si>
  <si>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</si>
  <si>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</si>
  <si>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</si>
  <si>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</si>
  <si>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</si>
  <si>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</si>
  <si>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</si>
  <si>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</si>
  <si>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</si>
  <si>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</si>
  <si>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</si>
  <si>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</si>
  <si>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</si>
  <si>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</si>
  <si>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</si>
  <si>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</si>
  <si>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</si>
  <si>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</si>
  <si>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</si>
  <si>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</si>
  <si>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</si>
  <si>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</si>
  <si>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</si>
  <si>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</si>
  <si>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</si>
  <si>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</si>
  <si>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</si>
  <si>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</si>
  <si>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</si>
  <si>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</si>
  <si>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</si>
  <si>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</si>
  <si>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</si>
  <si>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</si>
  <si>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</si>
  <si>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</si>
  <si>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</si>
  <si>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</si>
  <si>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</si>
  <si>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</si>
  <si>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</si>
  <si>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</si>
  <si>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</si>
  <si>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</si>
  <si>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</si>
  <si>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</si>
  <si>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</si>
  <si>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</si>
  <si>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</si>
  <si>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</si>
  <si>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</si>
  <si>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</si>
  <si>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</si>
  <si>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</si>
  <si>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</si>
  <si>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</si>
  <si>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</si>
  <si>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</si>
  <si>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</si>
  <si>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</si>
  <si>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</si>
  <si>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</si>
  <si>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</si>
  <si>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</si>
  <si>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</si>
  <si>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</si>
  <si>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</si>
  <si>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</si>
  <si>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</si>
  <si>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</si>
  <si>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</si>
  <si>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</si>
  <si>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</si>
  <si>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</si>
  <si>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</si>
  <si>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</si>
  <si>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</si>
  <si>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</si>
  <si>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</si>
  <si>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</si>
  <si>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</si>
  <si>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</si>
  <si>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</si>
  <si>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</si>
  <si>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</si>
  <si>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</si>
  <si>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</si>
  <si>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</si>
  <si>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</si>
  <si>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</si>
  <si>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</si>
  <si>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</si>
  <si>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</si>
  <si>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</si>
  <si>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</si>
  <si>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</si>
  <si>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</si>
  <si>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</si>
  <si>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</si>
  <si>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</si>
  <si>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</si>
  <si>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</si>
  <si>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</si>
  <si>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</si>
  <si>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</si>
  <si>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</si>
  <si>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</si>
  <si>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</si>
  <si>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</si>
  <si>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</si>
  <si>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</si>
  <si>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</si>
  <si>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</si>
  <si>
    <t>R7 6800U (Rembrandt)</t>
  </si>
  <si>
    <t>thigobr</t>
  </si>
  <si>
    <t>R7 6800U (Rembrandt) [113]</t>
  </si>
  <si>
    <t>cTDP 105w</t>
  </si>
  <si>
    <t>cTDP 65w</t>
  </si>
  <si>
    <t>@105w</t>
  </si>
  <si>
    <t>R9 3900X (Matisse)</t>
  </si>
  <si>
    <t>.vodka</t>
  </si>
  <si>
    <t>R9 3900X (Matisse) [116]</t>
  </si>
  <si>
    <t>R9 7950X (Raphael) @105w [114]</t>
  </si>
  <si>
    <t>R9 7950X (Raphael) @65w [115]</t>
  </si>
  <si>
    <t>R7 1800X(Summit Ridge)</t>
  </si>
  <si>
    <t>Cstops</t>
  </si>
  <si>
    <t>Kocicak</t>
  </si>
  <si>
    <t>@250w</t>
  </si>
  <si>
    <t>@160w</t>
  </si>
  <si>
    <t>@100w</t>
  </si>
  <si>
    <t>R7 1800X(Summit Ridge) [117]</t>
  </si>
  <si>
    <t>i9 13900K @160w [119]</t>
  </si>
  <si>
    <t>i9 13900K @100w [120]</t>
  </si>
  <si>
    <t>i9 13900K @250w [118]</t>
  </si>
  <si>
    <t>ISO-11K</t>
  </si>
  <si>
    <t>ISO-12K</t>
  </si>
  <si>
    <t>ISO-13K</t>
  </si>
  <si>
    <t>ISO-14K</t>
  </si>
  <si>
    <t>ISO-15K</t>
  </si>
  <si>
    <t>i9 13900K (RaptorLake)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</si>
</sst>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65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F2-4158-A5FE-335585A11C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77-44DB-92E2-079EA1AA935C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F2-4158-A5FE-335585A11C7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2-4158-A5FE-335585A11C7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77-44DB-92E2-079EA1AA935C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DF2-4158-A5FE-335585A11C71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DF2-4158-A5FE-335585A11C71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277-44DB-92E2-079EA1AA935C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77-44DB-92E2-079EA1AA935C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ST'!$B$4:$B$56</c:f>
              <c:strCache>
                <c:ptCount val="52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(Coffee Lake) v0.5.1 [39]</c:v>
                </c:pt>
                <c:pt idx="3">
                  <c:v>i5 4300U (Haswell) v0.6.0 [58]</c:v>
                </c:pt>
                <c:pt idx="4">
                  <c:v>i7 8700k (Coffee Lake) @5Ghz v0.5.1 [41]</c:v>
                </c:pt>
                <c:pt idx="5">
                  <c:v>Celeron N5100 (JasperLake) [80]</c:v>
                </c:pt>
                <c:pt idx="6">
                  <c:v>R9 5900X (Vermeer) [90]</c:v>
                </c:pt>
                <c:pt idx="7">
                  <c:v>R9 5950X (Vermeer) v0.5.1 [43]</c:v>
                </c:pt>
                <c:pt idx="8">
                  <c:v>R7 5800X (Vermeer) [66]</c:v>
                </c:pt>
                <c:pt idx="9">
                  <c:v>R5 3500U (Picasso) [73]</c:v>
                </c:pt>
                <c:pt idx="10">
                  <c:v>i5 11500 (Rocket Lake) [83]</c:v>
                </c:pt>
                <c:pt idx="11">
                  <c:v>i7 7500U (Kaby Lake) 2C/4T v0.5.1 [36]</c:v>
                </c:pt>
                <c:pt idx="12">
                  <c:v>i7 11700K (Rocket Lake) [84]</c:v>
                </c:pt>
                <c:pt idx="13">
                  <c:v>i5 8365U (WhiskeyLake) v0.3.1 [11]</c:v>
                </c:pt>
                <c:pt idx="14">
                  <c:v>R5 5600X (Vermeer) [76]</c:v>
                </c:pt>
                <c:pt idx="15">
                  <c:v>P Silver N6000 (JasperLake) [79]</c:v>
                </c:pt>
                <c:pt idx="16">
                  <c:v>R7 3700X (Matisse) v0.6.0 [47]</c:v>
                </c:pt>
                <c:pt idx="17">
                  <c:v>i5 8250U (WhiskeyLake) v0.6.0 [51]</c:v>
                </c:pt>
                <c:pt idx="18">
                  <c:v>i7 9750H (Coffee Lake) [71]</c:v>
                </c:pt>
                <c:pt idx="19">
                  <c:v>i3 6157U (Skylake) v0.6.0 [63]</c:v>
                </c:pt>
                <c:pt idx="20">
                  <c:v>R9 7950X (Raphael) [111]</c:v>
                </c:pt>
                <c:pt idx="21">
                  <c:v>R9 7900X (Raphael) [110]</c:v>
                </c:pt>
                <c:pt idx="22">
                  <c:v>R5 2500U (Raven Ridge) [75]</c:v>
                </c:pt>
                <c:pt idx="23">
                  <c:v>i7 11800H (TigerLake-8C) [95]</c:v>
                </c:pt>
                <c:pt idx="24">
                  <c:v>i7 1065G (IceLake) v0.3.1 [3]</c:v>
                </c:pt>
                <c:pt idx="25">
                  <c:v>R7 4750U (Renoir) v0.3.1 [7]</c:v>
                </c:pt>
                <c:pt idx="26">
                  <c:v>R9 7950X (Raphael) @105w [114]</c:v>
                </c:pt>
                <c:pt idx="27">
                  <c:v>R9 7950X (Raphael) @65w [115]</c:v>
                </c:pt>
                <c:pt idx="28">
                  <c:v>R7 4700U (Renoir) [1]</c:v>
                </c:pt>
                <c:pt idx="29">
                  <c:v>i9 12900K (AlderLake) @125w [101]</c:v>
                </c:pt>
                <c:pt idx="30">
                  <c:v>R5 PRO 4650G (Renoir) v0.3.1 [12]</c:v>
                </c:pt>
                <c:pt idx="31">
                  <c:v>i5 12600K (AlderLake) [98]</c:v>
                </c:pt>
                <c:pt idx="32">
                  <c:v>i9 12900K (AlderLake) [100]</c:v>
                </c:pt>
                <c:pt idx="33">
                  <c:v>R7 7700X (Raphael) [109]</c:v>
                </c:pt>
                <c:pt idx="34">
                  <c:v>R7 4750G (Renoir) v0.3.1 [5]</c:v>
                </c:pt>
                <c:pt idx="35">
                  <c:v>i7 1165G7 (TigerLake) [82]</c:v>
                </c:pt>
                <c:pt idx="36">
                  <c:v>R5 4600H (Renoir) Win11 v0.6.0 [44]</c:v>
                </c:pt>
                <c:pt idx="37">
                  <c:v>i7 12700H (AlderLake) [105]</c:v>
                </c:pt>
                <c:pt idx="38">
                  <c:v>R5 5600G (Cezanne) [96]</c:v>
                </c:pt>
                <c:pt idx="39">
                  <c:v>R7 6850H (Rembrandt) [107]</c:v>
                </c:pt>
                <c:pt idx="40">
                  <c:v>R3 4300G (Renoir) [81]</c:v>
                </c:pt>
                <c:pt idx="41">
                  <c:v>R5 4500U (Renoir) [74]</c:v>
                </c:pt>
                <c:pt idx="42">
                  <c:v>i9 13900K @160w [119]</c:v>
                </c:pt>
                <c:pt idx="43">
                  <c:v>i9 13900K @100w [120]</c:v>
                </c:pt>
                <c:pt idx="44">
                  <c:v>i9 13900K @250w [118]</c:v>
                </c:pt>
                <c:pt idx="45">
                  <c:v>R7 PRO 5750GE (Cezanne) [103]</c:v>
                </c:pt>
                <c:pt idx="46">
                  <c:v>R7 5800H (Cezanne) [77]</c:v>
                </c:pt>
                <c:pt idx="47">
                  <c:v>R9 5900HS (Cezanne) v0.5.0 [30]</c:v>
                </c:pt>
                <c:pt idx="48">
                  <c:v>R5 7600X (Raphael) [108]</c:v>
                </c:pt>
                <c:pt idx="49">
                  <c:v>R7 6800U (Rembrandt) [113]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'PES ST'!$C$4:$C$56</c:f>
              <c:numCache>
                <c:formatCode>#,##0.00</c:formatCode>
                <c:ptCount val="52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107.39</c:v>
                </c:pt>
                <c:pt idx="18">
                  <c:v>111.07</c:v>
                </c:pt>
                <c:pt idx="19">
                  <c:v>112.03</c:v>
                </c:pt>
                <c:pt idx="20">
                  <c:v>117.05</c:v>
                </c:pt>
                <c:pt idx="21">
                  <c:v>123.05</c:v>
                </c:pt>
                <c:pt idx="22">
                  <c:v>126.49</c:v>
                </c:pt>
                <c:pt idx="23">
                  <c:v>127.66</c:v>
                </c:pt>
                <c:pt idx="24">
                  <c:v>127.76</c:v>
                </c:pt>
                <c:pt idx="25">
                  <c:v>137.88</c:v>
                </c:pt>
                <c:pt idx="26">
                  <c:v>139.27000000000001</c:v>
                </c:pt>
                <c:pt idx="27">
                  <c:v>140.1</c:v>
                </c:pt>
                <c:pt idx="28">
                  <c:v>143.16999999999999</c:v>
                </c:pt>
                <c:pt idx="29">
                  <c:v>145.66</c:v>
                </c:pt>
                <c:pt idx="30">
                  <c:v>146.74</c:v>
                </c:pt>
                <c:pt idx="31">
                  <c:v>146.91</c:v>
                </c:pt>
                <c:pt idx="32">
                  <c:v>148.72</c:v>
                </c:pt>
                <c:pt idx="33">
                  <c:v>151.38999999999999</c:v>
                </c:pt>
                <c:pt idx="34">
                  <c:v>153.88</c:v>
                </c:pt>
                <c:pt idx="35">
                  <c:v>155.84</c:v>
                </c:pt>
                <c:pt idx="36">
                  <c:v>158.59</c:v>
                </c:pt>
                <c:pt idx="37">
                  <c:v>171.78</c:v>
                </c:pt>
                <c:pt idx="38">
                  <c:v>177.67</c:v>
                </c:pt>
                <c:pt idx="39">
                  <c:v>185.72</c:v>
                </c:pt>
                <c:pt idx="40">
                  <c:v>188.44</c:v>
                </c:pt>
                <c:pt idx="41">
                  <c:v>190</c:v>
                </c:pt>
                <c:pt idx="42">
                  <c:v>190.98</c:v>
                </c:pt>
                <c:pt idx="43">
                  <c:v>196.33</c:v>
                </c:pt>
                <c:pt idx="44">
                  <c:v>201.7</c:v>
                </c:pt>
                <c:pt idx="45">
                  <c:v>205.28</c:v>
                </c:pt>
                <c:pt idx="46">
                  <c:v>210.66</c:v>
                </c:pt>
                <c:pt idx="47">
                  <c:v>216.08</c:v>
                </c:pt>
                <c:pt idx="48">
                  <c:v>221.41</c:v>
                </c:pt>
                <c:pt idx="49">
                  <c:v>245.16</c:v>
                </c:pt>
                <c:pt idx="50">
                  <c:v>297.27408581529943</c:v>
                </c:pt>
                <c:pt idx="5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C1-4C78-A44D-27D55D06C6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61-4738-A1E2-AC2C2D38487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C1-4C78-A44D-27D55D06C6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1-4738-A1E2-AC2C2D38487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61-4738-A1E2-AC2C2D38487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AC1-4C78-A44D-27D55D06C6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261-4738-A1E2-AC2C2D3848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61-4738-A1E2-AC2C2D38487C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ST'!$B$4:$B$56</c:f>
              <c:strCache>
                <c:ptCount val="52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(Coffee Lake) v0.5.1 [39]</c:v>
                </c:pt>
                <c:pt idx="3">
                  <c:v>R9 5950X (Vermeer) v0.5.1 [43]</c:v>
                </c:pt>
                <c:pt idx="4">
                  <c:v>R9 5900X (Vermeer) [90]</c:v>
                </c:pt>
                <c:pt idx="5">
                  <c:v>i7 8700k (Coffee Lake) @5Ghz v0.5.1 [41]</c:v>
                </c:pt>
                <c:pt idx="6">
                  <c:v>R7 5800X (Vermeer) [66]</c:v>
                </c:pt>
                <c:pt idx="7">
                  <c:v>i7 11700K (Rocket Lake) [84]</c:v>
                </c:pt>
                <c:pt idx="8">
                  <c:v>R9 7950X (Raphael) [111]</c:v>
                </c:pt>
                <c:pt idx="9">
                  <c:v>i5 11500 (Rocket Lake) [83]</c:v>
                </c:pt>
                <c:pt idx="10">
                  <c:v>R9 7900X (Raphael) [110]</c:v>
                </c:pt>
                <c:pt idx="11">
                  <c:v>R5 5600X (Vermeer) [76]</c:v>
                </c:pt>
                <c:pt idx="12">
                  <c:v>R9 7950X (Raphael) @105w [114]</c:v>
                </c:pt>
                <c:pt idx="13">
                  <c:v>R9 7950X (Raphael) @65w [115]</c:v>
                </c:pt>
                <c:pt idx="14">
                  <c:v>i9 12900K (AlderLake) @125w [101]</c:v>
                </c:pt>
                <c:pt idx="15">
                  <c:v>i9 12900K (AlderLake) [100]</c:v>
                </c:pt>
                <c:pt idx="16">
                  <c:v>R7 7700X (Raphael) [109]</c:v>
                </c:pt>
                <c:pt idx="17">
                  <c:v>i5 12600K (AlderLake) [98]</c:v>
                </c:pt>
                <c:pt idx="18">
                  <c:v>R7 3700X (Matisse) v0.6.0 [47]</c:v>
                </c:pt>
                <c:pt idx="19">
                  <c:v>i9 13900K @160w [119]</c:v>
                </c:pt>
                <c:pt idx="20">
                  <c:v>i9 13900K @100w [120]</c:v>
                </c:pt>
                <c:pt idx="21">
                  <c:v>i7 11800H (TigerLake-8C) [95]</c:v>
                </c:pt>
                <c:pt idx="22">
                  <c:v>i9 13900K @250w [118]</c:v>
                </c:pt>
                <c:pt idx="23">
                  <c:v>R5 3500U (Picasso) [73]</c:v>
                </c:pt>
                <c:pt idx="24">
                  <c:v>i5 4300U (Haswell) v0.6.0 [58]</c:v>
                </c:pt>
                <c:pt idx="25">
                  <c:v>i7 9750H (Coffee Lake) [71]</c:v>
                </c:pt>
                <c:pt idx="26">
                  <c:v>i7 12700H (AlderLake) [105]</c:v>
                </c:pt>
                <c:pt idx="27">
                  <c:v>i5 8365U (WhiskeyLake) v0.3.1 [11]</c:v>
                </c:pt>
                <c:pt idx="28">
                  <c:v>i7 1165G7 (TigerLake) [82]</c:v>
                </c:pt>
                <c:pt idx="29">
                  <c:v>i7 7500U (Kaby Lake) 2C/4T v0.5.1 [36]</c:v>
                </c:pt>
                <c:pt idx="30">
                  <c:v>R5 7600X (Raphael) [108]</c:v>
                </c:pt>
                <c:pt idx="31">
                  <c:v>R5 PRO 4650G (Renoir) v0.3.1 [12]</c:v>
                </c:pt>
                <c:pt idx="32">
                  <c:v>R7 4700U (Renoir) [1]</c:v>
                </c:pt>
                <c:pt idx="33">
                  <c:v>R7 4750U (Renoir) v0.3.1 [7]</c:v>
                </c:pt>
                <c:pt idx="34">
                  <c:v>i5 8250U (WhiskeyLake) v0.6.0 [51]</c:v>
                </c:pt>
                <c:pt idx="35">
                  <c:v>R7 4750G (Renoir) v0.3.1 [5]</c:v>
                </c:pt>
                <c:pt idx="36">
                  <c:v>R7 6850H (Rembrandt) [107]</c:v>
                </c:pt>
                <c:pt idx="37">
                  <c:v>R5 5600G (Cezanne) [96]</c:v>
                </c:pt>
                <c:pt idx="38">
                  <c:v>i7 1065G (IceLake) v0.3.1 [3]</c:v>
                </c:pt>
                <c:pt idx="39">
                  <c:v>Celeron N5100 (JasperLake) [80]</c:v>
                </c:pt>
                <c:pt idx="40">
                  <c:v>R7 PRO 5750GE (Cezanne) [103]</c:v>
                </c:pt>
                <c:pt idx="41">
                  <c:v>P Silver N6000 (JasperLake) [79]</c:v>
                </c:pt>
                <c:pt idx="42">
                  <c:v>R5 4600H (Renoir) Win11 v0.6.0 [44]</c:v>
                </c:pt>
                <c:pt idx="43">
                  <c:v>R7 5800H (Cezanne) [77]</c:v>
                </c:pt>
                <c:pt idx="44">
                  <c:v>R5 2500U (Raven Ridge) [75]</c:v>
                </c:pt>
                <c:pt idx="45">
                  <c:v>R9 5900HS (Cezanne) v0.5.0 [30]</c:v>
                </c:pt>
                <c:pt idx="46">
                  <c:v>R5 4500U (Renoir) [74]</c:v>
                </c:pt>
                <c:pt idx="47">
                  <c:v>R7 6800U (Rembrandt) [113]</c:v>
                </c:pt>
                <c:pt idx="48">
                  <c:v>i3 6157U (Skylake) v0.6.0 [63]</c:v>
                </c:pt>
                <c:pt idx="49">
                  <c:v>R3 4300G (Renoir) [81]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ST'!$C$4:$C$56</c:f>
              <c:numCache>
                <c:formatCode>General</c:formatCode>
                <c:ptCount val="52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21111</c:v>
                </c:pt>
                <c:pt idx="9">
                  <c:v>20987</c:v>
                </c:pt>
                <c:pt idx="10">
                  <c:v>20376</c:v>
                </c:pt>
                <c:pt idx="11">
                  <c:v>20057.62</c:v>
                </c:pt>
                <c:pt idx="12">
                  <c:v>19138.57</c:v>
                </c:pt>
                <c:pt idx="13">
                  <c:v>19028.63</c:v>
                </c:pt>
                <c:pt idx="14">
                  <c:v>16888</c:v>
                </c:pt>
                <c:pt idx="15">
                  <c:v>16621</c:v>
                </c:pt>
                <c:pt idx="16">
                  <c:v>16232</c:v>
                </c:pt>
                <c:pt idx="17">
                  <c:v>16019</c:v>
                </c:pt>
                <c:pt idx="18">
                  <c:v>15775</c:v>
                </c:pt>
                <c:pt idx="19">
                  <c:v>14623</c:v>
                </c:pt>
                <c:pt idx="20">
                  <c:v>14127</c:v>
                </c:pt>
                <c:pt idx="21">
                  <c:v>14109</c:v>
                </c:pt>
                <c:pt idx="22">
                  <c:v>13802</c:v>
                </c:pt>
                <c:pt idx="23">
                  <c:v>13745</c:v>
                </c:pt>
                <c:pt idx="24">
                  <c:v>13379.46</c:v>
                </c:pt>
                <c:pt idx="25">
                  <c:v>13062.5</c:v>
                </c:pt>
                <c:pt idx="26">
                  <c:v>12332</c:v>
                </c:pt>
                <c:pt idx="27">
                  <c:v>11657</c:v>
                </c:pt>
                <c:pt idx="28">
                  <c:v>11590</c:v>
                </c:pt>
                <c:pt idx="29">
                  <c:v>11096</c:v>
                </c:pt>
                <c:pt idx="30">
                  <c:v>10913</c:v>
                </c:pt>
                <c:pt idx="31">
                  <c:v>10450</c:v>
                </c:pt>
                <c:pt idx="32">
                  <c:v>10432</c:v>
                </c:pt>
                <c:pt idx="33">
                  <c:v>10396</c:v>
                </c:pt>
                <c:pt idx="34">
                  <c:v>10395</c:v>
                </c:pt>
                <c:pt idx="35">
                  <c:v>10352</c:v>
                </c:pt>
                <c:pt idx="36">
                  <c:v>10028</c:v>
                </c:pt>
                <c:pt idx="37">
                  <c:v>9989</c:v>
                </c:pt>
                <c:pt idx="38">
                  <c:v>9839</c:v>
                </c:pt>
                <c:pt idx="39">
                  <c:v>9505</c:v>
                </c:pt>
                <c:pt idx="40">
                  <c:v>8876.3700000000008</c:v>
                </c:pt>
                <c:pt idx="41">
                  <c:v>8577.2000000000007</c:v>
                </c:pt>
                <c:pt idx="42">
                  <c:v>8278</c:v>
                </c:pt>
                <c:pt idx="43">
                  <c:v>8085</c:v>
                </c:pt>
                <c:pt idx="44">
                  <c:v>7799</c:v>
                </c:pt>
                <c:pt idx="45">
                  <c:v>7445</c:v>
                </c:pt>
                <c:pt idx="46">
                  <c:v>7302.14</c:v>
                </c:pt>
                <c:pt idx="47">
                  <c:v>7000.34</c:v>
                </c:pt>
                <c:pt idx="48">
                  <c:v>6987</c:v>
                </c:pt>
                <c:pt idx="49">
                  <c:v>6349.88</c:v>
                </c:pt>
                <c:pt idx="50">
                  <c:v>6083</c:v>
                </c:pt>
                <c:pt idx="5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8BB-4C77-A0FA-6F457491BC0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2-4AC1-B2B1-DE51AE434B5F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8BB-4C77-A0FA-6F457491BC0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2-4AC1-B2B1-DE51AE434B5F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8BB-4C77-A0FA-6F457491BC0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62-4AC1-B2B1-DE51AE434B5F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BB-4C77-A0FA-6F457491BC0F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BB-4C77-A0FA-6F457491BC0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2-4AC1-B2B1-DE51AE434B5F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MT'!$B$4:$B$56</c:f>
              <c:strCache>
                <c:ptCount val="52"/>
                <c:pt idx="0">
                  <c:v>i5 4300U (Haswell) v0.6.0 [58]</c:v>
                </c:pt>
                <c:pt idx="1">
                  <c:v>Celeron N5100 (JasperLake) [80]</c:v>
                </c:pt>
                <c:pt idx="2">
                  <c:v>i7 7500U (Kaby Lake) 2C/4T v0.5.1 [36]</c:v>
                </c:pt>
                <c:pt idx="3">
                  <c:v>i3 6157U (Skylake) v0.6.0 [63]</c:v>
                </c:pt>
                <c:pt idx="4">
                  <c:v>P Silver N6000 (JasperLake) [79]</c:v>
                </c:pt>
                <c:pt idx="5">
                  <c:v>R5 3500U (Picasso) [73]</c:v>
                </c:pt>
                <c:pt idx="6">
                  <c:v>i5 8365U (WhiskeyLake) v0.3.1 [11]</c:v>
                </c:pt>
                <c:pt idx="7">
                  <c:v>i5 8600k (Coffee Lake) v0.5.1 [39]</c:v>
                </c:pt>
                <c:pt idx="8">
                  <c:v>i5 8250U (WhiskeyLake) v0.6.0 [51]</c:v>
                </c:pt>
                <c:pt idx="9">
                  <c:v>i7 1065G (IceLake) v0.3.1 [3]</c:v>
                </c:pt>
                <c:pt idx="10">
                  <c:v>i7 8700k (Coffee Lake) @5Ghz v0.5.1 [41]</c:v>
                </c:pt>
                <c:pt idx="11">
                  <c:v>R7 1800X(Summit Ridge) [117]</c:v>
                </c:pt>
                <c:pt idx="12">
                  <c:v>i7 1165G7 (TigerLake) [82]</c:v>
                </c:pt>
                <c:pt idx="13">
                  <c:v>R5 2500U (Raven Ridge) [75]</c:v>
                </c:pt>
                <c:pt idx="14">
                  <c:v>i5 11500 (Rocket Lake) [83]</c:v>
                </c:pt>
                <c:pt idx="15">
                  <c:v>R3 4300G (Renoir) [81]</c:v>
                </c:pt>
                <c:pt idx="16">
                  <c:v>i7 9750H (Coffee Lake) [71]</c:v>
                </c:pt>
                <c:pt idx="17">
                  <c:v>R5 PRO 4650G (Renoir) v0.3.1 [12]</c:v>
                </c:pt>
                <c:pt idx="18">
                  <c:v>R5 4600H (Renoir) Win11 v0.6.0 [44]</c:v>
                </c:pt>
                <c:pt idx="19">
                  <c:v>i7 11700K (Rocket Lake) [84]</c:v>
                </c:pt>
                <c:pt idx="20">
                  <c:v>R5 4500U (Renoir) [74]</c:v>
                </c:pt>
                <c:pt idx="21">
                  <c:v>R5 5600X (Vermeer) [76]</c:v>
                </c:pt>
                <c:pt idx="22">
                  <c:v>R5 5600G (Cezanne) [96]</c:v>
                </c:pt>
                <c:pt idx="23">
                  <c:v>R7 5800X (Vermeer) [66]</c:v>
                </c:pt>
                <c:pt idx="24">
                  <c:v>R7 3700X (Matisse) v0.6.0 [47]</c:v>
                </c:pt>
                <c:pt idx="25">
                  <c:v>R7 4750G (Renoir) v0.3.1 [5]</c:v>
                </c:pt>
                <c:pt idx="26">
                  <c:v>R7 4700U (Renoir) [1]</c:v>
                </c:pt>
                <c:pt idx="27">
                  <c:v>i7 11800H (TigerLake-8C) [95]</c:v>
                </c:pt>
                <c:pt idx="28">
                  <c:v>i5 12600K (AlderLake) [98]</c:v>
                </c:pt>
                <c:pt idx="29">
                  <c:v>R9 3900X (Matisse) [116]</c:v>
                </c:pt>
                <c:pt idx="30">
                  <c:v>R5 7600X (Raphael) [108]</c:v>
                </c:pt>
                <c:pt idx="31">
                  <c:v>R7 5800H (Cezanne) [77]</c:v>
                </c:pt>
                <c:pt idx="32">
                  <c:v>R7 4750U (Renoir) v0.3.1 [7]</c:v>
                </c:pt>
                <c:pt idx="33">
                  <c:v>R9 5900HS (Cezanne) v0.5.0 [30]</c:v>
                </c:pt>
                <c:pt idx="34">
                  <c:v>i9 12900K (AlderLake) [100]</c:v>
                </c:pt>
                <c:pt idx="35">
                  <c:v>i7 12700H (AlderLake) [105]</c:v>
                </c:pt>
                <c:pt idx="36">
                  <c:v>R9 5900X (Vermeer) [90]</c:v>
                </c:pt>
                <c:pt idx="37">
                  <c:v>R7 7700X (Raphael) [109]</c:v>
                </c:pt>
                <c:pt idx="38">
                  <c:v>R7 PRO 5750GE (Cezanne) [103]</c:v>
                </c:pt>
                <c:pt idx="39">
                  <c:v>R7 6800U (Rembrandt) [113]</c:v>
                </c:pt>
                <c:pt idx="40">
                  <c:v>R7 6850H (Rembrandt) [107]</c:v>
                </c:pt>
                <c:pt idx="41">
                  <c:v>Apple M1 Estimate [94]</c:v>
                </c:pt>
                <c:pt idx="42">
                  <c:v>i9 12900K (AlderLake) @125w [101]</c:v>
                </c:pt>
                <c:pt idx="43">
                  <c:v>Apple M1 Max Estimate [97]</c:v>
                </c:pt>
                <c:pt idx="44">
                  <c:v>R9 7900X (Raphael) [110]</c:v>
                </c:pt>
                <c:pt idx="45">
                  <c:v>R9 5950X (Vermeer) v0.5.1 [43]</c:v>
                </c:pt>
                <c:pt idx="46">
                  <c:v>i9 13900K @250w [118]</c:v>
                </c:pt>
                <c:pt idx="47">
                  <c:v>i9 13900K @160w [119]</c:v>
                </c:pt>
                <c:pt idx="48">
                  <c:v>R9 7950X (Raphael) [111]</c:v>
                </c:pt>
                <c:pt idx="49">
                  <c:v>i9 13900K @100w [120]</c:v>
                </c:pt>
                <c:pt idx="50">
                  <c:v>R9 7950X (Raphael) @105w [114]</c:v>
                </c:pt>
                <c:pt idx="51">
                  <c:v>R9 7950X (Raphael) @65w [115]</c:v>
                </c:pt>
              </c:strCache>
            </c:strRef>
          </c:cat>
          <c:val>
            <c:numRef>
              <c:f>'PES MT'!$C$4:$C$56</c:f>
              <c:numCache>
                <c:formatCode>#,##0.00</c:formatCode>
                <c:ptCount val="52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3221.89</c:v>
                </c:pt>
                <c:pt idx="30">
                  <c:v>3285.45</c:v>
                </c:pt>
                <c:pt idx="31">
                  <c:v>3492.77</c:v>
                </c:pt>
                <c:pt idx="32">
                  <c:v>3599.63</c:v>
                </c:pt>
                <c:pt idx="33">
                  <c:v>3936.18</c:v>
                </c:pt>
                <c:pt idx="34">
                  <c:v>4012.09</c:v>
                </c:pt>
                <c:pt idx="35">
                  <c:v>4214.75</c:v>
                </c:pt>
                <c:pt idx="36">
                  <c:v>4236.1000000000004</c:v>
                </c:pt>
                <c:pt idx="37">
                  <c:v>4444.33</c:v>
                </c:pt>
                <c:pt idx="38">
                  <c:v>4818.3599999999997</c:v>
                </c:pt>
                <c:pt idx="39">
                  <c:v>4928.8</c:v>
                </c:pt>
                <c:pt idx="40">
                  <c:v>5041.29</c:v>
                </c:pt>
                <c:pt idx="41">
                  <c:v>5380.0754286575102</c:v>
                </c:pt>
                <c:pt idx="42">
                  <c:v>5553.64</c:v>
                </c:pt>
                <c:pt idx="43">
                  <c:v>5753.1937416758474</c:v>
                </c:pt>
                <c:pt idx="44">
                  <c:v>6261.2</c:v>
                </c:pt>
                <c:pt idx="45">
                  <c:v>6668.05</c:v>
                </c:pt>
                <c:pt idx="46">
                  <c:v>6846.19</c:v>
                </c:pt>
                <c:pt idx="47">
                  <c:v>8538.84</c:v>
                </c:pt>
                <c:pt idx="48">
                  <c:v>8913.74</c:v>
                </c:pt>
                <c:pt idx="49">
                  <c:v>10136.27</c:v>
                </c:pt>
                <c:pt idx="50">
                  <c:v>11599.53</c:v>
                </c:pt>
                <c:pt idx="51">
                  <c:v>14202.83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0E8-8301-37856C09EEA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FA-40E8-8301-37856C09E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1-4375-B13E-AD3EB1C177CB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FA-40E8-8301-37856C09E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D1-4375-B13E-AD3EB1C177CB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FA-40E8-8301-37856C09EEA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1-4375-B13E-AD3EB1C177CB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FA-40E8-8301-37856C09EEA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D1-4375-B13E-AD3EB1C177CB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6FA-40E8-8301-37856C09EEA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MT'!$B$4:$B$56</c:f>
              <c:strCache>
                <c:ptCount val="52"/>
                <c:pt idx="0">
                  <c:v>i5 8600k (Coffee Lake) v0.5.1 [39]</c:v>
                </c:pt>
                <c:pt idx="1">
                  <c:v>i7 8700k (Coffee Lake) @5Ghz v0.5.1 [41]</c:v>
                </c:pt>
                <c:pt idx="2">
                  <c:v>R7 1800X(Summit Ridge) [117]</c:v>
                </c:pt>
                <c:pt idx="3">
                  <c:v>i5 4300U (Haswell) v0.6.0 [58]</c:v>
                </c:pt>
                <c:pt idx="4">
                  <c:v>i7 11700K (Rocket Lake) [84]</c:v>
                </c:pt>
                <c:pt idx="5">
                  <c:v>i9 12900K (AlderLake) [100]</c:v>
                </c:pt>
                <c:pt idx="6">
                  <c:v>R7 5800X (Vermeer) [66]</c:v>
                </c:pt>
                <c:pt idx="7">
                  <c:v>i5 11500 (Rocket Lake) [83]</c:v>
                </c:pt>
                <c:pt idx="8">
                  <c:v>R9 3900X (Matisse) [116]</c:v>
                </c:pt>
                <c:pt idx="9">
                  <c:v>i5 12600K (AlderLake) [98]</c:v>
                </c:pt>
                <c:pt idx="10">
                  <c:v>R5 5600X (Vermeer) [76]</c:v>
                </c:pt>
                <c:pt idx="11">
                  <c:v>R5 PRO 4650G (Renoir) v0.3.1 [12]</c:v>
                </c:pt>
                <c:pt idx="12">
                  <c:v>R7 3700X (Matisse) v0.6.0 [47]</c:v>
                </c:pt>
                <c:pt idx="13">
                  <c:v>R5 5600G (Cezanne) [96]</c:v>
                </c:pt>
                <c:pt idx="14">
                  <c:v>i7 9750H (Coffee Lake) [71]</c:v>
                </c:pt>
                <c:pt idx="15">
                  <c:v>i9 13900K @250w [118]</c:v>
                </c:pt>
                <c:pt idx="16">
                  <c:v>R9 5900X (Vermeer) [90]</c:v>
                </c:pt>
                <c:pt idx="17">
                  <c:v>R7 4750G (Renoir) v0.3.1 [5]</c:v>
                </c:pt>
                <c:pt idx="18">
                  <c:v>R5 3500U (Picasso) [73]</c:v>
                </c:pt>
                <c:pt idx="19">
                  <c:v>i7 7500U (Kaby Lake) 2C/4T v0.5.1 [36]</c:v>
                </c:pt>
                <c:pt idx="20">
                  <c:v>i7 1165G7 (TigerLake) [82]</c:v>
                </c:pt>
                <c:pt idx="21">
                  <c:v>R5 7600X (Raphael) [108]</c:v>
                </c:pt>
                <c:pt idx="22">
                  <c:v>i5 8250U (WhiskeyLake) v0.6.0 [51]</c:v>
                </c:pt>
                <c:pt idx="23">
                  <c:v>i3 6157U (Skylake) v0.6.0 [63]</c:v>
                </c:pt>
                <c:pt idx="24">
                  <c:v>R7 7700X (Raphael) [109]</c:v>
                </c:pt>
                <c:pt idx="25">
                  <c:v>i7 11800H (TigerLake-8C) [95]</c:v>
                </c:pt>
                <c:pt idx="26">
                  <c:v>R9 7900X (Raphael) [110]</c:v>
                </c:pt>
                <c:pt idx="27">
                  <c:v>i5 8365U (WhiskeyLake) v0.3.1 [11]</c:v>
                </c:pt>
                <c:pt idx="28">
                  <c:v>Celeron N5100 (JasperLake) [80]</c:v>
                </c:pt>
                <c:pt idx="29">
                  <c:v>i9 12900K (AlderLake) @125w [101]</c:v>
                </c:pt>
                <c:pt idx="30">
                  <c:v>R9 5950X (Vermeer) v0.5.1 [43]</c:v>
                </c:pt>
                <c:pt idx="31">
                  <c:v>R3 4300G (Renoir) [81]</c:v>
                </c:pt>
                <c:pt idx="32">
                  <c:v>R9 7950X (Raphael) [111]</c:v>
                </c:pt>
                <c:pt idx="33">
                  <c:v>i9 13900K @160w [119]</c:v>
                </c:pt>
                <c:pt idx="34">
                  <c:v>i7 1065G (IceLake) v0.3.1 [3]</c:v>
                </c:pt>
                <c:pt idx="35">
                  <c:v>R5 4600H (Renoir) Win11 v0.6.0 [44]</c:v>
                </c:pt>
                <c:pt idx="36">
                  <c:v>R7 5800H (Cezanne) [77]</c:v>
                </c:pt>
                <c:pt idx="37">
                  <c:v>P Silver N6000 (JasperLake) [79]</c:v>
                </c:pt>
                <c:pt idx="38">
                  <c:v>i7 12700H (AlderLake) [105]</c:v>
                </c:pt>
                <c:pt idx="39">
                  <c:v>R9 7950X (Raphael) @105w [114]</c:v>
                </c:pt>
                <c:pt idx="40">
                  <c:v>R9 5900HS (Cezanne) v0.5.0 [30]</c:v>
                </c:pt>
                <c:pt idx="41">
                  <c:v>i9 13900K @100w [120]</c:v>
                </c:pt>
                <c:pt idx="42">
                  <c:v>R5 4500U (Renoir) [74]</c:v>
                </c:pt>
                <c:pt idx="43">
                  <c:v>R7 PRO 5750GE (Cezanne) [103]</c:v>
                </c:pt>
                <c:pt idx="44">
                  <c:v>R5 2500U (Raven Ridge) [75]</c:v>
                </c:pt>
                <c:pt idx="45">
                  <c:v>R7 6850H (Rembrandt) [107]</c:v>
                </c:pt>
                <c:pt idx="46">
                  <c:v>Apple M1 Max Estimate [97]</c:v>
                </c:pt>
                <c:pt idx="47">
                  <c:v>R7 4700U (Renoir) [1]</c:v>
                </c:pt>
                <c:pt idx="48">
                  <c:v>R9 7950X (Raphael) @65w [115]</c:v>
                </c:pt>
                <c:pt idx="49">
                  <c:v>R7 4750U (Renoir) v0.3.1 [7]</c:v>
                </c:pt>
                <c:pt idx="50">
                  <c:v>Apple M1 Estimate [94]</c:v>
                </c:pt>
                <c:pt idx="51">
                  <c:v>R7 6800U (Rembrandt) [113]</c:v>
                </c:pt>
              </c:strCache>
            </c:strRef>
          </c:cat>
          <c:val>
            <c:numRef>
              <c:f>'Consumption MT'!$C$4:$C$56</c:f>
              <c:numCache>
                <c:formatCode>General</c:formatCode>
                <c:ptCount val="52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4821</c:v>
                </c:pt>
                <c:pt idx="25">
                  <c:v>4800.7988888888895</c:v>
                </c:pt>
                <c:pt idx="26">
                  <c:v>4764</c:v>
                </c:pt>
                <c:pt idx="27">
                  <c:v>4575</c:v>
                </c:pt>
                <c:pt idx="28">
                  <c:v>4550</c:v>
                </c:pt>
                <c:pt idx="29">
                  <c:v>4469</c:v>
                </c:pt>
                <c:pt idx="30">
                  <c:v>4149</c:v>
                </c:pt>
                <c:pt idx="31">
                  <c:v>4075.1950000000002</c:v>
                </c:pt>
                <c:pt idx="32">
                  <c:v>4067</c:v>
                </c:pt>
                <c:pt idx="33">
                  <c:v>3964</c:v>
                </c:pt>
                <c:pt idx="34">
                  <c:v>3912</c:v>
                </c:pt>
                <c:pt idx="35">
                  <c:v>3886</c:v>
                </c:pt>
                <c:pt idx="36">
                  <c:v>3775</c:v>
                </c:pt>
                <c:pt idx="37">
                  <c:v>3703.3049999999998</c:v>
                </c:pt>
                <c:pt idx="38">
                  <c:v>3495</c:v>
                </c:pt>
                <c:pt idx="39">
                  <c:v>3245.53</c:v>
                </c:pt>
                <c:pt idx="40">
                  <c:v>3010</c:v>
                </c:pt>
                <c:pt idx="41">
                  <c:v>2947</c:v>
                </c:pt>
                <c:pt idx="42">
                  <c:v>2723.7275</c:v>
                </c:pt>
                <c:pt idx="43">
                  <c:v>2681.15</c:v>
                </c:pt>
                <c:pt idx="44">
                  <c:v>2588</c:v>
                </c:pt>
                <c:pt idx="45">
                  <c:v>2500</c:v>
                </c:pt>
                <c:pt idx="46">
                  <c:v>2431</c:v>
                </c:pt>
                <c:pt idx="47">
                  <c:v>2410</c:v>
                </c:pt>
                <c:pt idx="48">
                  <c:v>2387</c:v>
                </c:pt>
                <c:pt idx="49">
                  <c:v>2029</c:v>
                </c:pt>
                <c:pt idx="50">
                  <c:v>1669.5</c:v>
                </c:pt>
                <c:pt idx="51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335BEB55-7E98-4065-B49B-015CC67759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BD1F5376-A49F-4A34-AF58-7BBAD62ED9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3463B01F-0CE0-468B-B8D9-3B1A8BF8A34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D58CB948-5338-41EB-9C21-1A456DCDCE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7280FE-651F-4956-A58C-08AF5C162A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DCEE556E-337E-42FF-B7AC-AA88FBE2C7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0A97D3D-EC23-4201-94B2-975169C4B1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BCE724DA-23AA-4BF6-AD0D-C620FB7D21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4DB81B6F-4675-49A5-AE60-06C169A093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397F572-50C7-429E-8B5B-161BE16088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AA2C9988-84F8-4FCB-A3EB-C394DD1533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E9C60BB-079A-4CDE-B69A-31B31BFC07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7D9DA260-9782-488F-BC66-0D0E75DA12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E4D10F9-995D-4EB5-B774-17D32B380E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A76FFD0-7813-44BA-9F95-34B6017686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FE7FFA19-443F-460D-9C19-F99EF1D772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5491617670867996"/>
                  <c:y val="-2.1154601719906057E-2"/>
                </c:manualLayout>
              </c:layout>
              <c:tx>
                <c:rich>
                  <a:bodyPr/>
                  <a:lstStyle/>
                  <a:p>
                    <a:fld id="{B8F267E3-EF91-47EF-9580-01B4C61BC9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7E0EB8B-5BE9-4D11-93C1-8208114F80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D4263C7-69BF-4E75-A52A-F53C53A3C8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3ECEA78F-2D43-417C-8119-25701660C5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F706205-9FDB-4449-8421-0F5E3F77F0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3AEFDD7E-A095-4FEF-9410-5370133470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94DF1260-BDA3-49D9-B6CC-650C388111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3775E513-6E90-4BC8-8012-E1FB5435E1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A410913-D7E8-4F54-BA39-D194F4451B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1AFE6B26-6578-4710-9015-9B00853E29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4C15B9D-E783-41A8-8012-36089FD7A38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BAD5A5A-728E-4AC7-967F-065E90B29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787453231283099"/>
                  <c:y val="2.1280747293884975E-2"/>
                </c:manualLayout>
              </c:layout>
              <c:tx>
                <c:rich>
                  <a:bodyPr/>
                  <a:lstStyle/>
                  <a:p>
                    <a:fld id="{2195A112-DD2A-438F-8E4A-C59F4E1D39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94BDB7E9-E525-4AF5-A918-84CDAF46634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892A67-3E0C-4518-9FAC-60317472C718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F8443CB8-5CCA-4142-B719-58A55F008B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DD452B3C-A2DD-405F-8C4C-26F06EC76B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418EC1E1-6C94-4525-A57B-B77A26FCF2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BEA5900A-FFFB-4317-9398-1F6520E319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1B8CBBD1-45B3-4846-854D-0F23EABBAF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1AA3B98D-C1BF-43E5-BE3B-C961534AA1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5B577EA2-D632-4274-A085-2832E69364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9C44B1AA-84E3-4EEA-AE21-6C86292544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18167442541290652"/>
                  <c:y val="7.0080874432731186E-2"/>
                </c:manualLayout>
              </c:layout>
              <c:tx>
                <c:rich>
                  <a:bodyPr/>
                  <a:lstStyle/>
                  <a:p>
                    <a:fld id="{A37D1676-2E29-4069-9BE7-CA61DAEDBA3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DED76A22-198F-4586-B7E2-3C51091BEA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DDA05436-1840-4C56-8F69-249A562F51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53DD231C-2A9F-4757-817B-B137D21FBA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CF8EC6F0-97AB-4512-812F-9B90088130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F027A013-DD37-41EB-8AA6-A2F39B7C95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7D1B2970-CEB3-4C5B-96D5-681FDF6722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6A78A80-3527-4F27-A4BA-6B04D44862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82DA9AB-CD6C-49E1-9897-8EFD502934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ADDF2395-F40F-4FF8-8549-350FFCDFE5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17F2B3-E598-4029-A0C8-D1F40E740F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2F3060B-0776-4AAB-B2B9-D21AC349F2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375.1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R9 7950X (Raphael) @105w [114]</c:v>
                  </c:pt>
                  <c:pt idx="112">
                    <c:v>R9 7950X (Raphael) @65w [115]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(RaptorLake) @250w [118]</c:v>
                  </c:pt>
                  <c:pt idx="116">
                    <c:v>i9 13900K (RaptorLake) @160w [119]</c:v>
                  </c:pt>
                  <c:pt idx="117">
                    <c:v>i9 13900K (RaptorLake) @100w [120]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1051.04781584381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525.52390792190499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262.7619539609525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175.17463597396835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131.38097698047625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105.104781584381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87.587317986984175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75.074843988843583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65.690488490238124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58.391545324656107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19138.57</c:v>
                </c:pt>
                <c:pt idx="112">
                  <c:v>19028.63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52.552390792190501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8D7510B-74C2-46B3-9B1C-B041BF61283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E30E03-1C55-432D-9A38-68C246ABFE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C3FB138E-9296-4533-9FD5-FB1B1C7A8F8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8DC07DCC-1C8E-44D9-B915-766FCD896E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B5DD71BA-2C03-419D-8355-D55BCEEA9F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537449-C36F-491F-B70D-9D147A2E25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DE284238-081E-4E3A-9752-129DBACDE2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C9FDDE-D649-4A03-8EAA-9FC5823E948A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D38AA899-E657-4B69-918D-522CA7EFC2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9F181FB3-2295-43CA-BB38-CDD361B558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7FAF0E6-A670-43A9-A5E1-2EA0332000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E178A35-CF25-4311-9DA9-2B724555BC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A3E3473F-3F08-4656-8B60-AA2C9B0A03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F9353C7-8418-41DA-944D-6AF39B56DD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D73C7CF-E82D-4331-BCFE-4BDEA21339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493FDAD9-A192-481F-ABC6-15FDE57CA8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1EC4A387-02C8-4C5F-84BF-08E92B062F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6EF8A9C-12B8-4E9C-87D4-551358FAC1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E1DF0B0-3D67-4706-85DB-73C81461AB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F9EBF3A-E64E-4CB0-A854-5D4A8A1FAF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0849983-1165-4660-8DE0-05FBEBF15D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4BB209BB-B70C-43D1-8CBC-EF0020055D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F771E279-52B9-4F4D-B3D5-835D026B12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A0F30078-D5AB-43D6-BEA4-F4CEE7E686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DC94978-267D-47BF-A725-A800DCDDA1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1D5D003-1021-41A4-AA6E-B40E4D7162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EDDECAD-607A-4AEB-BA74-5E2002DD08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D606D3F2-C4F2-486D-9417-3B2E58BA81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844BD97E-DF3C-41F6-B75F-A6620A4A75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FC366608-2DB8-404D-B169-46133773E2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BC56478-00AF-46DB-A6C2-9F55B837E4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5DC045AF-F176-44EA-A13C-AB351E40B6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6FC76B95-7517-4863-BE89-BD11B01B24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F79FD5C1-29F3-4CB4-A978-5AE05250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9FECF24-C5BD-4D13-AC20-6E00DE4AEB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ED2E5130-B377-4B78-95E4-0CEB9EEF08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D9BB9C8-703A-404F-ABB3-04B40AD6DF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32376B64-E1E1-4F8D-9F8B-280CFEBB64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08637685-1E3F-42D9-936C-84DBEB610D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CDE12343-8AD0-404B-8C1C-FB5107C4B5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C92AC048-89DB-406E-AF29-D181A3C455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8D827E2-E521-44FF-9B67-056591CB0A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4BF683B-4F2A-41D1-A726-25FB366DE6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61CB809F-02B8-4838-B6A9-00D108C631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78615EC-B000-4C4C-82F5-B6CBD8CDE1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D9D3CF4-7F2F-4C2C-ACCB-DF8B21FE37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801DE8B-55E6-4A5B-BAB5-3C75791A64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5D01929-A2D7-479A-B37A-93BB064351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7286B68-3255-48D2-85BD-EDC3B2C875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F7B3023-29DD-41CB-A344-11035B6018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8370A43-0924-4B1E-8D9F-3000F02346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08FCF15-42D6-46CB-ACD0-E771004914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29.49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#NV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R7 6800U (Rembrandt) [113]</c:v>
                  </c:pt>
                  <c:pt idx="111">
                    <c:v>R9 7950X (Raphael) @105w [114]</c:v>
                  </c:pt>
                  <c:pt idx="112">
                    <c:v>R9 7950X (Raphael) @65w [115]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(RaptorLake) @250w [118]</c:v>
                  </c:pt>
                  <c:pt idx="116">
                    <c:v>i9 13900K (RaptorLake) @160w [119]</c:v>
                  </c:pt>
                  <c:pt idx="117">
                    <c:v>i9 13900K (RaptorLake) @100w [120]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837.87180561374112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418.93590280687056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209.46795140343528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139.64530093562351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104.73397570171764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83.787180561374115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69.822650467811755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59.847986115267226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52.36698785085882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46.548433645207837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41.893590280687057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#N/A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38.08508207335187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#N/A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34.911325233905877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#N/A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32.225838677451577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#N/A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29.923993057633613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2387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#N/A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27.929060187124705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3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767862</xdr:colOff>
      <xdr:row>2</xdr:row>
      <xdr:rowOff>137914</xdr:rowOff>
    </xdr:from>
    <xdr:to>
      <xdr:col>15</xdr:col>
      <xdr:colOff>486702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49.465372916668" createdVersion="7" refreshedVersion="8" minRefreshableVersion="3" recordCount="118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20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58.08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4202.83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6.56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83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6800U (Rembrandt) [113]"/>
        <s v="R9 7950X (Raphael) @105w [114]"/>
        <s v="R9 7950X (Raphael) @65w [115]"/>
        <s v="R9 3900X (Matisse) [116]"/>
        <s v="R7 1800X(Summit Ridge) [117]"/>
        <s v="i9 13900K @250w [118]"/>
        <s v="i9 13900K @160w [119]"/>
        <s v="i9 13900K @100w [120]"/>
        <s v="AMD Ryzen 3 1200 (Summit Ridge) v0.3.1 [17]" u="1"/>
        <s v="AMD Ryzen 9 5950X (Vermeer) v0.3.1 [20]" u="1"/>
        <s v="Intel i7 1065G (IceLake) v0.3.1 [3]" u="1"/>
        <s v="AMD Ryzen 9 5900HS (Cezanne) v0.3.1 [9]" u="1"/>
        <s v="R5 5600X (Vermeer) [46]" u="1"/>
        <s v="R7 3700X (Matisse) @PBO [50]" u="1"/>
        <s v="R5 4500U (Renoir) [29]" u="1"/>
        <s v="i5 4300U (Haswell) [58]" u="1"/>
        <s v="R9 5950X (Vermeer) heavy UV [92]" u="1"/>
        <s v="Celeron N3450 (Apollo Lake) [37]" u="1"/>
        <s v="AMD Ryzen 5 3600 (Matisse) v0.3.1 [2]" u="1"/>
        <s v="R9 5950X (Vermeer)@-0,1V [25]" u="1"/>
        <s v="AMD Ryzen 7 4700U (Renoir) [1]" u="1"/>
        <s v="R7 3700X (Matisse) [47]" u="1"/>
        <s v="R9 7950X (Raphael) 0.7.5 [106]" u="1"/>
        <s v="i5 8250U (WhiskeyLake) [51]" u="1"/>
        <s v="i7 7500U (Kaby Lake) 2C/4T [36]" u="1"/>
        <s v="i7 1165G7 (TigerLake) [24]" u="1"/>
        <s v="R7 4750G (Renoir)@25W v0.3.1 [13]" u="1"/>
        <s v="i7 5775C (Broadwell) [28]" u="1"/>
        <s v="R7 5900X (Vermeer) @95W v0.6.0 [45]" u="1"/>
        <s v="AMD Ryzen 9 5900HS (Cezanne) v0.3.1 [16]" u="1"/>
        <s v="AMD Ryzen 9 5950X (Vermeer) v0.3.1 [15]" u="1"/>
        <s v="i7 9750H (Coffee Lake) @45W [71]" u="1"/>
        <s v="i7 9750H (Coffee Lake) @55W;-140mV [56]" u="1"/>
        <s v="R7 5800H (Cezanne) [42]" u="1"/>
        <s v="i9 12900K (AlderLake) @241w [100]" u="1"/>
        <s v="R7 4700U (Renoir) v0.5.1 [1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5 3500U (Picasso) [53]" u="1"/>
        <s v="R9 5900X (Vermeer) [33]" u="1"/>
        <s v="R7 4750G (Renoir) @20W [27]" u="1"/>
        <s v="AMD Ryzen 7 3700X (Matisse) v0.3.1 [18]" u="1"/>
        <s v="i5 4300U [58]" u="1"/>
        <s v="i7 4800MQ (Haswell) [52]" u="1"/>
        <s v="R5 4600H (Renoir) Win11 [44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R5 3500U (Picasso) [48]" u="1"/>
        <s v="??? v0.3.1 [23]" u="1"/>
        <s v="R9 5950X (Vermeer) heavy UV [93]" u="1"/>
        <s v="R7 5900X (Vermeer) @95W [45]" u="1"/>
        <s v="AMD Ryzen 5 PRO 4650G (Renoir) v0.3.1 [12]" u="1"/>
        <s v="i7 3770K (Ivy Bridge) [57]" u="1"/>
        <s v="R7 3700X (Matisse) @95W [49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1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n v="100"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100|R5 7600X (Raphael)|BorisTheBlade82||v0.7.5|221,41|10913|413,88|26,37"/>
    <s v="108|AT #100|R5 7600X (Raphael)|BorisTheBlade82||v0.7.5|3285,45|5156|59,03|87,36"/>
    <s v="[TR][TD]108[/TD][TD]AT #100[/TD][TD]R5 7600X (Raphael)[/TD][TD]BorisTheBlade82[/TD][TD][/TD][TD]v0.7.5[/TD][TD]221,41[/TD][TD]10913[/TD][TD]413,88[/TD][TD]26,37[/TD][/TR]"/>
    <s v="[TR][TD]108[/TD][TD]AT #100[/TD][TD]R5 7600X (Raphael)[/TD][TD]BorisTheBlade82[/TD][TD][/TD][TD]v0.7.5[/TD][TD]3285,45[/TD][TD]5156[/TD][TD]59,03[/TD][TD]87,36[/TD][/TR]"/>
  </r>
  <r>
    <n v="109"/>
    <s v="v0.7.5"/>
    <s v="AT"/>
    <n v="100"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100|R7 7700X (Raphael)|BorisTheBlade82||v0.7.5|151,39|16232|406,94|39,89"/>
    <s v="109|AT #100|R7 7700X (Raphael)|BorisTheBlade82||v0.7.5|4444,33|4821|46,68|103,28"/>
    <s v="[TR][TD]109[/TD][TD]AT #100[/TD][TD]R7 7700X (Raphael)[/TD][TD]BorisTheBlade82[/TD][TD][/TD][TD]v0.7.5[/TD][TD]151,39[/TD][TD]16232[/TD][TD]406,94[/TD][TD]39,89[/TD][/TR]"/>
    <s v="[TR][TD]109[/TD][TD]AT #100[/TD][TD]R7 7700X (Raphael)[/TD][TD]BorisTheBlade82[/TD][TD][/TD][TD]v0.7.5[/TD][TD]4444,33[/TD][TD]4821[/TD][TD]46,68[/TD][TD]103,28[/TD][/TR]"/>
  </r>
  <r>
    <n v="110"/>
    <s v="v0.7.5"/>
    <s v="AT"/>
    <n v="100"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100|R9 7900X (Raphael)|BorisTheBlade82||v0.7.5|123,05|20376|398,83|51,09"/>
    <s v="110|AT #100|R9 7900X (Raphael)|BorisTheBlade82||v0.7.5|6261,2|4764|33,52|142,12"/>
    <s v="[TR][TD]110[/TD][TD]AT #100[/TD][TD]R9 7900X (Raphael)[/TD][TD]BorisTheBlade82[/TD][TD][/TD][TD]v0.7.5[/TD][TD]123,05[/TD][TD]20376[/TD][TD]398,83[/TD][TD]51,09[/TD][/TR]"/>
    <s v="[TR][TD]110[/TD][TD]AT #100[/TD][TD]R9 7900X (Raphael)[/TD][TD]BorisTheBlade82[/TD][TD][/TD][TD]v0.7.5[/TD][TD]6261,2[/TD][TD]4764[/TD][TD]33,52[/TD][TD]142,12[/TD][/TR]"/>
  </r>
  <r>
    <n v="111"/>
    <s v="v0.7.5"/>
    <s v="AT"/>
    <n v="100"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100|R9 7950X (Raphael)|BorisTheBlade82||v0.7.5|117,05|21111|404,69|52,17"/>
    <s v="111|AT #100|R9 7950X (Raphael)|BorisTheBlade82||v0.7.5|8913,74|4067|27,59|147,42"/>
    <s v="[TR][TD]111[/TD][TD]AT #100[/TD][TD]R9 7950X (Raphael)[/TD][TD]BorisTheBlade82[/TD][TD][/TD][TD]v0.7.5[/TD][TD]117,05[/TD][TD]21111[/TD][TD]404,69[/TD][TD]52,17[/TD][/TR]"/>
    <s v="[TR][TD]111[/TD][TD]AT #100[/TD][TD]R9 7950X (Raphael)[/TD][TD]BorisTheBlade82[/TD][TD][/TD][TD]v0.7.5[/TD][TD]8913,74[/TD][TD]4067[/TD][TD]27,59[/TD][TD]147,42[/TD][/TR]"/>
  </r>
  <r>
    <n v="112"/>
    <s v="v0.7.5"/>
    <s v="AT"/>
    <n v="100"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100|R9 7950X (Raphael)|BorisTheBlade82||v0.7.5|117,28|21271|400,87|53,06"/>
    <s v="112|AT #100|R9 7950X (Raphael)|BorisTheBlade82||v0.7.5|12370,21|2564|31,53|81,29"/>
    <s v="[TR][TD]112[/TD][TD]AT #100[/TD][TD]R9 7950X (Raphael)[/TD][TD]BorisTheBlade82[/TD][TD][/TD][TD]v0.7.5[/TD][TD]117,28[/TD][TD]21271[/TD][TD]400,87[/TD][TD]53,06[/TD][/TR]"/>
    <s v="[TR][TD]112[/TD][TD]AT #100[/TD][TD]R9 7950X (Raphael)[/TD][TD]BorisTheBlade82[/TD][TD][/TD][TD]v0.7.5[/TD][TD]12370,21[/TD][TD]2564[/TD][TD]31,53[/TD][TD]81,29[/TD][/TR]"/>
  </r>
  <r>
    <n v="113"/>
    <s v="v0.7.5"/>
    <s v="AT"/>
    <n v="101"/>
    <s v="R7 6800U (Rembrandt)"/>
    <s v="thigobr"/>
    <m/>
    <m/>
    <x v="0"/>
    <n v="245.16"/>
    <n v="7000.34"/>
    <n v="582.69000000000005"/>
    <n v="12.01"/>
    <n v="4928.8"/>
    <n v="1557.9180000000001"/>
    <n v="130.22999999999999"/>
    <n v="11.96"/>
    <x v="110"/>
    <s v="113|AT #101|R7 6800U (Rembrandt)|thigobr||v0.7.5|245,16|7000|582,69|12,01"/>
    <s v="113|AT #101|R7 6800U (Rembrandt)|thigobr||v0.7.5|4928,8|1558|130,23|11,96"/>
    <s v="[TR][TD]113[/TD][TD]AT #101[/TD][TD]R7 6800U (Rembrandt)[/TD][TD]thigobr[/TD][TD][/TD][TD]v0.7.5[/TD][TD]245,16[/TD][TD]7000[/TD][TD]582,69[/TD][TD]12,01[/TD][/TR]"/>
    <s v="[TR][TD]113[/TD][TD]AT #101[/TD][TD]R7 6800U (Rembrandt)[/TD][TD]thigobr[/TD][TD][/TD][TD]v0.7.5[/TD][TD]4928,8[/TD][TD]1558[/TD][TD]130,23[/TD][TD]11,96[/TD][/TR]"/>
  </r>
  <r>
    <n v="114"/>
    <s v="v0.7.5"/>
    <s v="AT"/>
    <n v="108"/>
    <s v="R9 7950X (Raphael)"/>
    <s v="Det0x"/>
    <s v="cTDP 105w"/>
    <s v="@105w"/>
    <x v="0"/>
    <n v="139.27000000000001"/>
    <n v="19138.57"/>
    <n v="375.18"/>
    <n v="51.01"/>
    <n v="11599.53"/>
    <n v="3245.53"/>
    <n v="26.56"/>
    <n v="122.18"/>
    <x v="111"/>
    <s v="114|AT #108|R9 7950X (Raphael)|Det0x|cTDP 105w|v0.7.5|139,27|19139|375,18|51,01"/>
    <s v="114|AT #108|R9 7950X (Raphael)|Det0x|cTDP 105w|v0.7.5|11599,53|3246|26,56|122,18"/>
    <s v="[TR][TD]114[/TD][TD]AT #108[/TD][TD]R9 7950X (Raphael)[/TD][TD]Det0x[/TD][TD]cTDP 105w[/TD][TD]v0.7.5[/TD][TD]139,27[/TD][TD]19139[/TD][TD]375,18[/TD][TD]51,01[/TD][/TR]"/>
    <s v="[TR][TD]114[/TD][TD]AT #108[/TD][TD]R9 7950X (Raphael)[/TD][TD]Det0x[/TD][TD]cTDP 105w[/TD][TD]v0.7.5[/TD][TD]11599,53[/TD][TD]3246[/TD][TD]26,56[/TD][TD]122,18[/TD][/TR]"/>
  </r>
  <r>
    <n v="115"/>
    <s v="v0.7.5"/>
    <s v="AT"/>
    <n v="108"/>
    <s v="R9 7950X (Raphael)"/>
    <s v="Det0x"/>
    <s v="cTDP 65w"/>
    <s v="@65w"/>
    <x v="0"/>
    <n v="140.1"/>
    <n v="19028.63"/>
    <n v="375.1"/>
    <n v="50.73"/>
    <n v="14202.83"/>
    <n v="2387"/>
    <n v="29.49"/>
    <n v="80.930000000000007"/>
    <x v="112"/>
    <s v="115|AT #108|R9 7950X (Raphael)|Det0x|cTDP 65w|v0.7.5|140,1|19029|375,1|50,73"/>
    <s v="115|AT #108|R9 7950X (Raphael)|Det0x|cTDP 65w|v0.7.5|14202,83|2387|29,49|80,93"/>
    <s v="[TR][TD]115[/TD][TD]AT #108[/TD][TD]R9 7950X (Raphael)[/TD][TD]Det0x[/TD][TD]cTDP 65w[/TD][TD]v0.7.5[/TD][TD]140,1[/TD][TD]19029[/TD][TD]375,1[/TD][TD]50,73[/TD][/TR]"/>
    <s v="[TR][TD]115[/TD][TD]AT #108[/TD][TD]R9 7950X (Raphae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n v="56.38"/>
    <n v="29352"/>
    <n v="604.24"/>
    <n v="48.58"/>
    <n v="3221.89"/>
    <n v="6311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n v="37.9"/>
    <n v="32110.52"/>
    <n v="821.7"/>
    <n v="39.08"/>
    <n v="1006.56"/>
    <n v="10507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"/>
    <s v="Kocicak"/>
    <m/>
    <s v="@250w"/>
    <x v="0"/>
    <n v="201.7"/>
    <n v="13802"/>
    <n v="359.22"/>
    <n v="38.42"/>
    <n v="6846.19"/>
    <n v="5356"/>
    <n v="27.27"/>
    <n v="196.41"/>
    <x v="115"/>
    <s v="118|AT #127|i9 13900K|Kocicak||v0.7.5|201,7|13802|359,22|38,42"/>
    <s v="118|AT #127|i9 13900K|Kocicak||v0.7.5|6846,19|5356|27,27|196,41"/>
    <s v="[TR][TD]118[/TD][TD]AT #127[/TD][TD]i9 13900K[/TD][TD]Kocicak[/TD][TD][/TD][TD]v0.7.5[/TD][TD]201,7[/TD][TD]13802[/TD][TD]359,22[/TD][TD]38,42[/TD][/TR]"/>
    <s v="[TR][TD]118[/TD][TD]AT #127[/TD][TD]i9 13900K[/TD][TD]Kocicak[/TD][TD][/TD][TD]v0.7.5[/TD][TD]6846,19[/TD][TD]5356[/TD][TD]27,27[/TD][TD]196,41[/TD][/TR]"/>
  </r>
  <r>
    <n v="119"/>
    <s v="v0.7.5"/>
    <s v="AT"/>
    <n v="127"/>
    <s v="i9 13900K"/>
    <s v="Kocicak"/>
    <m/>
    <s v="@160w"/>
    <x v="0"/>
    <n v="190.98"/>
    <n v="14623"/>
    <n v="358.08"/>
    <n v="40.840000000000003"/>
    <n v="8538.84"/>
    <n v="3964"/>
    <n v="29.55"/>
    <n v="134.13999999999999"/>
    <x v="116"/>
    <s v="119|AT #127|i9 13900K|Kocicak||v0.7.5|190,98|14623|358,08|40,84"/>
    <s v="119|AT #127|i9 13900K|Kocicak||v0.7.5|8538,84|3964|29,55|134,14"/>
    <s v="[TR][TD]119[/TD][TD]AT #127[/TD][TD]i9 13900K[/TD][TD]Kocicak[/TD][TD][/TD][TD]v0.7.5[/TD][TD]190,98[/TD][TD]14623[/TD][TD]358,08[/TD][TD]40,84[/TD][/TR]"/>
    <s v="[TR][TD]119[/TD][TD]AT #127[/TD][TD]i9 13900K[/TD][TD]Kocicak[/TD][TD][/TD][TD]v0.7.5[/TD][TD]8538,84[/TD][TD]3964[/TD][TD]29,55[/TD][TD]134,14[/TD][/TR]"/>
  </r>
  <r>
    <n v="120"/>
    <s v="v0.7.5"/>
    <s v="AT"/>
    <n v="127"/>
    <s v="i9 13900K"/>
    <s v="Kocicak"/>
    <m/>
    <s v="@100w"/>
    <x v="0"/>
    <n v="196.33"/>
    <n v="14127"/>
    <n v="360.55"/>
    <n v="39.18"/>
    <n v="10136.27"/>
    <n v="2947"/>
    <n v="33.47"/>
    <n v="88.04"/>
    <x v="117"/>
    <s v="120|AT #127|i9 13900K|Kocicak||v0.7.5|196,33|14127|360,55|39,18"/>
    <s v="120|AT #127|i9 13900K|Kocicak||v0.7.5|10136,27|2947|33,47|88,04"/>
    <s v="[TR][TD]120[/TD][TD]AT #127[/TD][TD]i9 13900K[/TD][TD]Kocicak[/TD][TD][/TD][TD]v0.7.5[/TD][TD]196,33[/TD][TD]14127[/TD][TD]360,55[/TD][TD]39,18[/TD][/TR]"/>
    <s v="[TR][TD]120[/TD][TD]AT #127[/TD][TD]i9 13900K[/TD][TD]Kocicak[/TD][TD][/TD][TD]v0.7.5[/TD][TD]10136,27[/TD][TD]2947[/TD][TD]33,47[/TD][TD]88,04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5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84">
        <item m="1" x="130"/>
        <item m="1" x="128"/>
        <item m="1" x="120"/>
        <item m="1" x="146"/>
        <item m="1" x="180"/>
        <item m="1" x="147"/>
        <item m="1" x="168"/>
        <item m="1" x="148"/>
        <item m="1" x="121"/>
        <item m="1" x="176"/>
        <item m="1" x="152"/>
        <item m="1" x="173"/>
        <item m="1" x="178"/>
        <item m="1" x="179"/>
        <item m="1" x="140"/>
        <item m="1" x="139"/>
        <item m="1" x="118"/>
        <item m="1" x="157"/>
        <item m="1" x="164"/>
        <item m="1" x="119"/>
        <item x="0"/>
        <item x="1"/>
        <item x="2"/>
        <item x="3"/>
        <item x="4"/>
        <item x="5"/>
        <item x="6"/>
        <item x="7"/>
        <item m="1" x="161"/>
        <item x="9"/>
        <item x="10"/>
        <item x="11"/>
        <item m="1" x="136"/>
        <item x="13"/>
        <item x="14"/>
        <item x="15"/>
        <item x="16"/>
        <item x="17"/>
        <item x="18"/>
        <item x="19"/>
        <item m="1" x="165"/>
        <item m="1" x="166"/>
        <item m="1" x="170"/>
        <item m="1" x="135"/>
        <item m="1" x="129"/>
        <item m="1" x="167"/>
        <item x="8"/>
        <item x="12"/>
        <item x="20"/>
        <item x="21"/>
        <item x="22"/>
        <item x="23"/>
        <item x="24"/>
        <item x="25"/>
        <item m="1" x="156"/>
        <item m="1" x="137"/>
        <item m="1" x="124"/>
        <item x="29"/>
        <item m="1" x="151"/>
        <item m="1" x="153"/>
        <item m="1" x="155"/>
        <item m="1" x="163"/>
        <item m="1" x="177"/>
        <item m="1" x="150"/>
        <item m="1" x="127"/>
        <item m="1" x="181"/>
        <item m="1" x="134"/>
        <item m="1" x="182"/>
        <item m="1" x="149"/>
        <item m="1" x="162"/>
        <item m="1" x="143"/>
        <item m="1" x="14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60"/>
        <item m="1" x="172"/>
        <item m="1" x="122"/>
        <item m="1" x="131"/>
        <item m="1" x="169"/>
        <item m="1" x="175"/>
        <item m="1" x="123"/>
        <item m="1" x="133"/>
        <item m="1" x="159"/>
        <item m="1" x="154"/>
        <item m="1" x="142"/>
        <item m="1" x="174"/>
        <item m="1" x="158"/>
        <item m="1" x="125"/>
        <item x="56"/>
        <item x="43"/>
        <item m="1" x="138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4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71"/>
        <item m="1" x="126"/>
        <item x="89"/>
        <item x="90"/>
        <item x="91"/>
        <item x="92"/>
        <item x="93"/>
        <item x="94"/>
        <item x="95"/>
        <item x="96"/>
        <item m="1" x="144"/>
        <item x="98"/>
        <item x="99"/>
        <item x="100"/>
        <item x="101"/>
        <item x="102"/>
        <item x="97"/>
        <item m="1" x="13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79"/>
    </i>
    <i>
      <x v="178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176"/>
    </i>
    <i>
      <x v="177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81"/>
    </i>
    <i>
      <x v="182"/>
    </i>
    <i>
      <x v="180"/>
    </i>
    <i>
      <x v="163"/>
    </i>
    <i>
      <x v="133"/>
    </i>
    <i>
      <x v="57"/>
    </i>
    <i>
      <x v="170"/>
    </i>
    <i>
      <x v="175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4">
        <item m="1" x="130"/>
        <item m="1" x="128"/>
        <item m="1" x="120"/>
        <item m="1" x="146"/>
        <item m="1" x="180"/>
        <item m="1" x="147"/>
        <item m="1" x="168"/>
        <item m="1" x="148"/>
        <item m="1" x="121"/>
        <item m="1" x="176"/>
        <item m="1" x="152"/>
        <item m="1" x="173"/>
        <item m="1" x="178"/>
        <item m="1" x="179"/>
        <item m="1" x="140"/>
        <item m="1" x="139"/>
        <item m="1" x="118"/>
        <item m="1" x="157"/>
        <item m="1" x="164"/>
        <item m="1" x="119"/>
        <item x="0"/>
        <item x="1"/>
        <item x="2"/>
        <item x="3"/>
        <item x="4"/>
        <item x="5"/>
        <item x="6"/>
        <item x="7"/>
        <item m="1" x="161"/>
        <item x="9"/>
        <item x="10"/>
        <item x="11"/>
        <item m="1" x="136"/>
        <item x="13"/>
        <item x="14"/>
        <item x="15"/>
        <item x="16"/>
        <item x="17"/>
        <item x="18"/>
        <item x="19"/>
        <item m="1" x="165"/>
        <item m="1" x="166"/>
        <item m="1" x="170"/>
        <item m="1" x="135"/>
        <item m="1" x="129"/>
        <item m="1" x="167"/>
        <item x="8"/>
        <item x="12"/>
        <item x="20"/>
        <item x="21"/>
        <item x="22"/>
        <item x="23"/>
        <item x="24"/>
        <item x="25"/>
        <item m="1" x="156"/>
        <item m="1" x="137"/>
        <item m="1" x="124"/>
        <item x="29"/>
        <item m="1" x="151"/>
        <item m="1" x="153"/>
        <item m="1" x="155"/>
        <item m="1" x="163"/>
        <item m="1" x="177"/>
        <item m="1" x="150"/>
        <item m="1" x="127"/>
        <item m="1" x="181"/>
        <item m="1" x="134"/>
        <item m="1" x="182"/>
        <item m="1" x="149"/>
        <item m="1" x="162"/>
        <item m="1" x="143"/>
        <item m="1" x="14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60"/>
        <item m="1" x="172"/>
        <item m="1" x="122"/>
        <item m="1" x="131"/>
        <item m="1" x="169"/>
        <item m="1" x="175"/>
        <item m="1" x="123"/>
        <item m="1" x="133"/>
        <item m="1" x="159"/>
        <item m="1" x="154"/>
        <item m="1" x="142"/>
        <item m="1" x="174"/>
        <item m="1" x="158"/>
        <item m="1" x="125"/>
        <item x="56"/>
        <item x="43"/>
        <item m="1" x="138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4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71"/>
        <item m="1" x="126"/>
        <item x="89"/>
        <item x="90"/>
        <item x="91"/>
        <item x="92"/>
        <item x="93"/>
        <item x="94"/>
        <item x="95"/>
        <item x="96"/>
        <item m="1" x="144"/>
        <item x="98"/>
        <item x="99"/>
        <item x="100"/>
        <item x="101"/>
        <item x="102"/>
        <item x="97"/>
        <item m="1" x="13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79"/>
    </i>
    <i>
      <x v="178"/>
    </i>
    <i>
      <x v="83"/>
    </i>
    <i>
      <x v="87"/>
    </i>
    <i>
      <x v="148"/>
    </i>
    <i>
      <x v="85"/>
    </i>
    <i>
      <x v="122"/>
    </i>
    <i>
      <x v="141"/>
    </i>
    <i>
      <x v="173"/>
    </i>
    <i>
      <x v="139"/>
    </i>
    <i>
      <x v="172"/>
    </i>
    <i>
      <x v="132"/>
    </i>
    <i>
      <x v="176"/>
    </i>
    <i>
      <x v="177"/>
    </i>
    <i>
      <x v="161"/>
    </i>
    <i>
      <x v="166"/>
    </i>
    <i>
      <x v="171"/>
    </i>
    <i>
      <x v="158"/>
    </i>
    <i>
      <x v="106"/>
    </i>
    <i>
      <x v="181"/>
    </i>
    <i>
      <x v="182"/>
    </i>
    <i>
      <x v="155"/>
    </i>
    <i>
      <x v="180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75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8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4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84">
        <item m="1" x="130"/>
        <item m="1" x="128"/>
        <item m="1" x="120"/>
        <item m="1" x="146"/>
        <item m="1" x="180"/>
        <item m="1" x="147"/>
        <item m="1" x="168"/>
        <item m="1" x="148"/>
        <item m="1" x="121"/>
        <item m="1" x="176"/>
        <item m="1" x="152"/>
        <item m="1" x="173"/>
        <item m="1" x="178"/>
        <item m="1" x="179"/>
        <item m="1" x="140"/>
        <item m="1" x="139"/>
        <item m="1" x="118"/>
        <item m="1" x="157"/>
        <item m="1" x="164"/>
        <item m="1" x="119"/>
        <item x="0"/>
        <item x="1"/>
        <item x="2"/>
        <item x="3"/>
        <item x="4"/>
        <item x="5"/>
        <item x="6"/>
        <item x="7"/>
        <item m="1" x="161"/>
        <item x="9"/>
        <item x="10"/>
        <item x="11"/>
        <item m="1" x="136"/>
        <item x="13"/>
        <item x="14"/>
        <item x="15"/>
        <item x="16"/>
        <item x="17"/>
        <item x="18"/>
        <item x="19"/>
        <item m="1" x="165"/>
        <item m="1" x="166"/>
        <item m="1" x="170"/>
        <item m="1" x="135"/>
        <item m="1" x="129"/>
        <item m="1" x="167"/>
        <item x="8"/>
        <item x="12"/>
        <item x="20"/>
        <item x="21"/>
        <item x="22"/>
        <item x="23"/>
        <item x="24"/>
        <item x="25"/>
        <item m="1" x="156"/>
        <item m="1" x="137"/>
        <item m="1" x="124"/>
        <item x="29"/>
        <item m="1" x="151"/>
        <item m="1" x="153"/>
        <item m="1" x="155"/>
        <item m="1" x="163"/>
        <item m="1" x="177"/>
        <item m="1" x="150"/>
        <item m="1" x="127"/>
        <item m="1" x="181"/>
        <item m="1" x="134"/>
        <item m="1" x="182"/>
        <item m="1" x="149"/>
        <item m="1" x="162"/>
        <item m="1" x="143"/>
        <item m="1" x="14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60"/>
        <item m="1" x="172"/>
        <item m="1" x="122"/>
        <item m="1" x="131"/>
        <item m="1" x="169"/>
        <item m="1" x="175"/>
        <item m="1" x="123"/>
        <item m="1" x="133"/>
        <item m="1" x="159"/>
        <item m="1" x="154"/>
        <item m="1" x="142"/>
        <item m="1" x="174"/>
        <item m="1" x="158"/>
        <item m="1" x="125"/>
        <item x="56"/>
        <item x="43"/>
        <item m="1" x="138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4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71"/>
        <item m="1" x="126"/>
        <item x="89"/>
        <item x="90"/>
        <item x="91"/>
        <item x="92"/>
        <item x="93"/>
        <item x="94"/>
        <item x="95"/>
        <item x="96"/>
        <item m="1" x="144"/>
        <item x="98"/>
        <item x="99"/>
        <item x="100"/>
        <item x="101"/>
        <item x="102"/>
        <item x="97"/>
        <item m="1" x="13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15"/>
    </i>
    <i>
      <x v="136"/>
    </i>
    <i>
      <x v="80"/>
    </i>
    <i>
      <x v="119"/>
    </i>
    <i>
      <x v="135"/>
    </i>
    <i>
      <x v="129"/>
    </i>
    <i>
      <x v="30"/>
    </i>
    <i>
      <x v="83"/>
    </i>
    <i>
      <x v="110"/>
    </i>
    <i>
      <x v="22"/>
    </i>
    <i>
      <x v="85"/>
    </i>
    <i>
      <x v="179"/>
    </i>
    <i>
      <x v="138"/>
    </i>
    <i>
      <x v="131"/>
    </i>
    <i>
      <x v="139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75"/>
    </i>
    <i>
      <x v="169"/>
    </i>
    <i>
      <x v="154"/>
    </i>
    <i>
      <x v="161"/>
    </i>
    <i>
      <x v="157"/>
    </i>
    <i>
      <x v="172"/>
    </i>
    <i>
      <x v="87"/>
    </i>
    <i>
      <x v="180"/>
    </i>
    <i>
      <x v="181"/>
    </i>
    <i>
      <x v="173"/>
    </i>
    <i>
      <x v="182"/>
    </i>
    <i>
      <x v="176"/>
    </i>
    <i>
      <x v="17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5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84">
        <item m="1" x="130"/>
        <item m="1" x="128"/>
        <item m="1" x="120"/>
        <item m="1" x="146"/>
        <item m="1" x="180"/>
        <item m="1" x="147"/>
        <item m="1" x="168"/>
        <item m="1" x="148"/>
        <item m="1" x="121"/>
        <item m="1" x="176"/>
        <item m="1" x="152"/>
        <item m="1" x="173"/>
        <item m="1" x="178"/>
        <item m="1" x="179"/>
        <item m="1" x="140"/>
        <item m="1" x="139"/>
        <item m="1" x="118"/>
        <item m="1" x="157"/>
        <item m="1" x="164"/>
        <item m="1" x="119"/>
        <item x="0"/>
        <item x="1"/>
        <item x="2"/>
        <item x="3"/>
        <item x="4"/>
        <item x="5"/>
        <item x="6"/>
        <item x="7"/>
        <item m="1" x="161"/>
        <item x="9"/>
        <item x="10"/>
        <item x="11"/>
        <item m="1" x="136"/>
        <item x="13"/>
        <item x="14"/>
        <item x="15"/>
        <item x="16"/>
        <item x="17"/>
        <item x="18"/>
        <item x="19"/>
        <item m="1" x="165"/>
        <item m="1" x="166"/>
        <item m="1" x="170"/>
        <item m="1" x="135"/>
        <item m="1" x="129"/>
        <item m="1" x="167"/>
        <item x="8"/>
        <item x="12"/>
        <item x="20"/>
        <item x="21"/>
        <item x="22"/>
        <item x="23"/>
        <item x="24"/>
        <item x="25"/>
        <item m="1" x="156"/>
        <item m="1" x="137"/>
        <item m="1" x="124"/>
        <item x="29"/>
        <item m="1" x="151"/>
        <item m="1" x="153"/>
        <item m="1" x="155"/>
        <item m="1" x="163"/>
        <item m="1" x="177"/>
        <item m="1" x="150"/>
        <item m="1" x="127"/>
        <item m="1" x="181"/>
        <item m="1" x="134"/>
        <item m="1" x="182"/>
        <item m="1" x="149"/>
        <item m="1" x="162"/>
        <item m="1" x="143"/>
        <item m="1" x="14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60"/>
        <item m="1" x="172"/>
        <item m="1" x="122"/>
        <item m="1" x="131"/>
        <item m="1" x="169"/>
        <item m="1" x="175"/>
        <item m="1" x="123"/>
        <item m="1" x="133"/>
        <item m="1" x="159"/>
        <item m="1" x="154"/>
        <item m="1" x="142"/>
        <item m="1" x="174"/>
        <item m="1" x="158"/>
        <item m="1" x="125"/>
        <item x="56"/>
        <item x="43"/>
        <item m="1" x="138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4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71"/>
        <item m="1" x="126"/>
        <item x="89"/>
        <item x="90"/>
        <item x="91"/>
        <item x="92"/>
        <item x="93"/>
        <item x="94"/>
        <item x="95"/>
        <item x="96"/>
        <item m="1" x="144"/>
        <item x="98"/>
        <item x="99"/>
        <item x="100"/>
        <item x="101"/>
        <item x="102"/>
        <item x="97"/>
        <item m="1" x="13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83"/>
    </i>
    <i>
      <x v="85"/>
    </i>
    <i>
      <x v="179"/>
    </i>
    <i>
      <x v="115"/>
    </i>
    <i>
      <x v="141"/>
    </i>
    <i>
      <x v="166"/>
    </i>
    <i>
      <x v="122"/>
    </i>
    <i>
      <x v="139"/>
    </i>
    <i>
      <x v="178"/>
    </i>
    <i>
      <x v="158"/>
    </i>
    <i>
      <x v="132"/>
    </i>
    <i>
      <x v="31"/>
    </i>
    <i>
      <x v="106"/>
    </i>
    <i>
      <x v="156"/>
    </i>
    <i>
      <x v="140"/>
    </i>
    <i>
      <x v="18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181"/>
    </i>
    <i>
      <x v="22"/>
    </i>
    <i>
      <x v="103"/>
    </i>
    <i>
      <x v="133"/>
    </i>
    <i>
      <x v="135"/>
    </i>
    <i>
      <x v="165"/>
    </i>
    <i>
      <x v="176"/>
    </i>
    <i>
      <x v="57"/>
    </i>
    <i>
      <x v="182"/>
    </i>
    <i>
      <x v="130"/>
    </i>
    <i>
      <x v="163"/>
    </i>
    <i>
      <x v="131"/>
    </i>
    <i>
      <x v="169"/>
    </i>
    <i>
      <x v="157"/>
    </i>
    <i>
      <x v="20"/>
    </i>
    <i>
      <x v="177"/>
    </i>
    <i>
      <x v="26"/>
    </i>
    <i>
      <x v="154"/>
    </i>
    <i>
      <x v="175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42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23" totalsRowShown="0">
  <autoFilter ref="B5:W123" xr:uid="{D71527BF-35EF-41E4-9E51-2CB3A9570C24}"/>
  <tableColumns count="22">
    <tableColumn id="9" xr3:uid="{930AA11C-DBAD-449C-9AAB-58413DD653FF}" name="Ref." dataDxfId="64"/>
    <tableColumn id="12" xr3:uid="{E49439F9-F907-4E59-A719-6E96236549B4}" name="Ver" dataDxfId="63" dataCellStyle="Eingabe"/>
    <tableColumn id="20" xr3:uid="{AD0FEAE1-8D4C-4952-B2FF-6B0C4EC22BC9}" name="Frm" dataDxfId="62" dataCellStyle="Eingabe"/>
    <tableColumn id="1" xr3:uid="{4EB90E3D-8138-420D-9685-23ED5E0CD304}" name="Post" dataDxfId="61" dataCellStyle="Eingabe"/>
    <tableColumn id="2" xr3:uid="{92C57538-460C-4E03-9CB9-83B07236AA32}" name="CPU" dataDxfId="60" dataCellStyle="Eingabe"/>
    <tableColumn id="3" xr3:uid="{F26113B1-1044-4D8E-AAF2-786269A14A78}" name="User" dataDxfId="59" dataCellStyle="Eingabe"/>
    <tableColumn id="11" xr3:uid="{C9A1EC67-185F-4C31-82BF-1FD4E60EEEB8}" name="Remark" dataDxfId="58" dataCellStyle="Eingabe"/>
    <tableColumn id="19" xr3:uid="{94C794A9-6812-467E-9A80-159F40002F47}" name="Chart-Remark" dataDxfId="57" dataCellStyle="Eingabe"/>
    <tableColumn id="17" xr3:uid="{4676CE90-8D18-4367-92DF-8446949D7324}" name="Exclude From Chart" dataDxfId="56" dataCellStyle="Eingabe"/>
    <tableColumn id="4" xr3:uid="{DC9686E4-85C0-47F0-8897-2265DDE0051D}" name="PES ST" dataDxfId="55" dataCellStyle="Eingabe"/>
    <tableColumn id="6" xr3:uid="{374DB514-59D1-4DD5-9B7D-7CBBDA45F154}" name="Cons. ST" dataDxfId="54" dataCellStyle="Komma"/>
    <tableColumn id="13" xr3:uid="{10E1BD7B-CAF9-42F5-8914-D1310D8226D9}" name="Dur. ST" dataDxfId="53" dataCellStyle="Eingabe"/>
    <tableColumn id="14" xr3:uid="{24DAABC1-44C6-41F4-932F-8FE2CC1373D1}" name="Avg. Pwr. ST" dataDxfId="52" dataCellStyle="Eingabe"/>
    <tableColumn id="5" xr3:uid="{12E62267-0D7D-4CE4-BBC7-A7856D373EEC}" name="PES MT" dataDxfId="51" dataCellStyle="Komma"/>
    <tableColumn id="7" xr3:uid="{601EDF6E-3CF8-4495-BCA8-F12B64C740B5}" name="Cons. MT" dataDxfId="50" dataCellStyle="Komma"/>
    <tableColumn id="15" xr3:uid="{CE683E5F-B131-497D-9152-9159DF956534}" name="Dur. MT" dataDxfId="49" dataCellStyle="Eingabe"/>
    <tableColumn id="16" xr3:uid="{27A65197-EB92-4DD2-BC96-E7065F4BE0F9}" name="Avg. Pwr. MT" dataDxfId="48" dataCellStyle="Eingabe"/>
    <tableColumn id="10" xr3:uid="{17D81176-3AE4-44FC-9069-C773914DD128}" name="GraphLabel" dataDxfId="47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4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4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43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1" tableBorderDxfId="40">
  <autoFilter ref="B5:Q200" xr:uid="{97DB2D71-6F27-4FB7-95C8-FAF945A7A0CC}"/>
  <tableColumns count="16">
    <tableColumn id="5" xr3:uid="{F3E1F3BF-002B-482A-88AD-54C90AC58C6F}" name="Ref." dataDxfId="39">
      <calculatedColumnFormula>IFERROR(GeneralTable[[#This Row],[Ref.]],NA())</calculatedColumnFormula>
    </tableColumn>
    <tableColumn id="1" xr3:uid="{D5C2F3F4-C19A-4236-9BFB-721869560BCA}" name="GraphLabel" dataDxfId="38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7"/>
    <tableColumn id="2" xr3:uid="{01B3B0A8-ADBE-4612-B79B-C28EA6D97BAD}" name="Cons. ST" dataDxfId="36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35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34">
      <calculatedColumnFormula>1000000000/50/PerfPowerST[[#This Row],[Cons. ST]]</calculatedColumnFormula>
    </tableColumn>
    <tableColumn id="7" xr3:uid="{5F1A4B22-3A00-483F-AC68-AAF38332DA90}" name="ISO-100" dataDxfId="33">
      <calculatedColumnFormula>1000000000/100/PerfPowerST[[#This Row],[Cons. ST]]</calculatedColumnFormula>
    </tableColumn>
    <tableColumn id="8" xr3:uid="{EB6A5F8D-51DE-47EB-B640-0F932330B7A1}" name="ISO-200" dataDxfId="32">
      <calculatedColumnFormula>1000000000/200/PerfPowerST[[#This Row],[Cons. ST]]</calculatedColumnFormula>
    </tableColumn>
    <tableColumn id="9" xr3:uid="{2601CA6A-3BE9-4C85-989B-DFD336535239}" name="ISO-300" dataDxfId="31">
      <calculatedColumnFormula>1000000000/300/PerfPowerST[[#This Row],[Cons. ST]]</calculatedColumnFormula>
    </tableColumn>
    <tableColumn id="10" xr3:uid="{14603E08-D2B4-4EEE-B0DF-A10BADCD5409}" name="ISO-400" dataDxfId="30">
      <calculatedColumnFormula>1000000000/400/PerfPowerST[[#This Row],[Cons. ST]]</calculatedColumnFormula>
    </tableColumn>
    <tableColumn id="11" xr3:uid="{5A7E064C-D855-4C8B-B990-CA1328F1068F}" name="ISO-500" dataDxfId="29">
      <calculatedColumnFormula>1000000000/500/PerfPowerST[[#This Row],[Cons. ST]]</calculatedColumnFormula>
    </tableColumn>
    <tableColumn id="12" xr3:uid="{4045D943-BF8B-4345-B457-E8C31B0B18D9}" name="ISO-600" dataDxfId="28">
      <calculatedColumnFormula>1000000000/600/PerfPowerST[[#This Row],[Cons. ST]]</calculatedColumnFormula>
    </tableColumn>
    <tableColumn id="13" xr3:uid="{9D27D483-103B-4075-A7E3-6FD81088BDA8}" name="ISO-700" dataDxfId="27">
      <calculatedColumnFormula>1000000000/700/PerfPowerST[[#This Row],[Cons. ST]]</calculatedColumnFormula>
    </tableColumn>
    <tableColumn id="14" xr3:uid="{301C055B-DCA3-41A9-A191-0AE5101D42A2}" name="ISO-800" dataDxfId="26">
      <calculatedColumnFormula>1000000000/800/PerfPowerST[[#This Row],[Cons. ST]]</calculatedColumnFormula>
    </tableColumn>
    <tableColumn id="15" xr3:uid="{4F2B4CF7-0037-4985-81FF-14F3D2DCF569}" name="ISO-900" dataDxfId="25">
      <calculatedColumnFormula>1000000000/900/PerfPowerST[[#This Row],[Cons. ST]]</calculatedColumnFormula>
    </tableColumn>
    <tableColumn id="16" xr3:uid="{4D631E43-E3DE-4E5E-A44E-9693B996DF42}" name="ISO-1000" dataDxfId="24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3" tableBorderDxfId="22">
  <autoFilter ref="B5:V200" xr:uid="{97DB2D71-6F27-4FB7-95C8-FAF945A7A0CC}"/>
  <tableColumns count="21">
    <tableColumn id="5" xr3:uid="{93151D86-B2C5-4644-A01F-5738C5969B82}" name="Ref." dataDxfId="21">
      <calculatedColumnFormula>IFERROR(GeneralTable[[#This Row],[Ref.]],NA())</calculatedColumnFormula>
    </tableColumn>
    <tableColumn id="1" xr3:uid="{FC1D4FE0-575B-4079-A322-20E22576692A}" name="GraphLabel" dataDxfId="20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9"/>
    <tableColumn id="2" xr3:uid="{65B743FB-D4EA-48F0-9851-F1B02492AB9E}" name="Cons. MT" dataDxfId="18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7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6">
      <calculatedColumnFormula>1000000000/500/PerfPowerST4[[#This Row],[Cons. MT]]</calculatedColumnFormula>
    </tableColumn>
    <tableColumn id="7" xr3:uid="{58855751-3081-4458-9977-EF952160C630}" name="ISO-1K" dataDxfId="15">
      <calculatedColumnFormula>1000000000/1000/PerfPowerST4[[#This Row],[Cons. MT]]</calculatedColumnFormula>
    </tableColumn>
    <tableColumn id="8" xr3:uid="{D0CE3C84-E54A-48B6-9BD3-8C120901E020}" name="ISO-2K" dataDxfId="14">
      <calculatedColumnFormula>1000000000/2000/PerfPowerST4[[#This Row],[Cons. MT]]</calculatedColumnFormula>
    </tableColumn>
    <tableColumn id="9" xr3:uid="{362F5746-E327-4B9F-9056-770768791ED3}" name="ISO-3K" dataDxfId="13">
      <calculatedColumnFormula>1000000000/3000/PerfPowerST4[[#This Row],[Cons. MT]]</calculatedColumnFormula>
    </tableColumn>
    <tableColumn id="10" xr3:uid="{9F70DB70-ED24-4730-B450-0D424EC73C08}" name="ISO-4K" dataDxfId="12">
      <calculatedColumnFormula>1000000000/4000/PerfPowerST4[[#This Row],[Cons. MT]]</calculatedColumnFormula>
    </tableColumn>
    <tableColumn id="11" xr3:uid="{A704551B-A9F6-4E58-9CBE-822E503A3EC6}" name="ISO-5K" dataDxfId="11">
      <calculatedColumnFormula>1000000000/5000/PerfPowerST4[[#This Row],[Cons. MT]]</calculatedColumnFormula>
    </tableColumn>
    <tableColumn id="12" xr3:uid="{719462D2-AC39-4DF1-918C-E8E93B64C7B0}" name="ISO-6K" dataDxfId="10">
      <calculatedColumnFormula>1000000000/6000/PerfPowerST4[[#This Row],[Cons. MT]]</calculatedColumnFormula>
    </tableColumn>
    <tableColumn id="13" xr3:uid="{79CCC41F-9792-4CF1-97D1-20F0C2E9DBF1}" name="ISO-7K" dataDxfId="9">
      <calculatedColumnFormula>1000000000/7000/PerfPowerST4[[#This Row],[Cons. MT]]</calculatedColumnFormula>
    </tableColumn>
    <tableColumn id="14" xr3:uid="{2DB49BBE-DC83-47A7-8902-E74073C34FE0}" name="ISO-8K" dataDxfId="8">
      <calculatedColumnFormula>1000000000/8000/PerfPowerST4[[#This Row],[Cons. MT]]</calculatedColumnFormula>
    </tableColumn>
    <tableColumn id="15" xr3:uid="{8D9F1CEE-9E94-4EA8-B30F-874755088D7E}" name="ISO-9K" dataDxfId="7">
      <calculatedColumnFormula>1000000000/9000/PerfPowerST4[[#This Row],[Cons. MT]]</calculatedColumnFormula>
    </tableColumn>
    <tableColumn id="16" xr3:uid="{B6B604A9-0277-4E05-834B-0CFAE7A64166}" name="ISO-10K" dataDxfId="6">
      <calculatedColumnFormula>1000000000/10000/PerfPowerST4[[#This Row],[Cons. MT]]</calculatedColumnFormula>
    </tableColumn>
    <tableColumn id="17" xr3:uid="{4F488AB4-1634-47FF-B88B-82E3D1C6E902}" name="ISO-11K" dataDxfId="4">
      <calculatedColumnFormula>1000000000/11000/PerfPowerST4[[#This Row],[Cons. MT]]</calculatedColumnFormula>
    </tableColumn>
    <tableColumn id="18" xr3:uid="{335ACD88-743D-42A3-A550-23C66A9C7C0F}" name="ISO-12K" dataDxfId="3">
      <calculatedColumnFormula>1000000000/12000/PerfPowerST4[[#This Row],[Cons. MT]]</calculatedColumnFormula>
    </tableColumn>
    <tableColumn id="19" xr3:uid="{1070DFDB-FF90-4AA2-B423-B265A445A568}" name="ISO-13K" dataDxfId="2">
      <calculatedColumnFormula>1000000000/13000/PerfPowerST4[[#This Row],[Cons. MT]]</calculatedColumnFormula>
    </tableColumn>
    <tableColumn id="20" xr3:uid="{633D28DD-605B-4248-B253-E9CF97EAAC0B}" name="ISO-14K" dataDxfId="1">
      <calculatedColumnFormula>1000000000/14000/PerfPowerST4[[#This Row],[Cons. MT]]</calculatedColumnFormula>
    </tableColumn>
    <tableColumn id="21" xr3:uid="{C20D3C8D-BB0D-43C4-8CB5-93034447B648}" name="ISO-15K" dataDxfId="0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23"/>
  <sheetViews>
    <sheetView tabSelected="1" zoomScale="86" zoomScaleNormal="100" workbookViewId="0">
      <pane xSplit="6" ySplit="5" topLeftCell="G115" activePane="bottomRight" state="frozen"/>
      <selection pane="topRight" activeCell="G1" sqref="G1"/>
      <selection pane="bottomLeft" activeCell="A5" sqref="A5"/>
      <selection pane="bottomRight" activeCell="F130" sqref="F130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198</v>
      </c>
      <c r="C1" s="45"/>
      <c r="D1" t="s">
        <v>172</v>
      </c>
      <c r="F1" s="5" t="s">
        <v>72</v>
      </c>
      <c r="G1">
        <v>289</v>
      </c>
    </row>
    <row r="2" spans="2:23" x14ac:dyDescent="0.3">
      <c r="B2" s="7"/>
      <c r="C2" s="7"/>
      <c r="D2" s="7"/>
      <c r="F2" s="7" t="s">
        <v>99</v>
      </c>
      <c r="G2">
        <v>230</v>
      </c>
    </row>
    <row r="3" spans="2:23" x14ac:dyDescent="0.3">
      <c r="B3" s="22"/>
      <c r="C3" s="22"/>
      <c r="D3" s="22"/>
      <c r="F3" s="22" t="s">
        <v>207</v>
      </c>
      <c r="G3">
        <v>127</v>
      </c>
    </row>
    <row r="4" spans="2:23" x14ac:dyDescent="0.3">
      <c r="F4" s="22" t="s">
        <v>208</v>
      </c>
      <c r="G4" s="23">
        <v>44849</v>
      </c>
    </row>
    <row r="5" spans="2:23" x14ac:dyDescent="0.3">
      <c r="B5" t="s">
        <v>150</v>
      </c>
      <c r="C5" t="s">
        <v>149</v>
      </c>
      <c r="D5" t="s">
        <v>151</v>
      </c>
      <c r="E5" t="s">
        <v>152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203</v>
      </c>
      <c r="U5" t="s">
        <v>204</v>
      </c>
      <c r="V5" t="s">
        <v>205</v>
      </c>
      <c r="W5" t="s">
        <v>206</v>
      </c>
    </row>
    <row r="6" spans="2:23" x14ac:dyDescent="0.3">
      <c r="B6" s="30">
        <v>1</v>
      </c>
      <c r="C6" s="31" t="s">
        <v>133</v>
      </c>
      <c r="D6" s="31" t="s">
        <v>102</v>
      </c>
      <c r="E6" s="31">
        <v>3</v>
      </c>
      <c r="F6" s="31" t="s">
        <v>42</v>
      </c>
      <c r="G6" s="31" t="s">
        <v>4</v>
      </c>
      <c r="H6" s="32" t="s">
        <v>71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102</v>
      </c>
      <c r="E7" s="31">
        <v>6</v>
      </c>
      <c r="F7" s="31" t="s">
        <v>43</v>
      </c>
      <c r="G7" s="31" t="s">
        <v>5</v>
      </c>
      <c r="H7" s="32"/>
      <c r="I7" s="32"/>
      <c r="J7" s="32" t="s">
        <v>40</v>
      </c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102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102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102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102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102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102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102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102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102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102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102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102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102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102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102</v>
      </c>
      <c r="E22" s="31">
        <v>64</v>
      </c>
      <c r="F22" s="31" t="s">
        <v>50</v>
      </c>
      <c r="G22" s="31" t="s">
        <v>24</v>
      </c>
      <c r="H22" s="32"/>
      <c r="I22" s="32"/>
      <c r="J22" s="32" t="s">
        <v>40</v>
      </c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102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102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102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102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102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102</v>
      </c>
      <c r="E28" s="31">
        <v>108</v>
      </c>
      <c r="F28" s="31" t="s">
        <v>69</v>
      </c>
      <c r="G28" s="31" t="s">
        <v>56</v>
      </c>
      <c r="H28" s="32" t="s">
        <v>70</v>
      </c>
      <c r="I28" s="32" t="s">
        <v>70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102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102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102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68</v>
      </c>
      <c r="D32" s="31" t="s">
        <v>102</v>
      </c>
      <c r="E32" s="31">
        <v>118</v>
      </c>
      <c r="F32" s="31" t="s">
        <v>45</v>
      </c>
      <c r="G32" s="31" t="s">
        <v>11</v>
      </c>
      <c r="H32" s="32" t="s">
        <v>74</v>
      </c>
      <c r="I32" s="32" t="s">
        <v>73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68</v>
      </c>
      <c r="D33" s="31" t="s">
        <v>102</v>
      </c>
      <c r="E33" s="31">
        <v>129</v>
      </c>
      <c r="F33" s="31" t="s">
        <v>75</v>
      </c>
      <c r="G33" s="31" t="s">
        <v>17</v>
      </c>
      <c r="H33" s="32"/>
      <c r="I33" s="32"/>
      <c r="J33" s="32" t="s">
        <v>40</v>
      </c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68</v>
      </c>
      <c r="D34" s="31" t="s">
        <v>102</v>
      </c>
      <c r="E34" s="31">
        <v>133</v>
      </c>
      <c r="F34" s="31" t="s">
        <v>76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102</v>
      </c>
      <c r="E35" s="31">
        <v>134</v>
      </c>
      <c r="F35" s="31" t="s">
        <v>48</v>
      </c>
      <c r="G35" s="31" t="s">
        <v>16</v>
      </c>
      <c r="H35" s="32" t="s">
        <v>77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68</v>
      </c>
      <c r="D36" s="31" t="s">
        <v>102</v>
      </c>
      <c r="E36" s="31">
        <v>135</v>
      </c>
      <c r="F36" s="31" t="s">
        <v>51</v>
      </c>
      <c r="G36" s="31" t="s">
        <v>78</v>
      </c>
      <c r="H36" s="32" t="s">
        <v>79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68</v>
      </c>
      <c r="D37" s="31" t="s">
        <v>102</v>
      </c>
      <c r="E37" s="31">
        <v>136</v>
      </c>
      <c r="F37" s="31" t="s">
        <v>51</v>
      </c>
      <c r="G37" s="31" t="s">
        <v>80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68</v>
      </c>
      <c r="D38" s="31" t="s">
        <v>102</v>
      </c>
      <c r="E38" s="31">
        <v>140</v>
      </c>
      <c r="F38" s="31" t="s">
        <v>51</v>
      </c>
      <c r="G38" s="31" t="s">
        <v>27</v>
      </c>
      <c r="H38" s="32" t="s">
        <v>81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68</v>
      </c>
      <c r="D39" s="31" t="s">
        <v>102</v>
      </c>
      <c r="E39" s="31">
        <v>141</v>
      </c>
      <c r="F39" s="31" t="s">
        <v>83</v>
      </c>
      <c r="G39" s="31" t="s">
        <v>82</v>
      </c>
      <c r="H39" s="32" t="s">
        <v>84</v>
      </c>
      <c r="I39" s="32" t="s">
        <v>84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68</v>
      </c>
      <c r="D40" s="31" t="s">
        <v>102</v>
      </c>
      <c r="E40" s="31">
        <v>145</v>
      </c>
      <c r="F40" s="31" t="s">
        <v>86</v>
      </c>
      <c r="G40" s="31" t="s">
        <v>87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68</v>
      </c>
      <c r="D41" s="31" t="s">
        <v>102</v>
      </c>
      <c r="E41" s="31">
        <v>146</v>
      </c>
      <c r="F41" s="31" t="s">
        <v>88</v>
      </c>
      <c r="G41" s="31" t="s">
        <v>82</v>
      </c>
      <c r="H41" s="32"/>
      <c r="I41" s="32" t="s">
        <v>93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68</v>
      </c>
      <c r="D42" s="31" t="s">
        <v>102</v>
      </c>
      <c r="E42" s="31">
        <v>146</v>
      </c>
      <c r="F42" s="31" t="s">
        <v>89</v>
      </c>
      <c r="G42" s="31" t="s">
        <v>82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68</v>
      </c>
      <c r="D43" s="31" t="s">
        <v>102</v>
      </c>
      <c r="E43" s="31">
        <v>148</v>
      </c>
      <c r="F43" s="31" t="s">
        <v>86</v>
      </c>
      <c r="G43" s="31" t="s">
        <v>90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68</v>
      </c>
      <c r="D44" s="31" t="s">
        <v>102</v>
      </c>
      <c r="E44" s="31">
        <v>154</v>
      </c>
      <c r="F44" s="31" t="s">
        <v>91</v>
      </c>
      <c r="G44" s="31" t="s">
        <v>87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68</v>
      </c>
      <c r="D45" s="31" t="s">
        <v>102</v>
      </c>
      <c r="E45" s="31">
        <v>154</v>
      </c>
      <c r="F45" s="31" t="s">
        <v>92</v>
      </c>
      <c r="G45" s="31" t="s">
        <v>87</v>
      </c>
      <c r="H45" s="32"/>
      <c r="I45" s="32" t="s">
        <v>94</v>
      </c>
      <c r="J45" s="32" t="s">
        <v>40</v>
      </c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68</v>
      </c>
      <c r="D46" s="31" t="s">
        <v>102</v>
      </c>
      <c r="E46" s="31">
        <v>155</v>
      </c>
      <c r="F46" s="31" t="s">
        <v>97</v>
      </c>
      <c r="G46" s="31" t="s">
        <v>95</v>
      </c>
      <c r="H46" s="32" t="s">
        <v>96</v>
      </c>
      <c r="I46" s="32" t="s">
        <v>96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68</v>
      </c>
      <c r="D47" s="31" t="s">
        <v>102</v>
      </c>
      <c r="E47" s="31">
        <v>156</v>
      </c>
      <c r="F47" s="31" t="s">
        <v>98</v>
      </c>
      <c r="G47" s="31" t="s">
        <v>80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68</v>
      </c>
      <c r="D48" s="31" t="s">
        <v>102</v>
      </c>
      <c r="E48" s="31">
        <v>160</v>
      </c>
      <c r="F48" s="31" t="s">
        <v>44</v>
      </c>
      <c r="G48" s="31" t="s">
        <v>101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100</v>
      </c>
      <c r="D49" s="31" t="s">
        <v>102</v>
      </c>
      <c r="E49" s="31">
        <v>165</v>
      </c>
      <c r="F49" s="31" t="s">
        <v>104</v>
      </c>
      <c r="G49" s="31" t="s">
        <v>103</v>
      </c>
      <c r="H49" s="32" t="s">
        <v>105</v>
      </c>
      <c r="I49" s="32" t="s">
        <v>106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100</v>
      </c>
      <c r="D50" s="31" t="s">
        <v>107</v>
      </c>
      <c r="E50" s="31">
        <v>4</v>
      </c>
      <c r="F50" s="31" t="s">
        <v>51</v>
      </c>
      <c r="G50" s="31" t="s">
        <v>108</v>
      </c>
      <c r="H50" s="32" t="s">
        <v>109</v>
      </c>
      <c r="I50" s="32" t="s">
        <v>109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100</v>
      </c>
      <c r="D51" s="31" t="s">
        <v>107</v>
      </c>
      <c r="E51" s="31">
        <v>5</v>
      </c>
      <c r="F51" s="31" t="s">
        <v>112</v>
      </c>
      <c r="G51" s="31" t="s">
        <v>110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100</v>
      </c>
      <c r="D52" s="31" t="s">
        <v>107</v>
      </c>
      <c r="E52" s="31">
        <v>9</v>
      </c>
      <c r="F52" s="31" t="s">
        <v>46</v>
      </c>
      <c r="G52" s="31" t="s">
        <v>111</v>
      </c>
      <c r="H52" s="32" t="s">
        <v>140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100</v>
      </c>
      <c r="D53" s="31" t="s">
        <v>107</v>
      </c>
      <c r="E53" s="31">
        <v>10</v>
      </c>
      <c r="F53" s="31" t="s">
        <v>121</v>
      </c>
      <c r="G53" s="31" t="s">
        <v>113</v>
      </c>
      <c r="H53" s="32" t="s">
        <v>140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100</v>
      </c>
      <c r="D54" s="31" t="s">
        <v>107</v>
      </c>
      <c r="E54" s="31">
        <v>13</v>
      </c>
      <c r="F54" s="31" t="s">
        <v>46</v>
      </c>
      <c r="G54" s="31" t="s">
        <v>114</v>
      </c>
      <c r="H54" s="32" t="s">
        <v>109</v>
      </c>
      <c r="I54" s="32" t="s">
        <v>109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100</v>
      </c>
      <c r="D55" s="31" t="s">
        <v>107</v>
      </c>
      <c r="E55" s="31">
        <v>14</v>
      </c>
      <c r="F55" s="31" t="s">
        <v>46</v>
      </c>
      <c r="G55" s="31" t="s">
        <v>115</v>
      </c>
      <c r="H55" s="32" t="s">
        <v>116</v>
      </c>
      <c r="I55" s="32" t="s">
        <v>116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100</v>
      </c>
      <c r="D56" s="31" t="s">
        <v>107</v>
      </c>
      <c r="E56" s="31">
        <v>20</v>
      </c>
      <c r="F56" s="31" t="s">
        <v>117</v>
      </c>
      <c r="G56" s="31" t="s">
        <v>118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100</v>
      </c>
      <c r="D57" s="31" t="s">
        <v>107</v>
      </c>
      <c r="E57" s="31">
        <v>36</v>
      </c>
      <c r="F57" s="31" t="s">
        <v>119</v>
      </c>
      <c r="G57" s="31" t="s">
        <v>120</v>
      </c>
      <c r="H57" s="32"/>
      <c r="I57" s="32"/>
      <c r="J57" s="32" t="s">
        <v>40</v>
      </c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100</v>
      </c>
      <c r="D58" s="31" t="s">
        <v>107</v>
      </c>
      <c r="E58" s="31">
        <v>49</v>
      </c>
      <c r="F58" s="31" t="s">
        <v>121</v>
      </c>
      <c r="G58" s="31" t="s">
        <v>108</v>
      </c>
      <c r="H58" s="32" t="s">
        <v>159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100</v>
      </c>
      <c r="D59" s="31" t="s">
        <v>107</v>
      </c>
      <c r="E59" s="31">
        <v>57</v>
      </c>
      <c r="F59" s="31" t="s">
        <v>125</v>
      </c>
      <c r="G59" s="31" t="s">
        <v>122</v>
      </c>
      <c r="H59" s="32"/>
      <c r="I59" s="32" t="s">
        <v>123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100</v>
      </c>
      <c r="D60" s="31" t="s">
        <v>107</v>
      </c>
      <c r="E60" s="31">
        <v>60</v>
      </c>
      <c r="F60" s="31" t="s">
        <v>124</v>
      </c>
      <c r="G60" s="31" t="s">
        <v>122</v>
      </c>
      <c r="H60" s="32"/>
      <c r="I60" s="32"/>
      <c r="J60" s="32" t="s">
        <v>40</v>
      </c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100</v>
      </c>
      <c r="D61" s="31" t="s">
        <v>107</v>
      </c>
      <c r="E61" s="31">
        <v>60</v>
      </c>
      <c r="F61" s="31" t="s">
        <v>130</v>
      </c>
      <c r="G61" s="31" t="s">
        <v>122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68</v>
      </c>
      <c r="D62" s="31" t="s">
        <v>107</v>
      </c>
      <c r="E62" s="31">
        <v>39</v>
      </c>
      <c r="F62" s="31" t="s">
        <v>131</v>
      </c>
      <c r="G62" s="31" t="s">
        <v>132</v>
      </c>
      <c r="H62" s="32"/>
      <c r="I62" s="32"/>
      <c r="J62" s="32" t="s">
        <v>40</v>
      </c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100</v>
      </c>
      <c r="D63" s="31" t="s">
        <v>107</v>
      </c>
      <c r="E63" s="31">
        <v>63</v>
      </c>
      <c r="F63" s="31" t="s">
        <v>134</v>
      </c>
      <c r="G63" s="31" t="s">
        <v>135</v>
      </c>
      <c r="H63" s="32"/>
      <c r="I63" s="32"/>
      <c r="J63" s="32" t="s">
        <v>40</v>
      </c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100</v>
      </c>
      <c r="D64" s="31" t="s">
        <v>107</v>
      </c>
      <c r="E64" s="31">
        <v>83</v>
      </c>
      <c r="F64" s="31" t="s">
        <v>121</v>
      </c>
      <c r="G64" s="31" t="s">
        <v>136</v>
      </c>
      <c r="H64" s="32" t="s">
        <v>140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100</v>
      </c>
      <c r="D65" s="31" t="s">
        <v>107</v>
      </c>
      <c r="E65" s="31">
        <v>102</v>
      </c>
      <c r="F65" s="31" t="s">
        <v>138</v>
      </c>
      <c r="G65" s="31" t="s">
        <v>137</v>
      </c>
      <c r="H65" s="32"/>
      <c r="I65" s="32"/>
      <c r="J65" s="32" t="s">
        <v>40</v>
      </c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100</v>
      </c>
      <c r="D66" s="31" t="s">
        <v>107</v>
      </c>
      <c r="E66" s="31">
        <v>102</v>
      </c>
      <c r="F66" s="31" t="s">
        <v>139</v>
      </c>
      <c r="G66" s="31" t="s">
        <v>137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100</v>
      </c>
      <c r="D67" s="31" t="s">
        <v>107</v>
      </c>
      <c r="E67" s="31">
        <v>112</v>
      </c>
      <c r="F67" s="31" t="s">
        <v>46</v>
      </c>
      <c r="G67" s="31" t="s">
        <v>141</v>
      </c>
      <c r="H67" s="32" t="s">
        <v>142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100</v>
      </c>
      <c r="D68" s="31" t="s">
        <v>102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133</v>
      </c>
      <c r="D69" s="31" t="s">
        <v>102</v>
      </c>
      <c r="E69" s="31">
        <v>204</v>
      </c>
      <c r="F69" s="31" t="s">
        <v>86</v>
      </c>
      <c r="G69" s="31" t="s">
        <v>90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133</v>
      </c>
      <c r="D70" s="31" t="s">
        <v>107</v>
      </c>
      <c r="E70" s="31">
        <v>132</v>
      </c>
      <c r="F70" s="31" t="s">
        <v>121</v>
      </c>
      <c r="G70" s="31" t="s">
        <v>113</v>
      </c>
      <c r="H70" s="32" t="s">
        <v>153</v>
      </c>
      <c r="I70" s="32" t="s">
        <v>160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100</v>
      </c>
      <c r="D71" s="31" t="s">
        <v>107</v>
      </c>
      <c r="E71" s="31">
        <v>118</v>
      </c>
      <c r="F71" s="31" t="s">
        <v>157</v>
      </c>
      <c r="G71" s="31" t="s">
        <v>154</v>
      </c>
      <c r="H71" s="32" t="s">
        <v>156</v>
      </c>
      <c r="I71" s="32" t="s">
        <v>155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133</v>
      </c>
      <c r="D72" s="31" t="s">
        <v>107</v>
      </c>
      <c r="E72" s="31">
        <v>137</v>
      </c>
      <c r="F72" s="31" t="s">
        <v>121</v>
      </c>
      <c r="G72" s="31" t="s">
        <v>136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133</v>
      </c>
      <c r="D73" s="31" t="s">
        <v>107</v>
      </c>
      <c r="E73" s="31">
        <v>140</v>
      </c>
      <c r="F73" s="31" t="s">
        <v>121</v>
      </c>
      <c r="G73" s="31" t="s">
        <v>108</v>
      </c>
      <c r="H73" s="32" t="s">
        <v>158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133</v>
      </c>
      <c r="D74" s="31" t="s">
        <v>107</v>
      </c>
      <c r="E74" s="31">
        <v>143</v>
      </c>
      <c r="F74" s="31" t="s">
        <v>125</v>
      </c>
      <c r="G74" s="31" t="s">
        <v>122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133</v>
      </c>
      <c r="D75" s="31" t="s">
        <v>107</v>
      </c>
      <c r="E75" s="31">
        <v>149</v>
      </c>
      <c r="F75" s="31" t="s">
        <v>161</v>
      </c>
      <c r="G75" s="31" t="s">
        <v>162</v>
      </c>
      <c r="H75" s="32"/>
      <c r="I75" s="32"/>
      <c r="J75" s="32" t="s">
        <v>40</v>
      </c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133</v>
      </c>
      <c r="D76" s="31" t="s">
        <v>107</v>
      </c>
      <c r="E76" s="31">
        <v>152</v>
      </c>
      <c r="F76" s="31" t="s">
        <v>121</v>
      </c>
      <c r="G76" s="31" t="s">
        <v>162</v>
      </c>
      <c r="H76" s="32" t="s">
        <v>163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133</v>
      </c>
      <c r="D77" s="31" t="s">
        <v>102</v>
      </c>
      <c r="E77" s="31">
        <v>205</v>
      </c>
      <c r="F77" s="31" t="s">
        <v>76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133</v>
      </c>
      <c r="D78" s="31" t="s">
        <v>102</v>
      </c>
      <c r="E78" s="31">
        <v>212</v>
      </c>
      <c r="F78" s="31" t="s">
        <v>166</v>
      </c>
      <c r="G78" s="31" t="s">
        <v>167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133</v>
      </c>
      <c r="D79" s="31" t="s">
        <v>107</v>
      </c>
      <c r="E79" s="31">
        <v>173</v>
      </c>
      <c r="F79" s="31" t="s">
        <v>112</v>
      </c>
      <c r="G79" s="31" t="s">
        <v>168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133</v>
      </c>
      <c r="D80" s="31" t="s">
        <v>102</v>
      </c>
      <c r="E80" s="31">
        <v>234</v>
      </c>
      <c r="F80" s="31" t="s">
        <v>98</v>
      </c>
      <c r="G80" s="31" t="s">
        <v>173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133</v>
      </c>
      <c r="D81" s="31" t="s">
        <v>102</v>
      </c>
      <c r="E81" s="31">
        <v>241</v>
      </c>
      <c r="F81" s="31" t="s">
        <v>112</v>
      </c>
      <c r="G81" s="31" t="s">
        <v>174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175</v>
      </c>
      <c r="D82" s="31" t="s">
        <v>102</v>
      </c>
      <c r="E82" s="31">
        <v>242</v>
      </c>
      <c r="F82" s="31" t="s">
        <v>176</v>
      </c>
      <c r="G82" s="31" t="s">
        <v>177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175</v>
      </c>
      <c r="D83" s="31" t="s">
        <v>102</v>
      </c>
      <c r="E83" s="31">
        <v>244</v>
      </c>
      <c r="F83" s="31" t="s">
        <v>179</v>
      </c>
      <c r="G83" s="31" t="s">
        <v>178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133</v>
      </c>
      <c r="D84" s="31" t="s">
        <v>107</v>
      </c>
      <c r="E84" s="31">
        <v>178</v>
      </c>
      <c r="F84" s="31" t="s">
        <v>180</v>
      </c>
      <c r="G84" s="31" t="s">
        <v>181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133</v>
      </c>
      <c r="D85" s="31" t="s">
        <v>107</v>
      </c>
      <c r="E85" s="31">
        <v>181</v>
      </c>
      <c r="F85" s="31" t="s">
        <v>57</v>
      </c>
      <c r="G85" s="31" t="s">
        <v>182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175</v>
      </c>
      <c r="D86" s="31" t="s">
        <v>107</v>
      </c>
      <c r="E86" s="31">
        <v>184</v>
      </c>
      <c r="F86" s="31" t="s">
        <v>188</v>
      </c>
      <c r="G86" s="31" t="s">
        <v>168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175</v>
      </c>
      <c r="D87" s="31" t="s">
        <v>102</v>
      </c>
      <c r="E87" s="31">
        <v>257</v>
      </c>
      <c r="F87" s="31" t="s">
        <v>191</v>
      </c>
      <c r="G87" s="31" t="s">
        <v>192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175</v>
      </c>
      <c r="D88" s="31" t="s">
        <v>107</v>
      </c>
      <c r="E88" s="31">
        <v>186</v>
      </c>
      <c r="F88" s="31" t="s">
        <v>193</v>
      </c>
      <c r="G88" s="31" t="s">
        <v>194</v>
      </c>
      <c r="H88" s="32" t="s">
        <v>196</v>
      </c>
      <c r="I88" s="32" t="s">
        <v>195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175</v>
      </c>
      <c r="D89" s="31" t="s">
        <v>102</v>
      </c>
      <c r="E89" s="31">
        <v>261</v>
      </c>
      <c r="F89" s="31" t="s">
        <v>112</v>
      </c>
      <c r="G89" s="31" t="s">
        <v>199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175</v>
      </c>
      <c r="D90" s="31" t="s">
        <v>102</v>
      </c>
      <c r="E90" s="31">
        <v>279</v>
      </c>
      <c r="F90" s="31" t="s">
        <v>200</v>
      </c>
      <c r="G90" s="31" t="s">
        <v>24</v>
      </c>
      <c r="H90" s="32"/>
      <c r="I90" s="32"/>
      <c r="J90" s="32" t="s">
        <v>40</v>
      </c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175</v>
      </c>
      <c r="D91" s="31" t="s">
        <v>107</v>
      </c>
      <c r="E91" s="31">
        <v>214</v>
      </c>
      <c r="F91" s="31" t="s">
        <v>51</v>
      </c>
      <c r="G91" s="31" t="s">
        <v>201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175</v>
      </c>
      <c r="D92" s="31" t="s">
        <v>209</v>
      </c>
      <c r="E92" s="31">
        <v>8</v>
      </c>
      <c r="F92" s="31" t="s">
        <v>44</v>
      </c>
      <c r="G92" s="31" t="s">
        <v>210</v>
      </c>
      <c r="H92" s="32" t="s">
        <v>211</v>
      </c>
      <c r="I92" s="32" t="s">
        <v>211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175</v>
      </c>
      <c r="D93" s="31" t="s">
        <v>107</v>
      </c>
      <c r="E93" s="31">
        <v>218</v>
      </c>
      <c r="F93" s="31" t="s">
        <v>51</v>
      </c>
      <c r="G93" s="31" t="s">
        <v>201</v>
      </c>
      <c r="H93" s="32" t="s">
        <v>212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175</v>
      </c>
      <c r="D94" s="31" t="s">
        <v>209</v>
      </c>
      <c r="E94" s="31">
        <v>17</v>
      </c>
      <c r="F94" s="31" t="s">
        <v>214</v>
      </c>
      <c r="G94" s="31" t="s">
        <v>215</v>
      </c>
      <c r="H94" s="32" t="s">
        <v>212</v>
      </c>
      <c r="I94" s="32"/>
      <c r="J94" s="32" t="s">
        <v>40</v>
      </c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216</v>
      </c>
      <c r="D95" s="31" t="s">
        <v>209</v>
      </c>
      <c r="E95" s="31">
        <v>37</v>
      </c>
      <c r="F95" s="31" t="s">
        <v>44</v>
      </c>
      <c r="G95" s="31" t="s">
        <v>217</v>
      </c>
      <c r="H95" s="35" t="s">
        <v>218</v>
      </c>
      <c r="I95" s="35" t="s">
        <v>218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216</v>
      </c>
      <c r="D96" s="37" t="s">
        <v>209</v>
      </c>
      <c r="E96" s="37">
        <v>43</v>
      </c>
      <c r="F96" s="37" t="s">
        <v>219</v>
      </c>
      <c r="G96" s="37" t="s">
        <v>220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216</v>
      </c>
      <c r="D97" s="37" t="s">
        <v>209</v>
      </c>
      <c r="E97" s="37">
        <v>44</v>
      </c>
      <c r="F97" s="37" t="s">
        <v>221</v>
      </c>
      <c r="G97" s="37" t="s">
        <v>222</v>
      </c>
      <c r="H97" s="38" t="s">
        <v>223</v>
      </c>
      <c r="I97" s="38" t="s">
        <v>224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175</v>
      </c>
      <c r="D98" s="37" t="s">
        <v>102</v>
      </c>
      <c r="E98" s="37">
        <v>283</v>
      </c>
      <c r="F98" s="37" t="s">
        <v>226</v>
      </c>
      <c r="G98" s="37" t="s">
        <v>227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216</v>
      </c>
      <c r="D99" s="37" t="s">
        <v>209</v>
      </c>
      <c r="E99" s="37">
        <v>55</v>
      </c>
      <c r="F99" s="37" t="s">
        <v>219</v>
      </c>
      <c r="G99" s="37" t="s">
        <v>220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216</v>
      </c>
      <c r="D100" s="37" t="s">
        <v>209</v>
      </c>
      <c r="E100" s="37">
        <v>63</v>
      </c>
      <c r="F100" s="37" t="s">
        <v>228</v>
      </c>
      <c r="G100" s="37" t="s">
        <v>222</v>
      </c>
      <c r="H100" s="38" t="s">
        <v>229</v>
      </c>
      <c r="I100" s="38" t="s">
        <v>224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254</v>
      </c>
      <c r="D101" s="37" t="s">
        <v>102</v>
      </c>
      <c r="E101" s="37">
        <v>289</v>
      </c>
      <c r="F101" s="37" t="s">
        <v>255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254</v>
      </c>
      <c r="D102" s="37" t="s">
        <v>209</v>
      </c>
      <c r="E102" s="37">
        <v>67</v>
      </c>
      <c r="F102" s="37" t="s">
        <v>256</v>
      </c>
      <c r="G102" s="37" t="s">
        <v>222</v>
      </c>
      <c r="H102" s="38" t="s">
        <v>257</v>
      </c>
      <c r="I102" s="42" t="s">
        <v>258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254</v>
      </c>
      <c r="D103" s="37" t="s">
        <v>209</v>
      </c>
      <c r="E103" s="37">
        <v>67</v>
      </c>
      <c r="F103" s="37" t="s">
        <v>256</v>
      </c>
      <c r="G103" s="37" t="s">
        <v>222</v>
      </c>
      <c r="H103" s="38" t="s">
        <v>261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254</v>
      </c>
      <c r="D104" s="37" t="s">
        <v>209</v>
      </c>
      <c r="E104" s="37">
        <v>67</v>
      </c>
      <c r="F104" s="37" t="s">
        <v>256</v>
      </c>
      <c r="G104" s="37" t="s">
        <v>222</v>
      </c>
      <c r="H104" s="38" t="s">
        <v>259</v>
      </c>
      <c r="I104" s="42" t="s">
        <v>260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254</v>
      </c>
      <c r="D105" s="37" t="s">
        <v>209</v>
      </c>
      <c r="E105" s="37">
        <v>67</v>
      </c>
      <c r="F105" s="37" t="s">
        <v>256</v>
      </c>
      <c r="G105" s="37" t="s">
        <v>222</v>
      </c>
      <c r="H105" s="38" t="s">
        <v>262</v>
      </c>
      <c r="I105" s="42" t="s">
        <v>263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133</v>
      </c>
      <c r="D106" s="37" t="s">
        <v>107</v>
      </c>
      <c r="E106" s="37">
        <v>230</v>
      </c>
      <c r="F106" s="37" t="s">
        <v>264</v>
      </c>
      <c r="G106" s="37" t="s">
        <v>168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133</v>
      </c>
      <c r="D107" s="37" t="s">
        <v>107</v>
      </c>
      <c r="E107" s="37">
        <v>230</v>
      </c>
      <c r="F107" s="37" t="s">
        <v>264</v>
      </c>
      <c r="G107" s="37" t="s">
        <v>168</v>
      </c>
      <c r="H107" s="38" t="s">
        <v>266</v>
      </c>
      <c r="I107" s="42" t="s">
        <v>265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254</v>
      </c>
      <c r="D108" s="37" t="s">
        <v>102</v>
      </c>
      <c r="E108" s="37">
        <v>308</v>
      </c>
      <c r="F108" s="37" t="s">
        <v>269</v>
      </c>
      <c r="G108" s="37" t="s">
        <v>270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274</v>
      </c>
      <c r="D109" s="37" t="s">
        <v>209</v>
      </c>
      <c r="E109" s="37">
        <v>96</v>
      </c>
      <c r="F109" s="37" t="s">
        <v>272</v>
      </c>
      <c r="G109" s="37" t="s">
        <v>222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274</v>
      </c>
      <c r="D110" s="37" t="s">
        <v>209</v>
      </c>
      <c r="E110" s="37">
        <v>98</v>
      </c>
      <c r="F110" s="37" t="s">
        <v>276</v>
      </c>
      <c r="G110" s="37" t="s">
        <v>277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274</v>
      </c>
      <c r="D111" s="37" t="s">
        <v>209</v>
      </c>
      <c r="E111" s="37">
        <v>100</v>
      </c>
      <c r="F111" s="37" t="s">
        <v>279</v>
      </c>
      <c r="G111" s="37" t="s">
        <v>222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(Raphael)[/TD][TD]BorisTheBlade82[/TD][TD][/TD][TD]v0.7.5[/TD][TD]3285,45[/TD][TD]5156[/TD][TD]59,03[/TD][TD]87,36[/TD][/TR]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274</v>
      </c>
      <c r="D112" s="37" t="s">
        <v>209</v>
      </c>
      <c r="E112" s="37">
        <v>100</v>
      </c>
      <c r="F112" s="37" t="s">
        <v>280</v>
      </c>
      <c r="G112" s="37" t="s">
        <v>222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(Raphael)[/TD][TD]BorisTheBlade82[/TD][TD][/TD][TD]v0.7.5[/TD][TD]4444,33[/TD][TD]4821[/TD][TD]46,68[/TD][TD]103,28[/TD][/TR]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274</v>
      </c>
      <c r="D113" s="37" t="s">
        <v>209</v>
      </c>
      <c r="E113" s="37">
        <v>100</v>
      </c>
      <c r="F113" s="37" t="s">
        <v>278</v>
      </c>
      <c r="G113" s="37" t="s">
        <v>222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(Raphael)[/TD][TD]BorisTheBlade82[/TD][TD][/TD][TD]v0.7.5[/TD][TD]6261,2[/TD][TD]4764[/TD][TD]33,52[/TD][TD]142,12[/TD][/TR]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274</v>
      </c>
      <c r="D114" s="37" t="s">
        <v>209</v>
      </c>
      <c r="E114" s="37">
        <v>100</v>
      </c>
      <c r="F114" s="37" t="s">
        <v>272</v>
      </c>
      <c r="G114" s="37" t="s">
        <v>222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(Raphael)[/TD][TD]BorisTheBlade82[/TD][TD][/TD][TD]v0.7.5[/TD][TD]8913,74[/TD][TD]4067[/TD][TD]27,59[/TD][TD]147,42[/TD][/TR]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274</v>
      </c>
      <c r="D115" s="37" t="s">
        <v>209</v>
      </c>
      <c r="E115" s="37">
        <v>100</v>
      </c>
      <c r="F115" s="37" t="s">
        <v>272</v>
      </c>
      <c r="G115" s="37" t="s">
        <v>222</v>
      </c>
      <c r="H115" s="38"/>
      <c r="I115" s="42" t="s">
        <v>281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(Raphael)[/TD][TD]BorisTheBlade82[/TD][TD][/TD][TD]v0.7.5[/TD][TD]12370,21[/TD][TD]2564[/TD][TD]31,53[/TD][TD]81,29[/TD][/TR]</v>
      </c>
    </row>
    <row r="116" spans="2:23" x14ac:dyDescent="0.3">
      <c r="B116" s="44">
        <v>113</v>
      </c>
      <c r="C116" s="37" t="s">
        <v>274</v>
      </c>
      <c r="D116" s="37" t="s">
        <v>209</v>
      </c>
      <c r="E116" s="37">
        <v>101</v>
      </c>
      <c r="F116" s="37" t="s">
        <v>287</v>
      </c>
      <c r="G116" s="37" t="s">
        <v>288</v>
      </c>
      <c r="H116" s="38"/>
      <c r="I116" s="38"/>
      <c r="J116" s="38"/>
      <c r="K116" s="39">
        <v>245.16</v>
      </c>
      <c r="L116" s="40">
        <v>7000.34</v>
      </c>
      <c r="M116" s="39">
        <v>582.69000000000005</v>
      </c>
      <c r="N116" s="39">
        <v>12.01</v>
      </c>
      <c r="O116" s="41">
        <v>4928.8</v>
      </c>
      <c r="P116" s="40">
        <f>7789.59/5</f>
        <v>1557.9180000000001</v>
      </c>
      <c r="Q116" s="39">
        <f>651.15/5</f>
        <v>130.22999999999999</v>
      </c>
      <c r="R116" s="39">
        <v>11.96</v>
      </c>
      <c r="S11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(Rembrandt) [113]</v>
      </c>
      <c r="T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113|AT #101|R7 6800U (Rembrandt)|thigobr||v0.7.5|245,16|7000|582,69|12,01</v>
      </c>
      <c r="U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113|AT #101|R7 6800U (Rembrandt)|thigobr||v0.7.5|4928,8|1558|130,23|11,96</v>
      </c>
      <c r="V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[TR][TD]113[/TD][TD]AT #101[/TD][TD]R7 6800U (Rembrandt)[/TD][TD]thigobr[/TD][TD][/TD][TD]v0.7.5[/TD][TD]245,16[/TD][TD]7000[/TD][TD]582,69[/TD][TD]12,01[/TD][/TR]</v>
      </c>
      <c r="W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[TR][TD]113[/TD][TD]AT #101[/TD][TD]R7 6800U (Rembrandt)[/TD][TD]thigobr[/TD][TD][/TD][TD]v0.7.5[/TD][TD]4928,8[/TD][TD]1558[/TD][TD]130,23[/TD][TD]11,96[/TD][/TR]</v>
      </c>
    </row>
    <row r="117" spans="2:23" x14ac:dyDescent="0.3">
      <c r="B117" s="44">
        <v>114</v>
      </c>
      <c r="C117" s="37" t="s">
        <v>274</v>
      </c>
      <c r="D117" s="37" t="s">
        <v>209</v>
      </c>
      <c r="E117" s="37">
        <v>108</v>
      </c>
      <c r="F117" s="37" t="s">
        <v>272</v>
      </c>
      <c r="G117" s="37" t="s">
        <v>217</v>
      </c>
      <c r="H117" s="38" t="s">
        <v>290</v>
      </c>
      <c r="I117" s="42" t="s">
        <v>292</v>
      </c>
      <c r="J117" s="38"/>
      <c r="K117" s="39">
        <v>139.27000000000001</v>
      </c>
      <c r="L117" s="40">
        <v>19138.57</v>
      </c>
      <c r="M117" s="39">
        <v>375.18</v>
      </c>
      <c r="N117" s="39">
        <v>51.01</v>
      </c>
      <c r="O117" s="41">
        <v>11599.53</v>
      </c>
      <c r="P117" s="40">
        <v>3245.53</v>
      </c>
      <c r="Q117" s="39">
        <v>26.56</v>
      </c>
      <c r="R117" s="39">
        <v>122.18</v>
      </c>
      <c r="S11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@105w [114]</v>
      </c>
      <c r="T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114|AT #108|R9 7950X (Raphael)|Det0x|cTDP 105w|v0.7.5|139,27|19139|375,18|51,01</v>
      </c>
      <c r="U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114|AT #108|R9 7950X (Raphael)|Det0x|cTDP 105w|v0.7.5|11599,53|3246|26,56|122,18</v>
      </c>
      <c r="V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[TR][TD]114[/TD][TD]AT #108[/TD][TD]R9 7950X (Raphael)[/TD][TD]Det0x[/TD][TD]cTDP 105w[/TD][TD]v0.7.5[/TD][TD]139,27[/TD][TD]19139[/TD][TD]375,18[/TD][TD]51,01[/TD][/TR]</v>
      </c>
      <c r="W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[TR][TD]114[/TD][TD]AT #108[/TD][TD]R9 7950X (Raphael)[/TD][TD]Det0x[/TD][TD]cTDP 105w[/TD][TD]v0.7.5[/TD][TD]11599,53[/TD][TD]3246[/TD][TD]26,56[/TD][TD]122,18[/TD][/TR]</v>
      </c>
    </row>
    <row r="118" spans="2:23" x14ac:dyDescent="0.3">
      <c r="B118" s="44">
        <v>115</v>
      </c>
      <c r="C118" s="37" t="s">
        <v>274</v>
      </c>
      <c r="D118" s="37" t="s">
        <v>209</v>
      </c>
      <c r="E118" s="37">
        <v>108</v>
      </c>
      <c r="F118" s="37" t="s">
        <v>272</v>
      </c>
      <c r="G118" s="37" t="s">
        <v>217</v>
      </c>
      <c r="H118" s="38" t="s">
        <v>291</v>
      </c>
      <c r="I118" s="42" t="s">
        <v>263</v>
      </c>
      <c r="J118" s="38"/>
      <c r="K118" s="39">
        <v>140.1</v>
      </c>
      <c r="L118" s="40">
        <v>19028.63</v>
      </c>
      <c r="M118" s="39">
        <v>375.1</v>
      </c>
      <c r="N118" s="39">
        <v>50.73</v>
      </c>
      <c r="O118" s="41">
        <v>14202.83</v>
      </c>
      <c r="P118" s="40">
        <v>2387</v>
      </c>
      <c r="Q118" s="39">
        <v>29.49</v>
      </c>
      <c r="R118" s="39">
        <v>80.930000000000007</v>
      </c>
      <c r="S11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@65w [115]</v>
      </c>
      <c r="T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115|AT #108|R9 7950X (Raphael)|Det0x|cTDP 65w|v0.7.5|140,1|19029|375,1|50,73</v>
      </c>
      <c r="U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115|AT #108|R9 7950X (Raphael)|Det0x|cTDP 65w|v0.7.5|14202,83|2387|29,49|80,93</v>
      </c>
      <c r="V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[TR][TD]115[/TD][TD]AT #108[/TD][TD]R9 7950X (Raphael)[/TD][TD]Det0x[/TD][TD]cTDP 65w[/TD][TD]v0.7.5[/TD][TD]140,1[/TD][TD]19029[/TD][TD]375,1[/TD][TD]50,73[/TD][/TR]</v>
      </c>
      <c r="W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[TR][TD]115[/TD][TD]AT #108[/TD][TD]R9 7950X (Raphael)[/TD][TD]Det0x[/TD][TD]cTDP 65w[/TD][TD]v0.7.5[/TD][TD]14202,83[/TD][TD]2387[/TD][TD]29,49[/TD][TD]80,93[/TD][/TR]</v>
      </c>
    </row>
    <row r="119" spans="2:23" x14ac:dyDescent="0.3">
      <c r="B119" s="44">
        <v>116</v>
      </c>
      <c r="C119" s="37" t="s">
        <v>274</v>
      </c>
      <c r="D119" s="37" t="s">
        <v>209</v>
      </c>
      <c r="E119" s="37">
        <v>118</v>
      </c>
      <c r="F119" s="37" t="s">
        <v>293</v>
      </c>
      <c r="G119" s="37" t="s">
        <v>294</v>
      </c>
      <c r="H119" s="38"/>
      <c r="I119" s="38"/>
      <c r="J119" s="38"/>
      <c r="K119" s="39">
        <v>56.38</v>
      </c>
      <c r="L119" s="40">
        <v>29352</v>
      </c>
      <c r="M119" s="39">
        <v>604.24</v>
      </c>
      <c r="N119" s="39">
        <v>48.58</v>
      </c>
      <c r="O119" s="41">
        <v>3221.89</v>
      </c>
      <c r="P119" s="40">
        <v>6311</v>
      </c>
      <c r="Q119" s="39">
        <v>49.18</v>
      </c>
      <c r="R119" s="39">
        <v>128.31</v>
      </c>
      <c r="S11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[116]</v>
      </c>
      <c r="T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116|AT #118|R9 3900X (Matisse)|.vodka||v0.7.5|56,38|29352|604,24|48,58</v>
      </c>
      <c r="U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116|AT #118|R9 3900X (Matisse)|.vodka||v0.7.5|3221,89|6311|49,18|128,31</v>
      </c>
      <c r="V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[TR][TD]116[/TD][TD]AT #118[/TD][TD]R9 3900X (Matisse)[/TD][TD].vodka[/TD][TD][/TD][TD]v0.7.5[/TD][TD]56,38[/TD][TD]29352[/TD][TD]604,24[/TD][TD]48,58[/TD][/TR]</v>
      </c>
      <c r="W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[TR][TD]116[/TD][TD]AT #118[/TD][TD]R9 3900X (Matisse)[/TD][TD].vodka[/TD][TD][/TD][TD]v0.7.5[/TD][TD]3221,89[/TD][TD]6311[/TD][TD]49,18[/TD][TD]128,31[/TD][/TR]</v>
      </c>
    </row>
    <row r="120" spans="2:23" x14ac:dyDescent="0.3">
      <c r="B120" s="44">
        <v>117</v>
      </c>
      <c r="C120" s="37" t="s">
        <v>274</v>
      </c>
      <c r="D120" s="37" t="s">
        <v>209</v>
      </c>
      <c r="E120" s="37">
        <v>126</v>
      </c>
      <c r="F120" s="37" t="s">
        <v>298</v>
      </c>
      <c r="G120" s="37" t="s">
        <v>299</v>
      </c>
      <c r="H120" s="38"/>
      <c r="I120" s="38"/>
      <c r="J120" s="38"/>
      <c r="K120" s="39">
        <v>37.9</v>
      </c>
      <c r="L120" s="40">
        <v>32110.52</v>
      </c>
      <c r="M120" s="39">
        <v>821.7</v>
      </c>
      <c r="N120" s="39">
        <v>39.08</v>
      </c>
      <c r="O120" s="41">
        <v>1006.56</v>
      </c>
      <c r="P120" s="40">
        <v>10507</v>
      </c>
      <c r="Q120" s="39">
        <v>94.55</v>
      </c>
      <c r="R120" s="39">
        <v>111.13</v>
      </c>
      <c r="S12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[117]</v>
      </c>
      <c r="T12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117|AT #126|R7 1800X(Summit Ridge)|Cstops||v0.7.5|37,9|32111|821,7|39,08</v>
      </c>
      <c r="U12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117|AT #126|R7 1800X(Summit Ridge)|Cstops||v0.7.5|1006,56|10507|94,55|111,13</v>
      </c>
      <c r="V12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[TR][TD]117[/TD][TD]AT #126[/TD][TD]R7 1800X(Summit Ridge)[/TD][TD]Cstops[/TD][TD][/TD][TD]v0.7.5[/TD][TD]37,9[/TD][TD]32111[/TD][TD]821,7[/TD][TD]39,08[/TD][/TR]</v>
      </c>
      <c r="W12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[TR][TD]117[/TD][TD]AT #126[/TD][TD]R7 1800X(Summit Ridge)[/TD][TD]Cstops[/TD][TD][/TD][TD]v0.7.5[/TD][TD]1006,56[/TD][TD]10507[/TD][TD]94,55[/TD][TD]111,13[/TD][/TR]</v>
      </c>
    </row>
    <row r="121" spans="2:23" x14ac:dyDescent="0.3">
      <c r="B121" s="44">
        <v>118</v>
      </c>
      <c r="C121" s="37" t="s">
        <v>274</v>
      </c>
      <c r="D121" s="37" t="s">
        <v>209</v>
      </c>
      <c r="E121" s="37">
        <v>127</v>
      </c>
      <c r="F121" s="37" t="s">
        <v>313</v>
      </c>
      <c r="G121" s="37" t="s">
        <v>300</v>
      </c>
      <c r="H121" s="38"/>
      <c r="I121" s="42" t="s">
        <v>301</v>
      </c>
      <c r="J121" s="38"/>
      <c r="K121" s="39">
        <v>201.7</v>
      </c>
      <c r="L121" s="40">
        <v>13802</v>
      </c>
      <c r="M121" s="39">
        <v>359.22</v>
      </c>
      <c r="N121" s="39">
        <v>38.42</v>
      </c>
      <c r="O121" s="41">
        <v>6846.19</v>
      </c>
      <c r="P121" s="40">
        <v>5356</v>
      </c>
      <c r="Q121" s="39">
        <v>27.27</v>
      </c>
      <c r="R121" s="39">
        <v>196.41</v>
      </c>
      <c r="S12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(RaptorLake) @250w [118]</v>
      </c>
      <c r="T12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118|AT #127|i9 13900K (RaptorLake)|Kocicak||v0.7.5|201,7|13802|359,22|38,42</v>
      </c>
      <c r="U12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118|AT #127|i9 13900K (RaptorLake)|Kocicak||v0.7.5|6846,19|5356|27,27|196,41</v>
      </c>
      <c r="V12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[TR][TD]118[/TD][TD]AT #127[/TD][TD]i9 13900K (RaptorLake)[/TD][TD]Kocicak[/TD][TD][/TD][TD]v0.7.5[/TD][TD]201,7[/TD][TD]13802[/TD][TD]359,22[/TD][TD]38,42[/TD][/TR]</v>
      </c>
      <c r="W12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[TR][TD]118[/TD][TD]AT #127[/TD][TD]i9 13900K (RaptorLake)[/TD][TD]Kocicak[/TD][TD][/TD][TD]v0.7.5[/TD][TD]6846,19[/TD][TD]5356[/TD][TD]27,27[/TD][TD]196,41[/TD][/TR]</v>
      </c>
    </row>
    <row r="122" spans="2:23" x14ac:dyDescent="0.3">
      <c r="B122" s="44">
        <v>119</v>
      </c>
      <c r="C122" s="37" t="s">
        <v>274</v>
      </c>
      <c r="D122" s="37" t="s">
        <v>209</v>
      </c>
      <c r="E122" s="37">
        <v>127</v>
      </c>
      <c r="F122" s="37" t="s">
        <v>313</v>
      </c>
      <c r="G122" s="37" t="s">
        <v>300</v>
      </c>
      <c r="H122" s="38"/>
      <c r="I122" s="42" t="s">
        <v>302</v>
      </c>
      <c r="J122" s="38"/>
      <c r="K122" s="39">
        <v>190.98</v>
      </c>
      <c r="L122" s="40">
        <v>14623</v>
      </c>
      <c r="M122" s="39">
        <v>358.08</v>
      </c>
      <c r="N122" s="39">
        <v>40.840000000000003</v>
      </c>
      <c r="O122" s="41">
        <v>8538.84</v>
      </c>
      <c r="P122" s="40">
        <v>3964</v>
      </c>
      <c r="Q122" s="39">
        <v>29.55</v>
      </c>
      <c r="R122" s="39">
        <v>134.13999999999999</v>
      </c>
      <c r="S12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(RaptorLake) @160w [119]</v>
      </c>
      <c r="T12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119|AT #127|i9 13900K (RaptorLake)|Kocicak||v0.7.5|190,98|14623|358,08|40,84</v>
      </c>
      <c r="U12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119|AT #127|i9 13900K (RaptorLake)|Kocicak||v0.7.5|8538,84|3964|29,55|134,14</v>
      </c>
      <c r="V12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[TR][TD]119[/TD][TD]AT #127[/TD][TD]i9 13900K (RaptorLake)[/TD][TD]Kocicak[/TD][TD][/TD][TD]v0.7.5[/TD][TD]190,98[/TD][TD]14623[/TD][TD]358,08[/TD][TD]40,84[/TD][/TR]</v>
      </c>
      <c r="W12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[TR][TD]119[/TD][TD]AT #127[/TD][TD]i9 13900K (RaptorLake)[/TD][TD]Kocicak[/TD][TD][/TD][TD]v0.7.5[/TD][TD]8538,84[/TD][TD]3964[/TD][TD]29,55[/TD][TD]134,14[/TD][/TR]</v>
      </c>
    </row>
    <row r="123" spans="2:23" x14ac:dyDescent="0.3">
      <c r="B123" s="44">
        <v>120</v>
      </c>
      <c r="C123" s="37" t="s">
        <v>274</v>
      </c>
      <c r="D123" s="37" t="s">
        <v>209</v>
      </c>
      <c r="E123" s="37">
        <v>127</v>
      </c>
      <c r="F123" s="37" t="s">
        <v>313</v>
      </c>
      <c r="G123" s="37" t="s">
        <v>300</v>
      </c>
      <c r="H123" s="38"/>
      <c r="I123" s="42" t="s">
        <v>303</v>
      </c>
      <c r="J123" s="38"/>
      <c r="K123" s="39">
        <v>196.33</v>
      </c>
      <c r="L123" s="40">
        <v>14127</v>
      </c>
      <c r="M123" s="39">
        <v>360.55</v>
      </c>
      <c r="N123" s="39">
        <v>39.18</v>
      </c>
      <c r="O123" s="41">
        <v>10136.27</v>
      </c>
      <c r="P123" s="40">
        <v>2947</v>
      </c>
      <c r="Q123" s="39">
        <v>33.47</v>
      </c>
      <c r="R123" s="39">
        <v>88.04</v>
      </c>
      <c r="S12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(RaptorLake) @100w [120]</v>
      </c>
      <c r="T12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120|AT #127|i9 13900K (RaptorLake)|Kocicak||v0.7.5|196,33|14127|360,55|39,18</v>
      </c>
      <c r="U12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120|AT #127|i9 13900K (RaptorLake)|Kocicak||v0.7.5|10136,27|2947|33,47|88,04</v>
      </c>
      <c r="V12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[TR][TD]120[/TD][TD]AT #127[/TD][TD]i9 13900K (RaptorLake)[/TD][TD]Kocicak[/TD][TD][/TD][TD]v0.7.5[/TD][TD]196,33[/TD][TD]14127[/TD][TD]360,55[/TD][TD]39,18[/TD][/TR]</v>
      </c>
      <c r="W12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[TR][TD]120[/TD][TD]AT #127[/TD][TD]i9 13900K (RaptorLake)[/TD][TD]Kocicak[/TD][TD][/TD][TD]v0.7.5[/TD][TD]10136,27[/TD][TD]2947[/TD][TD]33,47[/TD][TD]88,04[/TD][/TR]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6"/>
  <sheetViews>
    <sheetView topLeftCell="D5" workbookViewId="0">
      <selection activeCell="D7" sqref="D7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304</v>
      </c>
      <c r="C4" s="3">
        <v>37.9</v>
      </c>
    </row>
    <row r="5" spans="2:3" ht="27" customHeight="1" x14ac:dyDescent="0.3">
      <c r="B5" s="4" t="s">
        <v>295</v>
      </c>
      <c r="C5" s="3">
        <v>56.38</v>
      </c>
    </row>
    <row r="6" spans="2:3" ht="27" customHeight="1" x14ac:dyDescent="0.3">
      <c r="B6" s="4" t="s">
        <v>126</v>
      </c>
      <c r="C6" s="3">
        <v>58.25</v>
      </c>
    </row>
    <row r="7" spans="2:3" ht="27" customHeight="1" x14ac:dyDescent="0.3">
      <c r="B7" s="4" t="s">
        <v>143</v>
      </c>
      <c r="C7" s="3">
        <v>58.95</v>
      </c>
    </row>
    <row r="8" spans="2:3" ht="27" customHeight="1" x14ac:dyDescent="0.3">
      <c r="B8" s="4" t="s">
        <v>127</v>
      </c>
      <c r="C8" s="3">
        <v>61.55</v>
      </c>
    </row>
    <row r="9" spans="2:3" ht="27" customHeight="1" x14ac:dyDescent="0.3">
      <c r="B9" s="4" t="s">
        <v>183</v>
      </c>
      <c r="C9" s="3">
        <v>65.849999999999994</v>
      </c>
    </row>
    <row r="10" spans="2:3" ht="27" customHeight="1" x14ac:dyDescent="0.3">
      <c r="B10" s="4" t="s">
        <v>213</v>
      </c>
      <c r="C10" s="3">
        <v>71.430000000000007</v>
      </c>
    </row>
    <row r="11" spans="2:3" ht="27" customHeight="1" x14ac:dyDescent="0.3">
      <c r="B11" s="4" t="s">
        <v>128</v>
      </c>
      <c r="C11" s="3">
        <v>74.44</v>
      </c>
    </row>
    <row r="12" spans="2:3" ht="27" customHeight="1" x14ac:dyDescent="0.3">
      <c r="B12" s="4" t="s">
        <v>164</v>
      </c>
      <c r="C12" s="3">
        <v>77.22</v>
      </c>
    </row>
    <row r="13" spans="2:3" ht="27" customHeight="1" x14ac:dyDescent="0.3">
      <c r="B13" s="4" t="s">
        <v>165</v>
      </c>
      <c r="C13" s="3">
        <v>78.09</v>
      </c>
    </row>
    <row r="14" spans="2:3" ht="27" customHeight="1" x14ac:dyDescent="0.3">
      <c r="B14" s="4" t="s">
        <v>189</v>
      </c>
      <c r="C14" s="3">
        <v>83.47</v>
      </c>
    </row>
    <row r="15" spans="2:3" ht="27" customHeight="1" x14ac:dyDescent="0.3">
      <c r="B15" s="4" t="s">
        <v>129</v>
      </c>
      <c r="C15" s="3">
        <v>83.49</v>
      </c>
    </row>
    <row r="16" spans="2:3" ht="27" customHeight="1" x14ac:dyDescent="0.3">
      <c r="B16" s="4" t="s">
        <v>197</v>
      </c>
      <c r="C16" s="3">
        <v>83.97</v>
      </c>
    </row>
    <row r="17" spans="2:3" ht="27" customHeight="1" x14ac:dyDescent="0.3">
      <c r="B17" s="4" t="s">
        <v>63</v>
      </c>
      <c r="C17" s="3">
        <v>88.24</v>
      </c>
    </row>
    <row r="18" spans="2:3" ht="27" customHeight="1" x14ac:dyDescent="0.3">
      <c r="B18" s="4" t="s">
        <v>169</v>
      </c>
      <c r="C18" s="3">
        <v>94.92</v>
      </c>
    </row>
    <row r="19" spans="2:3" ht="27" customHeight="1" x14ac:dyDescent="0.3">
      <c r="B19" s="4" t="s">
        <v>184</v>
      </c>
      <c r="C19" s="3">
        <v>95.02</v>
      </c>
    </row>
    <row r="20" spans="2:3" ht="27" customHeight="1" x14ac:dyDescent="0.3">
      <c r="B20" s="4" t="s">
        <v>144</v>
      </c>
      <c r="C20" s="3">
        <v>101.29</v>
      </c>
    </row>
    <row r="21" spans="2:3" ht="27" customHeight="1" x14ac:dyDescent="0.3">
      <c r="B21" s="4" t="s">
        <v>145</v>
      </c>
      <c r="C21" s="3">
        <v>107.39</v>
      </c>
    </row>
    <row r="22" spans="2:3" ht="27" customHeight="1" x14ac:dyDescent="0.3">
      <c r="B22" s="4" t="s">
        <v>190</v>
      </c>
      <c r="C22" s="3">
        <v>111.07</v>
      </c>
    </row>
    <row r="23" spans="2:3" ht="27" customHeight="1" x14ac:dyDescent="0.3">
      <c r="B23" s="4" t="s">
        <v>146</v>
      </c>
      <c r="C23" s="3">
        <v>112.03</v>
      </c>
    </row>
    <row r="24" spans="2:3" ht="27" customHeight="1" x14ac:dyDescent="0.3">
      <c r="B24" s="4" t="s">
        <v>282</v>
      </c>
      <c r="C24" s="3">
        <v>117.05</v>
      </c>
    </row>
    <row r="25" spans="2:3" ht="27" customHeight="1" x14ac:dyDescent="0.3">
      <c r="B25" s="4" t="s">
        <v>283</v>
      </c>
      <c r="C25" s="3">
        <v>123.05</v>
      </c>
    </row>
    <row r="26" spans="2:3" ht="27" customHeight="1" x14ac:dyDescent="0.3">
      <c r="B26" s="4" t="s">
        <v>170</v>
      </c>
      <c r="C26" s="3">
        <v>126.49</v>
      </c>
    </row>
    <row r="27" spans="2:3" ht="27" customHeight="1" x14ac:dyDescent="0.3">
      <c r="B27" s="4" t="s">
        <v>230</v>
      </c>
      <c r="C27" s="3">
        <v>127.66</v>
      </c>
    </row>
    <row r="28" spans="2:3" ht="27" customHeight="1" x14ac:dyDescent="0.3">
      <c r="B28" s="4" t="s">
        <v>64</v>
      </c>
      <c r="C28" s="3">
        <v>127.76</v>
      </c>
    </row>
    <row r="29" spans="2:3" ht="27" customHeight="1" x14ac:dyDescent="0.3">
      <c r="B29" s="4" t="s">
        <v>65</v>
      </c>
      <c r="C29" s="3">
        <v>137.88</v>
      </c>
    </row>
    <row r="30" spans="2:3" ht="27" customHeight="1" x14ac:dyDescent="0.3">
      <c r="B30" s="4" t="s">
        <v>296</v>
      </c>
      <c r="C30" s="3">
        <v>139.27000000000001</v>
      </c>
    </row>
    <row r="31" spans="2:3" ht="27" customHeight="1" x14ac:dyDescent="0.3">
      <c r="B31" s="4" t="s">
        <v>297</v>
      </c>
      <c r="C31" s="3">
        <v>140.1</v>
      </c>
    </row>
    <row r="32" spans="2:3" ht="27" customHeight="1" x14ac:dyDescent="0.3">
      <c r="B32" s="4" t="s">
        <v>147</v>
      </c>
      <c r="C32" s="3">
        <v>143.16999999999999</v>
      </c>
    </row>
    <row r="33" spans="2:3" ht="27" customHeight="1" x14ac:dyDescent="0.3">
      <c r="B33" s="4" t="s">
        <v>275</v>
      </c>
      <c r="C33" s="3">
        <v>145.66</v>
      </c>
    </row>
    <row r="34" spans="2:3" ht="27" customHeight="1" x14ac:dyDescent="0.3">
      <c r="B34" s="4" t="s">
        <v>66</v>
      </c>
      <c r="C34" s="3">
        <v>146.74</v>
      </c>
    </row>
    <row r="35" spans="2:3" ht="27" customHeight="1" x14ac:dyDescent="0.3">
      <c r="B35" s="4" t="s">
        <v>267</v>
      </c>
      <c r="C35" s="3">
        <v>146.91</v>
      </c>
    </row>
    <row r="36" spans="2:3" ht="27" customHeight="1" x14ac:dyDescent="0.3">
      <c r="B36" s="4" t="s">
        <v>273</v>
      </c>
      <c r="C36" s="3">
        <v>148.72</v>
      </c>
    </row>
    <row r="37" spans="2:3" ht="27" customHeight="1" x14ac:dyDescent="0.3">
      <c r="B37" s="4" t="s">
        <v>284</v>
      </c>
      <c r="C37" s="3">
        <v>151.38999999999999</v>
      </c>
    </row>
    <row r="38" spans="2:3" ht="27" customHeight="1" x14ac:dyDescent="0.3">
      <c r="B38" s="4" t="s">
        <v>67</v>
      </c>
      <c r="C38" s="3">
        <v>153.88</v>
      </c>
    </row>
    <row r="39" spans="2:3" ht="27" customHeight="1" x14ac:dyDescent="0.3">
      <c r="B39" s="4" t="s">
        <v>185</v>
      </c>
      <c r="C39" s="3">
        <v>155.84</v>
      </c>
    </row>
    <row r="40" spans="2:3" ht="27" customHeight="1" x14ac:dyDescent="0.3">
      <c r="B40" s="4" t="s">
        <v>148</v>
      </c>
      <c r="C40" s="3">
        <v>158.59</v>
      </c>
    </row>
    <row r="41" spans="2:3" ht="27" customHeight="1" x14ac:dyDescent="0.3">
      <c r="B41" s="4" t="s">
        <v>271</v>
      </c>
      <c r="C41" s="3">
        <v>171.78</v>
      </c>
    </row>
    <row r="42" spans="2:3" ht="27" customHeight="1" x14ac:dyDescent="0.3">
      <c r="B42" s="4" t="s">
        <v>231</v>
      </c>
      <c r="C42" s="3">
        <v>177.67</v>
      </c>
    </row>
    <row r="43" spans="2:3" ht="27" customHeight="1" x14ac:dyDescent="0.3">
      <c r="B43" s="4" t="s">
        <v>285</v>
      </c>
      <c r="C43" s="3">
        <v>185.72</v>
      </c>
    </row>
    <row r="44" spans="2:3" ht="27" customHeight="1" x14ac:dyDescent="0.3">
      <c r="B44" s="4" t="s">
        <v>186</v>
      </c>
      <c r="C44" s="3">
        <v>188.44</v>
      </c>
    </row>
    <row r="45" spans="2:3" ht="27" customHeight="1" x14ac:dyDescent="0.3">
      <c r="B45" s="4" t="s">
        <v>171</v>
      </c>
      <c r="C45" s="3">
        <v>190</v>
      </c>
    </row>
    <row r="46" spans="2:3" ht="27" customHeight="1" x14ac:dyDescent="0.3">
      <c r="B46" s="4" t="s">
        <v>305</v>
      </c>
      <c r="C46" s="3">
        <v>190.98</v>
      </c>
    </row>
    <row r="47" spans="2:3" ht="27" customHeight="1" x14ac:dyDescent="0.3">
      <c r="B47" s="4" t="s">
        <v>306</v>
      </c>
      <c r="C47" s="3">
        <v>196.33</v>
      </c>
    </row>
    <row r="48" spans="2:3" ht="27" customHeight="1" x14ac:dyDescent="0.3">
      <c r="B48" s="4" t="s">
        <v>307</v>
      </c>
      <c r="C48" s="3">
        <v>201.7</v>
      </c>
    </row>
    <row r="49" spans="2:3" ht="27" customHeight="1" x14ac:dyDescent="0.3">
      <c r="B49" s="4" t="s">
        <v>268</v>
      </c>
      <c r="C49" s="3">
        <v>205.28</v>
      </c>
    </row>
    <row r="50" spans="2:3" ht="27" customHeight="1" x14ac:dyDescent="0.3">
      <c r="B50" s="4" t="s">
        <v>187</v>
      </c>
      <c r="C50" s="3">
        <v>210.66</v>
      </c>
    </row>
    <row r="51" spans="2:3" ht="27" customHeight="1" x14ac:dyDescent="0.3">
      <c r="B51" s="4" t="s">
        <v>85</v>
      </c>
      <c r="C51" s="3">
        <v>216.08</v>
      </c>
    </row>
    <row r="52" spans="2:3" ht="27" customHeight="1" x14ac:dyDescent="0.3">
      <c r="B52" s="4" t="s">
        <v>286</v>
      </c>
      <c r="C52" s="3">
        <v>221.41</v>
      </c>
    </row>
    <row r="53" spans="2:3" ht="27" customHeight="1" x14ac:dyDescent="0.3">
      <c r="B53" s="4" t="s">
        <v>289</v>
      </c>
      <c r="C53" s="3">
        <v>245.16</v>
      </c>
    </row>
    <row r="54" spans="2:3" ht="27" customHeight="1" x14ac:dyDescent="0.3">
      <c r="B54" s="4" t="s">
        <v>232</v>
      </c>
      <c r="C54" s="3">
        <v>297.27408581529943</v>
      </c>
    </row>
    <row r="55" spans="2:3" ht="27" customHeight="1" x14ac:dyDescent="0.3">
      <c r="B55" s="4" t="s">
        <v>225</v>
      </c>
      <c r="C55" s="3">
        <v>860.7</v>
      </c>
    </row>
    <row r="56" spans="2:3" ht="27" customHeight="1" x14ac:dyDescent="0.3">
      <c r="B56" s="4" t="s">
        <v>9</v>
      </c>
      <c r="C56" s="3">
        <v>7750.2940858152988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6"/>
  <sheetViews>
    <sheetView topLeftCell="C13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304</v>
      </c>
      <c r="C4" s="1">
        <v>32110.52</v>
      </c>
    </row>
    <row r="5" spans="2:3" ht="27" customHeight="1" x14ac:dyDescent="0.3">
      <c r="B5" s="4" t="s">
        <v>295</v>
      </c>
      <c r="C5" s="1">
        <v>29352</v>
      </c>
    </row>
    <row r="6" spans="2:3" ht="27" customHeight="1" x14ac:dyDescent="0.3">
      <c r="B6" s="4" t="s">
        <v>126</v>
      </c>
      <c r="C6" s="1">
        <v>27864</v>
      </c>
    </row>
    <row r="7" spans="2:3" ht="27" customHeight="1" x14ac:dyDescent="0.3">
      <c r="B7" s="4" t="s">
        <v>128</v>
      </c>
      <c r="C7" s="1">
        <v>26935</v>
      </c>
    </row>
    <row r="8" spans="2:3" ht="27" customHeight="1" x14ac:dyDescent="0.3">
      <c r="B8" s="4" t="s">
        <v>213</v>
      </c>
      <c r="C8" s="1">
        <v>26897</v>
      </c>
    </row>
    <row r="9" spans="2:3" ht="27" customHeight="1" x14ac:dyDescent="0.3">
      <c r="B9" s="4" t="s">
        <v>127</v>
      </c>
      <c r="C9" s="1">
        <v>25887</v>
      </c>
    </row>
    <row r="10" spans="2:3" ht="27" customHeight="1" x14ac:dyDescent="0.3">
      <c r="B10" s="4" t="s">
        <v>164</v>
      </c>
      <c r="C10" s="1">
        <v>24558</v>
      </c>
    </row>
    <row r="11" spans="2:3" ht="27" customHeight="1" x14ac:dyDescent="0.3">
      <c r="B11" s="4" t="s">
        <v>197</v>
      </c>
      <c r="C11" s="1">
        <v>23458.63</v>
      </c>
    </row>
    <row r="12" spans="2:3" ht="27" customHeight="1" x14ac:dyDescent="0.3">
      <c r="B12" s="4" t="s">
        <v>282</v>
      </c>
      <c r="C12" s="1">
        <v>21111</v>
      </c>
    </row>
    <row r="13" spans="2:3" ht="27" customHeight="1" x14ac:dyDescent="0.3">
      <c r="B13" s="4" t="s">
        <v>189</v>
      </c>
      <c r="C13" s="1">
        <v>20987</v>
      </c>
    </row>
    <row r="14" spans="2:3" ht="27" customHeight="1" x14ac:dyDescent="0.3">
      <c r="B14" s="4" t="s">
        <v>283</v>
      </c>
      <c r="C14" s="1">
        <v>20376</v>
      </c>
    </row>
    <row r="15" spans="2:3" ht="27" customHeight="1" x14ac:dyDescent="0.3">
      <c r="B15" s="4" t="s">
        <v>169</v>
      </c>
      <c r="C15" s="1">
        <v>20057.62</v>
      </c>
    </row>
    <row r="16" spans="2:3" ht="27" customHeight="1" x14ac:dyDescent="0.3">
      <c r="B16" s="4" t="s">
        <v>296</v>
      </c>
      <c r="C16" s="1">
        <v>19138.57</v>
      </c>
    </row>
    <row r="17" spans="2:3" ht="27" customHeight="1" x14ac:dyDescent="0.3">
      <c r="B17" s="4" t="s">
        <v>297</v>
      </c>
      <c r="C17" s="1">
        <v>19028.63</v>
      </c>
    </row>
    <row r="18" spans="2:3" ht="27" customHeight="1" x14ac:dyDescent="0.3">
      <c r="B18" s="4" t="s">
        <v>275</v>
      </c>
      <c r="C18" s="1">
        <v>16888</v>
      </c>
    </row>
    <row r="19" spans="2:3" ht="27" customHeight="1" x14ac:dyDescent="0.3">
      <c r="B19" s="4" t="s">
        <v>273</v>
      </c>
      <c r="C19" s="1">
        <v>16621</v>
      </c>
    </row>
    <row r="20" spans="2:3" ht="27" customHeight="1" x14ac:dyDescent="0.3">
      <c r="B20" s="4" t="s">
        <v>284</v>
      </c>
      <c r="C20" s="1">
        <v>16232</v>
      </c>
    </row>
    <row r="21" spans="2:3" ht="27" customHeight="1" x14ac:dyDescent="0.3">
      <c r="B21" s="4" t="s">
        <v>267</v>
      </c>
      <c r="C21" s="1">
        <v>16019</v>
      </c>
    </row>
    <row r="22" spans="2:3" ht="27" customHeight="1" x14ac:dyDescent="0.3">
      <c r="B22" s="4" t="s">
        <v>144</v>
      </c>
      <c r="C22" s="1">
        <v>15775</v>
      </c>
    </row>
    <row r="23" spans="2:3" ht="27" customHeight="1" x14ac:dyDescent="0.3">
      <c r="B23" s="4" t="s">
        <v>305</v>
      </c>
      <c r="C23" s="1">
        <v>14623</v>
      </c>
    </row>
    <row r="24" spans="2:3" ht="27" customHeight="1" x14ac:dyDescent="0.3">
      <c r="B24" s="4" t="s">
        <v>306</v>
      </c>
      <c r="C24" s="1">
        <v>14127</v>
      </c>
    </row>
    <row r="25" spans="2:3" ht="27" customHeight="1" x14ac:dyDescent="0.3">
      <c r="B25" s="4" t="s">
        <v>230</v>
      </c>
      <c r="C25" s="1">
        <v>14109</v>
      </c>
    </row>
    <row r="26" spans="2:3" ht="27" customHeight="1" x14ac:dyDescent="0.3">
      <c r="B26" s="4" t="s">
        <v>307</v>
      </c>
      <c r="C26" s="1">
        <v>13802</v>
      </c>
    </row>
    <row r="27" spans="2:3" ht="27" customHeight="1" x14ac:dyDescent="0.3">
      <c r="B27" s="4" t="s">
        <v>165</v>
      </c>
      <c r="C27" s="1">
        <v>13745</v>
      </c>
    </row>
    <row r="28" spans="2:3" ht="27" customHeight="1" x14ac:dyDescent="0.3">
      <c r="B28" s="4" t="s">
        <v>143</v>
      </c>
      <c r="C28" s="1">
        <v>13379.46</v>
      </c>
    </row>
    <row r="29" spans="2:3" ht="27" customHeight="1" x14ac:dyDescent="0.3">
      <c r="B29" s="4" t="s">
        <v>190</v>
      </c>
      <c r="C29" s="1">
        <v>13062.5</v>
      </c>
    </row>
    <row r="30" spans="2:3" ht="27" customHeight="1" x14ac:dyDescent="0.3">
      <c r="B30" s="4" t="s">
        <v>271</v>
      </c>
      <c r="C30" s="1">
        <v>12332</v>
      </c>
    </row>
    <row r="31" spans="2:3" ht="27" customHeight="1" x14ac:dyDescent="0.3">
      <c r="B31" s="4" t="s">
        <v>63</v>
      </c>
      <c r="C31" s="1">
        <v>11657</v>
      </c>
    </row>
    <row r="32" spans="2:3" ht="27" customHeight="1" x14ac:dyDescent="0.3">
      <c r="B32" s="4" t="s">
        <v>185</v>
      </c>
      <c r="C32" s="1">
        <v>11590</v>
      </c>
    </row>
    <row r="33" spans="2:3" ht="27" customHeight="1" x14ac:dyDescent="0.3">
      <c r="B33" s="4" t="s">
        <v>129</v>
      </c>
      <c r="C33" s="1">
        <v>11096</v>
      </c>
    </row>
    <row r="34" spans="2:3" ht="27" customHeight="1" x14ac:dyDescent="0.3">
      <c r="B34" s="4" t="s">
        <v>286</v>
      </c>
      <c r="C34" s="1">
        <v>10913</v>
      </c>
    </row>
    <row r="35" spans="2:3" ht="27" customHeight="1" x14ac:dyDescent="0.3">
      <c r="B35" s="4" t="s">
        <v>66</v>
      </c>
      <c r="C35" s="1">
        <v>10450</v>
      </c>
    </row>
    <row r="36" spans="2:3" ht="27" customHeight="1" x14ac:dyDescent="0.3">
      <c r="B36" s="4" t="s">
        <v>147</v>
      </c>
      <c r="C36" s="1">
        <v>10432</v>
      </c>
    </row>
    <row r="37" spans="2:3" ht="27" customHeight="1" x14ac:dyDescent="0.3">
      <c r="B37" s="4" t="s">
        <v>65</v>
      </c>
      <c r="C37" s="1">
        <v>10396</v>
      </c>
    </row>
    <row r="38" spans="2:3" ht="27" customHeight="1" x14ac:dyDescent="0.3">
      <c r="B38" s="4" t="s">
        <v>145</v>
      </c>
      <c r="C38" s="1">
        <v>10395</v>
      </c>
    </row>
    <row r="39" spans="2:3" ht="27" customHeight="1" x14ac:dyDescent="0.3">
      <c r="B39" s="4" t="s">
        <v>67</v>
      </c>
      <c r="C39" s="1">
        <v>10352</v>
      </c>
    </row>
    <row r="40" spans="2:3" ht="27" customHeight="1" x14ac:dyDescent="0.3">
      <c r="B40" s="4" t="s">
        <v>285</v>
      </c>
      <c r="C40" s="1">
        <v>10028</v>
      </c>
    </row>
    <row r="41" spans="2:3" ht="27" customHeight="1" x14ac:dyDescent="0.3">
      <c r="B41" s="4" t="s">
        <v>231</v>
      </c>
      <c r="C41" s="1">
        <v>9989</v>
      </c>
    </row>
    <row r="42" spans="2:3" ht="27" customHeight="1" x14ac:dyDescent="0.3">
      <c r="B42" s="4" t="s">
        <v>64</v>
      </c>
      <c r="C42" s="1">
        <v>9839</v>
      </c>
    </row>
    <row r="43" spans="2:3" ht="27" customHeight="1" x14ac:dyDescent="0.3">
      <c r="B43" s="4" t="s">
        <v>183</v>
      </c>
      <c r="C43" s="1">
        <v>9505</v>
      </c>
    </row>
    <row r="44" spans="2:3" ht="27" customHeight="1" x14ac:dyDescent="0.3">
      <c r="B44" s="4" t="s">
        <v>268</v>
      </c>
      <c r="C44" s="1">
        <v>8876.3700000000008</v>
      </c>
    </row>
    <row r="45" spans="2:3" ht="27" customHeight="1" x14ac:dyDescent="0.3">
      <c r="B45" s="4" t="s">
        <v>184</v>
      </c>
      <c r="C45" s="1">
        <v>8577.2000000000007</v>
      </c>
    </row>
    <row r="46" spans="2:3" ht="27" customHeight="1" x14ac:dyDescent="0.3">
      <c r="B46" s="4" t="s">
        <v>148</v>
      </c>
      <c r="C46" s="1">
        <v>8278</v>
      </c>
    </row>
    <row r="47" spans="2:3" ht="27" customHeight="1" x14ac:dyDescent="0.3">
      <c r="B47" s="4" t="s">
        <v>187</v>
      </c>
      <c r="C47" s="1">
        <v>8085</v>
      </c>
    </row>
    <row r="48" spans="2:3" ht="27" customHeight="1" x14ac:dyDescent="0.3">
      <c r="B48" s="4" t="s">
        <v>170</v>
      </c>
      <c r="C48" s="1">
        <v>7799</v>
      </c>
    </row>
    <row r="49" spans="2:3" ht="27" customHeight="1" x14ac:dyDescent="0.3">
      <c r="B49" s="4" t="s">
        <v>85</v>
      </c>
      <c r="C49" s="1">
        <v>7445</v>
      </c>
    </row>
    <row r="50" spans="2:3" ht="27" customHeight="1" x14ac:dyDescent="0.3">
      <c r="B50" s="4" t="s">
        <v>171</v>
      </c>
      <c r="C50" s="1">
        <v>7302.14</v>
      </c>
    </row>
    <row r="51" spans="2:3" ht="27" customHeight="1" x14ac:dyDescent="0.3">
      <c r="B51" s="4" t="s">
        <v>289</v>
      </c>
      <c r="C51" s="1">
        <v>7000.34</v>
      </c>
    </row>
    <row r="52" spans="2:3" ht="27" customHeight="1" x14ac:dyDescent="0.3">
      <c r="B52" s="4" t="s">
        <v>146</v>
      </c>
      <c r="C52" s="1">
        <v>6987</v>
      </c>
    </row>
    <row r="53" spans="2:3" ht="27" customHeight="1" x14ac:dyDescent="0.3">
      <c r="B53" s="4" t="s">
        <v>186</v>
      </c>
      <c r="C53" s="1">
        <v>6349.88</v>
      </c>
    </row>
    <row r="54" spans="2:3" ht="27" customHeight="1" x14ac:dyDescent="0.3">
      <c r="B54" s="4" t="s">
        <v>232</v>
      </c>
      <c r="C54" s="1">
        <v>6083</v>
      </c>
    </row>
    <row r="55" spans="2:3" ht="27" customHeight="1" x14ac:dyDescent="0.3">
      <c r="B55" s="4" t="s">
        <v>225</v>
      </c>
      <c r="C55" s="1">
        <v>2101</v>
      </c>
    </row>
    <row r="56" spans="2:3" ht="27" customHeight="1" x14ac:dyDescent="0.3">
      <c r="B56" s="4" t="s">
        <v>9</v>
      </c>
      <c r="C56" s="1">
        <v>750001.86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6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143</v>
      </c>
      <c r="C4" s="3">
        <v>184.8</v>
      </c>
    </row>
    <row r="5" spans="2:3" ht="27" customHeight="1" x14ac:dyDescent="0.3">
      <c r="B5" s="4" t="s">
        <v>183</v>
      </c>
      <c r="C5" s="3">
        <v>287.18</v>
      </c>
    </row>
    <row r="6" spans="2:3" ht="27" customHeight="1" x14ac:dyDescent="0.3">
      <c r="B6" s="4" t="s">
        <v>129</v>
      </c>
      <c r="C6" s="3">
        <v>384.59</v>
      </c>
    </row>
    <row r="7" spans="2:3" ht="27" customHeight="1" x14ac:dyDescent="0.3">
      <c r="B7" s="4" t="s">
        <v>146</v>
      </c>
      <c r="C7" s="3">
        <v>388.05</v>
      </c>
    </row>
    <row r="8" spans="2:3" ht="27" customHeight="1" x14ac:dyDescent="0.3">
      <c r="B8" s="4" t="s">
        <v>184</v>
      </c>
      <c r="C8" s="3">
        <v>512.39</v>
      </c>
    </row>
    <row r="9" spans="2:3" ht="27" customHeight="1" x14ac:dyDescent="0.3">
      <c r="B9" s="4" t="s">
        <v>165</v>
      </c>
      <c r="C9" s="3">
        <v>590.89</v>
      </c>
    </row>
    <row r="10" spans="2:3" ht="27" customHeight="1" x14ac:dyDescent="0.3">
      <c r="B10" s="4" t="s">
        <v>63</v>
      </c>
      <c r="C10" s="3">
        <v>656.66</v>
      </c>
    </row>
    <row r="11" spans="2:3" ht="27" customHeight="1" x14ac:dyDescent="0.3">
      <c r="B11" s="4" t="s">
        <v>126</v>
      </c>
      <c r="C11" s="3">
        <v>739.31</v>
      </c>
    </row>
    <row r="12" spans="2:3" ht="27" customHeight="1" x14ac:dyDescent="0.3">
      <c r="B12" s="4" t="s">
        <v>145</v>
      </c>
      <c r="C12" s="3">
        <v>838.17</v>
      </c>
    </row>
    <row r="13" spans="2:3" ht="27" customHeight="1" x14ac:dyDescent="0.3">
      <c r="B13" s="4" t="s">
        <v>64</v>
      </c>
      <c r="C13" s="3">
        <v>885.22</v>
      </c>
    </row>
    <row r="14" spans="2:3" ht="27" customHeight="1" x14ac:dyDescent="0.3">
      <c r="B14" s="4" t="s">
        <v>127</v>
      </c>
      <c r="C14" s="3">
        <v>925.56</v>
      </c>
    </row>
    <row r="15" spans="2:3" ht="27" customHeight="1" x14ac:dyDescent="0.3">
      <c r="B15" s="4" t="s">
        <v>304</v>
      </c>
      <c r="C15" s="3">
        <v>1006.56</v>
      </c>
    </row>
    <row r="16" spans="2:3" ht="27" customHeight="1" x14ac:dyDescent="0.3">
      <c r="B16" s="4" t="s">
        <v>185</v>
      </c>
      <c r="C16" s="3">
        <v>1136.33</v>
      </c>
    </row>
    <row r="17" spans="2:3" ht="27" customHeight="1" x14ac:dyDescent="0.3">
      <c r="B17" s="4" t="s">
        <v>170</v>
      </c>
      <c r="C17" s="3">
        <v>1216.69</v>
      </c>
    </row>
    <row r="18" spans="2:3" ht="27" customHeight="1" x14ac:dyDescent="0.3">
      <c r="B18" s="4" t="s">
        <v>189</v>
      </c>
      <c r="C18" s="3">
        <v>1480.21</v>
      </c>
    </row>
    <row r="19" spans="2:3" ht="27" customHeight="1" x14ac:dyDescent="0.3">
      <c r="B19" s="4" t="s">
        <v>186</v>
      </c>
      <c r="C19" s="3">
        <v>1513.55</v>
      </c>
    </row>
    <row r="20" spans="2:3" ht="27" customHeight="1" x14ac:dyDescent="0.3">
      <c r="B20" s="4" t="s">
        <v>190</v>
      </c>
      <c r="C20" s="3">
        <v>1535</v>
      </c>
    </row>
    <row r="21" spans="2:3" ht="27" customHeight="1" x14ac:dyDescent="0.3">
      <c r="B21" s="4" t="s">
        <v>66</v>
      </c>
      <c r="C21" s="3">
        <v>1818.77</v>
      </c>
    </row>
    <row r="22" spans="2:3" ht="27" customHeight="1" x14ac:dyDescent="0.3">
      <c r="B22" s="4" t="s">
        <v>148</v>
      </c>
      <c r="C22" s="3">
        <v>1878.68</v>
      </c>
    </row>
    <row r="23" spans="2:3" ht="27" customHeight="1" x14ac:dyDescent="0.3">
      <c r="B23" s="4" t="s">
        <v>197</v>
      </c>
      <c r="C23" s="3">
        <v>1887.59</v>
      </c>
    </row>
    <row r="24" spans="2:3" ht="27" customHeight="1" x14ac:dyDescent="0.3">
      <c r="B24" s="4" t="s">
        <v>171</v>
      </c>
      <c r="C24" s="3">
        <v>2061.89</v>
      </c>
    </row>
    <row r="25" spans="2:3" ht="27" customHeight="1" x14ac:dyDescent="0.3">
      <c r="B25" s="4" t="s">
        <v>169</v>
      </c>
      <c r="C25" s="3">
        <v>2098.9899999999998</v>
      </c>
    </row>
    <row r="26" spans="2:3" ht="27" customHeight="1" x14ac:dyDescent="0.3">
      <c r="B26" s="4" t="s">
        <v>231</v>
      </c>
      <c r="C26" s="3">
        <v>2225.96</v>
      </c>
    </row>
    <row r="27" spans="2:3" ht="27" customHeight="1" x14ac:dyDescent="0.3">
      <c r="B27" s="4" t="s">
        <v>164</v>
      </c>
      <c r="C27" s="3">
        <v>2341.54</v>
      </c>
    </row>
    <row r="28" spans="2:3" ht="27" customHeight="1" x14ac:dyDescent="0.3">
      <c r="B28" s="4" t="s">
        <v>144</v>
      </c>
      <c r="C28" s="3">
        <v>2569.91</v>
      </c>
    </row>
    <row r="29" spans="2:3" ht="27" customHeight="1" x14ac:dyDescent="0.3">
      <c r="B29" s="4" t="s">
        <v>67</v>
      </c>
      <c r="C29" s="3">
        <v>2637.56</v>
      </c>
    </row>
    <row r="30" spans="2:3" ht="27" customHeight="1" x14ac:dyDescent="0.3">
      <c r="B30" s="4" t="s">
        <v>147</v>
      </c>
      <c r="C30" s="3">
        <v>2656.06</v>
      </c>
    </row>
    <row r="31" spans="2:3" ht="27" customHeight="1" x14ac:dyDescent="0.3">
      <c r="B31" s="4" t="s">
        <v>230</v>
      </c>
      <c r="C31" s="3">
        <v>2779.74</v>
      </c>
    </row>
    <row r="32" spans="2:3" ht="27" customHeight="1" x14ac:dyDescent="0.3">
      <c r="B32" s="4" t="s">
        <v>267</v>
      </c>
      <c r="C32" s="3">
        <v>3113.06</v>
      </c>
    </row>
    <row r="33" spans="2:3" ht="27" customHeight="1" x14ac:dyDescent="0.3">
      <c r="B33" s="4" t="s">
        <v>295</v>
      </c>
      <c r="C33" s="3">
        <v>3221.89</v>
      </c>
    </row>
    <row r="34" spans="2:3" ht="27" customHeight="1" x14ac:dyDescent="0.3">
      <c r="B34" s="4" t="s">
        <v>286</v>
      </c>
      <c r="C34" s="3">
        <v>3285.45</v>
      </c>
    </row>
    <row r="35" spans="2:3" ht="27" customHeight="1" x14ac:dyDescent="0.3">
      <c r="B35" s="4" t="s">
        <v>187</v>
      </c>
      <c r="C35" s="3">
        <v>3492.77</v>
      </c>
    </row>
    <row r="36" spans="2:3" ht="27" customHeight="1" x14ac:dyDescent="0.3">
      <c r="B36" s="4" t="s">
        <v>65</v>
      </c>
      <c r="C36" s="3">
        <v>3599.63</v>
      </c>
    </row>
    <row r="37" spans="2:3" ht="27" customHeight="1" x14ac:dyDescent="0.3">
      <c r="B37" s="4" t="s">
        <v>85</v>
      </c>
      <c r="C37" s="3">
        <v>3936.18</v>
      </c>
    </row>
    <row r="38" spans="2:3" ht="27" customHeight="1" x14ac:dyDescent="0.3">
      <c r="B38" s="4" t="s">
        <v>273</v>
      </c>
      <c r="C38" s="3">
        <v>4012.09</v>
      </c>
    </row>
    <row r="39" spans="2:3" ht="27" customHeight="1" x14ac:dyDescent="0.3">
      <c r="B39" s="4" t="s">
        <v>271</v>
      </c>
      <c r="C39" s="3">
        <v>4214.75</v>
      </c>
    </row>
    <row r="40" spans="2:3" ht="27" customHeight="1" x14ac:dyDescent="0.3">
      <c r="B40" s="4" t="s">
        <v>213</v>
      </c>
      <c r="C40" s="3">
        <v>4236.1000000000004</v>
      </c>
    </row>
    <row r="41" spans="2:3" ht="27" customHeight="1" x14ac:dyDescent="0.3">
      <c r="B41" s="4" t="s">
        <v>284</v>
      </c>
      <c r="C41" s="3">
        <v>4444.33</v>
      </c>
    </row>
    <row r="42" spans="2:3" ht="27" customHeight="1" x14ac:dyDescent="0.3">
      <c r="B42" s="4" t="s">
        <v>268</v>
      </c>
      <c r="C42" s="3">
        <v>4818.3599999999997</v>
      </c>
    </row>
    <row r="43" spans="2:3" ht="27" customHeight="1" x14ac:dyDescent="0.3">
      <c r="B43" s="4" t="s">
        <v>289</v>
      </c>
      <c r="C43" s="3">
        <v>4928.8</v>
      </c>
    </row>
    <row r="44" spans="2:3" ht="27" customHeight="1" x14ac:dyDescent="0.3">
      <c r="B44" s="4" t="s">
        <v>285</v>
      </c>
      <c r="C44" s="3">
        <v>5041.29</v>
      </c>
    </row>
    <row r="45" spans="2:3" ht="27" customHeight="1" x14ac:dyDescent="0.3">
      <c r="B45" s="4" t="s">
        <v>225</v>
      </c>
      <c r="C45" s="3">
        <v>5380.0754286575102</v>
      </c>
    </row>
    <row r="46" spans="2:3" ht="27" customHeight="1" x14ac:dyDescent="0.3">
      <c r="B46" s="4" t="s">
        <v>275</v>
      </c>
      <c r="C46" s="3">
        <v>5553.64</v>
      </c>
    </row>
    <row r="47" spans="2:3" ht="27" customHeight="1" x14ac:dyDescent="0.3">
      <c r="B47" s="4" t="s">
        <v>232</v>
      </c>
      <c r="C47" s="3">
        <v>5753.1937416758474</v>
      </c>
    </row>
    <row r="48" spans="2:3" ht="27" customHeight="1" x14ac:dyDescent="0.3">
      <c r="B48" s="4" t="s">
        <v>283</v>
      </c>
      <c r="C48" s="3">
        <v>6261.2</v>
      </c>
    </row>
    <row r="49" spans="2:3" ht="27" customHeight="1" x14ac:dyDescent="0.3">
      <c r="B49" s="4" t="s">
        <v>128</v>
      </c>
      <c r="C49" s="3">
        <v>6668.05</v>
      </c>
    </row>
    <row r="50" spans="2:3" ht="27" customHeight="1" x14ac:dyDescent="0.3">
      <c r="B50" s="4" t="s">
        <v>307</v>
      </c>
      <c r="C50" s="3">
        <v>6846.19</v>
      </c>
    </row>
    <row r="51" spans="2:3" ht="27" customHeight="1" x14ac:dyDescent="0.3">
      <c r="B51" s="4" t="s">
        <v>305</v>
      </c>
      <c r="C51" s="3">
        <v>8538.84</v>
      </c>
    </row>
    <row r="52" spans="2:3" ht="27" customHeight="1" x14ac:dyDescent="0.3">
      <c r="B52" s="4" t="s">
        <v>282</v>
      </c>
      <c r="C52" s="3">
        <v>8913.74</v>
      </c>
    </row>
    <row r="53" spans="2:3" ht="27" customHeight="1" x14ac:dyDescent="0.3">
      <c r="B53" s="4" t="s">
        <v>306</v>
      </c>
      <c r="C53" s="3">
        <v>10136.27</v>
      </c>
    </row>
    <row r="54" spans="2:3" ht="27" customHeight="1" x14ac:dyDescent="0.3">
      <c r="B54" s="4" t="s">
        <v>296</v>
      </c>
      <c r="C54" s="3">
        <v>11599.53</v>
      </c>
    </row>
    <row r="55" spans="2:3" ht="27" customHeight="1" x14ac:dyDescent="0.3">
      <c r="B55" s="4" t="s">
        <v>297</v>
      </c>
      <c r="C55" s="3">
        <v>14202.83</v>
      </c>
    </row>
    <row r="56" spans="2:3" ht="27" customHeight="1" x14ac:dyDescent="0.3">
      <c r="B56" s="4" t="s">
        <v>9</v>
      </c>
      <c r="C56" s="3">
        <v>181436.10917033334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6"/>
  <sheetViews>
    <sheetView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126</v>
      </c>
      <c r="C4" s="1">
        <v>12266</v>
      </c>
    </row>
    <row r="5" spans="2:3" ht="27" customHeight="1" x14ac:dyDescent="0.3">
      <c r="B5" s="4" t="s">
        <v>127</v>
      </c>
      <c r="C5" s="1">
        <v>12017</v>
      </c>
    </row>
    <row r="6" spans="2:3" ht="27" customHeight="1" x14ac:dyDescent="0.3">
      <c r="B6" s="4" t="s">
        <v>304</v>
      </c>
      <c r="C6" s="1">
        <v>10507</v>
      </c>
    </row>
    <row r="7" spans="2:3" ht="27" customHeight="1" x14ac:dyDescent="0.3">
      <c r="B7" s="4" t="s">
        <v>143</v>
      </c>
      <c r="C7" s="1">
        <v>9015.32</v>
      </c>
    </row>
    <row r="8" spans="2:3" ht="27" customHeight="1" x14ac:dyDescent="0.3">
      <c r="B8" s="4" t="s">
        <v>197</v>
      </c>
      <c r="C8" s="1">
        <v>8241.4330000000009</v>
      </c>
    </row>
    <row r="9" spans="2:3" ht="27" customHeight="1" x14ac:dyDescent="0.3">
      <c r="B9" s="4" t="s">
        <v>273</v>
      </c>
      <c r="C9" s="1">
        <v>7095</v>
      </c>
    </row>
    <row r="10" spans="2:3" ht="27" customHeight="1" x14ac:dyDescent="0.3">
      <c r="B10" s="4" t="s">
        <v>164</v>
      </c>
      <c r="C10" s="1">
        <v>6777</v>
      </c>
    </row>
    <row r="11" spans="2:3" ht="27" customHeight="1" x14ac:dyDescent="0.3">
      <c r="B11" s="4" t="s">
        <v>189</v>
      </c>
      <c r="C11" s="1">
        <v>6750</v>
      </c>
    </row>
    <row r="12" spans="2:3" ht="27" customHeight="1" x14ac:dyDescent="0.3">
      <c r="B12" s="4" t="s">
        <v>295</v>
      </c>
      <c r="C12" s="1">
        <v>6311</v>
      </c>
    </row>
    <row r="13" spans="2:3" ht="27" customHeight="1" x14ac:dyDescent="0.3">
      <c r="B13" s="4" t="s">
        <v>267</v>
      </c>
      <c r="C13" s="1">
        <v>6234</v>
      </c>
    </row>
    <row r="14" spans="2:3" ht="27" customHeight="1" x14ac:dyDescent="0.3">
      <c r="B14" s="4" t="s">
        <v>169</v>
      </c>
      <c r="C14" s="1">
        <v>5870.3512499999997</v>
      </c>
    </row>
    <row r="15" spans="2:3" ht="27" customHeight="1" x14ac:dyDescent="0.3">
      <c r="B15" s="4" t="s">
        <v>66</v>
      </c>
      <c r="C15" s="1">
        <v>5785</v>
      </c>
    </row>
    <row r="16" spans="2:3" ht="27" customHeight="1" x14ac:dyDescent="0.3">
      <c r="B16" s="4" t="s">
        <v>144</v>
      </c>
      <c r="C16" s="1">
        <v>5444</v>
      </c>
    </row>
    <row r="17" spans="2:3" ht="27" customHeight="1" x14ac:dyDescent="0.3">
      <c r="B17" s="4" t="s">
        <v>231</v>
      </c>
      <c r="C17" s="1">
        <v>5441</v>
      </c>
    </row>
    <row r="18" spans="2:3" ht="27" customHeight="1" x14ac:dyDescent="0.3">
      <c r="B18" s="4" t="s">
        <v>190</v>
      </c>
      <c r="C18" s="1">
        <v>5428.6440000000002</v>
      </c>
    </row>
    <row r="19" spans="2:3" ht="27" customHeight="1" x14ac:dyDescent="0.3">
      <c r="B19" s="4" t="s">
        <v>307</v>
      </c>
      <c r="C19" s="1">
        <v>5356</v>
      </c>
    </row>
    <row r="20" spans="2:3" ht="27" customHeight="1" x14ac:dyDescent="0.3">
      <c r="B20" s="4" t="s">
        <v>213</v>
      </c>
      <c r="C20" s="1">
        <v>5274</v>
      </c>
    </row>
    <row r="21" spans="2:3" ht="27" customHeight="1" x14ac:dyDescent="0.3">
      <c r="B21" s="4" t="s">
        <v>67</v>
      </c>
      <c r="C21" s="1">
        <v>5262</v>
      </c>
    </row>
    <row r="22" spans="2:3" ht="27" customHeight="1" x14ac:dyDescent="0.3">
      <c r="B22" s="4" t="s">
        <v>165</v>
      </c>
      <c r="C22" s="1">
        <v>5238</v>
      </c>
    </row>
    <row r="23" spans="2:3" ht="27" customHeight="1" x14ac:dyDescent="0.3">
      <c r="B23" s="4" t="s">
        <v>129</v>
      </c>
      <c r="C23" s="1">
        <v>5226</v>
      </c>
    </row>
    <row r="24" spans="2:3" ht="27" customHeight="1" x14ac:dyDescent="0.3">
      <c r="B24" s="4" t="s">
        <v>185</v>
      </c>
      <c r="C24" s="1">
        <v>5208</v>
      </c>
    </row>
    <row r="25" spans="2:3" ht="27" customHeight="1" x14ac:dyDescent="0.3">
      <c r="B25" s="4" t="s">
        <v>286</v>
      </c>
      <c r="C25" s="1">
        <v>5156</v>
      </c>
    </row>
    <row r="26" spans="2:3" ht="27" customHeight="1" x14ac:dyDescent="0.3">
      <c r="B26" s="4" t="s">
        <v>145</v>
      </c>
      <c r="C26" s="1">
        <v>5030</v>
      </c>
    </row>
    <row r="27" spans="2:3" ht="27" customHeight="1" x14ac:dyDescent="0.3">
      <c r="B27" s="4" t="s">
        <v>146</v>
      </c>
      <c r="C27" s="1">
        <v>4965</v>
      </c>
    </row>
    <row r="28" spans="2:3" ht="27" customHeight="1" x14ac:dyDescent="0.3">
      <c r="B28" s="4" t="s">
        <v>284</v>
      </c>
      <c r="C28" s="1">
        <v>4821</v>
      </c>
    </row>
    <row r="29" spans="2:3" ht="27" customHeight="1" x14ac:dyDescent="0.3">
      <c r="B29" s="4" t="s">
        <v>230</v>
      </c>
      <c r="C29" s="1">
        <v>4800.7988888888895</v>
      </c>
    </row>
    <row r="30" spans="2:3" ht="27" customHeight="1" x14ac:dyDescent="0.3">
      <c r="B30" s="4" t="s">
        <v>283</v>
      </c>
      <c r="C30" s="1">
        <v>4764</v>
      </c>
    </row>
    <row r="31" spans="2:3" ht="27" customHeight="1" x14ac:dyDescent="0.3">
      <c r="B31" s="4" t="s">
        <v>63</v>
      </c>
      <c r="C31" s="1">
        <v>4575</v>
      </c>
    </row>
    <row r="32" spans="2:3" ht="27" customHeight="1" x14ac:dyDescent="0.3">
      <c r="B32" s="4" t="s">
        <v>183</v>
      </c>
      <c r="C32" s="1">
        <v>4550</v>
      </c>
    </row>
    <row r="33" spans="2:3" ht="27" customHeight="1" x14ac:dyDescent="0.3">
      <c r="B33" s="4" t="s">
        <v>275</v>
      </c>
      <c r="C33" s="1">
        <v>4469</v>
      </c>
    </row>
    <row r="34" spans="2:3" ht="27" customHeight="1" x14ac:dyDescent="0.3">
      <c r="B34" s="4" t="s">
        <v>128</v>
      </c>
      <c r="C34" s="1">
        <v>4149</v>
      </c>
    </row>
    <row r="35" spans="2:3" ht="27" customHeight="1" x14ac:dyDescent="0.3">
      <c r="B35" s="4" t="s">
        <v>186</v>
      </c>
      <c r="C35" s="1">
        <v>4075.1950000000002</v>
      </c>
    </row>
    <row r="36" spans="2:3" ht="27" customHeight="1" x14ac:dyDescent="0.3">
      <c r="B36" s="4" t="s">
        <v>282</v>
      </c>
      <c r="C36" s="1">
        <v>4067</v>
      </c>
    </row>
    <row r="37" spans="2:3" ht="27" customHeight="1" x14ac:dyDescent="0.3">
      <c r="B37" s="4" t="s">
        <v>305</v>
      </c>
      <c r="C37" s="1">
        <v>3964</v>
      </c>
    </row>
    <row r="38" spans="2:3" ht="27" customHeight="1" x14ac:dyDescent="0.3">
      <c r="B38" s="4" t="s">
        <v>64</v>
      </c>
      <c r="C38" s="1">
        <v>3912</v>
      </c>
    </row>
    <row r="39" spans="2:3" ht="27" customHeight="1" x14ac:dyDescent="0.3">
      <c r="B39" s="4" t="s">
        <v>148</v>
      </c>
      <c r="C39" s="1">
        <v>3886</v>
      </c>
    </row>
    <row r="40" spans="2:3" ht="14.4" x14ac:dyDescent="0.3">
      <c r="B40" s="4" t="s">
        <v>187</v>
      </c>
      <c r="C40" s="1">
        <v>3775</v>
      </c>
    </row>
    <row r="41" spans="2:3" ht="27" customHeight="1" x14ac:dyDescent="0.3">
      <c r="B41" s="4" t="s">
        <v>184</v>
      </c>
      <c r="C41" s="1">
        <v>3703.3049999999998</v>
      </c>
    </row>
    <row r="42" spans="2:3" ht="27" customHeight="1" x14ac:dyDescent="0.3">
      <c r="B42" s="4" t="s">
        <v>271</v>
      </c>
      <c r="C42" s="1">
        <v>3495</v>
      </c>
    </row>
    <row r="43" spans="2:3" ht="27" customHeight="1" x14ac:dyDescent="0.3">
      <c r="B43" s="4" t="s">
        <v>296</v>
      </c>
      <c r="C43" s="1">
        <v>3245.53</v>
      </c>
    </row>
    <row r="44" spans="2:3" ht="27" customHeight="1" x14ac:dyDescent="0.3">
      <c r="B44" s="4" t="s">
        <v>85</v>
      </c>
      <c r="C44" s="1">
        <v>3010</v>
      </c>
    </row>
    <row r="45" spans="2:3" ht="27" customHeight="1" x14ac:dyDescent="0.3">
      <c r="B45" s="4" t="s">
        <v>306</v>
      </c>
      <c r="C45" s="1">
        <v>2947</v>
      </c>
    </row>
    <row r="46" spans="2:3" ht="27" customHeight="1" x14ac:dyDescent="0.3">
      <c r="B46" s="4" t="s">
        <v>171</v>
      </c>
      <c r="C46" s="1">
        <v>2723.7275</v>
      </c>
    </row>
    <row r="47" spans="2:3" ht="27" customHeight="1" x14ac:dyDescent="0.3">
      <c r="B47" s="4" t="s">
        <v>268</v>
      </c>
      <c r="C47" s="1">
        <v>2681.15</v>
      </c>
    </row>
    <row r="48" spans="2:3" ht="27" customHeight="1" x14ac:dyDescent="0.3">
      <c r="B48" s="4" t="s">
        <v>170</v>
      </c>
      <c r="C48" s="1">
        <v>2588</v>
      </c>
    </row>
    <row r="49" spans="2:3" ht="27" customHeight="1" x14ac:dyDescent="0.3">
      <c r="B49" s="4" t="s">
        <v>285</v>
      </c>
      <c r="C49" s="1">
        <v>2500</v>
      </c>
    </row>
    <row r="50" spans="2:3" ht="27" customHeight="1" x14ac:dyDescent="0.3">
      <c r="B50" s="4" t="s">
        <v>232</v>
      </c>
      <c r="C50" s="1">
        <v>2431</v>
      </c>
    </row>
    <row r="51" spans="2:3" ht="27" customHeight="1" x14ac:dyDescent="0.3">
      <c r="B51" s="4" t="s">
        <v>147</v>
      </c>
      <c r="C51" s="1">
        <v>2410</v>
      </c>
    </row>
    <row r="52" spans="2:3" ht="27" customHeight="1" x14ac:dyDescent="0.3">
      <c r="B52" s="4" t="s">
        <v>297</v>
      </c>
      <c r="C52" s="1">
        <v>2387</v>
      </c>
    </row>
    <row r="53" spans="2:3" ht="27" customHeight="1" x14ac:dyDescent="0.3">
      <c r="B53" s="4" t="s">
        <v>65</v>
      </c>
      <c r="C53" s="1">
        <v>2029</v>
      </c>
    </row>
    <row r="54" spans="2:3" ht="27" customHeight="1" x14ac:dyDescent="0.3">
      <c r="B54" s="4" t="s">
        <v>225</v>
      </c>
      <c r="C54" s="1">
        <v>1669.5</v>
      </c>
    </row>
    <row r="55" spans="2:3" ht="27" customHeight="1" x14ac:dyDescent="0.3">
      <c r="B55" s="4" t="s">
        <v>289</v>
      </c>
      <c r="C55" s="1">
        <v>1557.9180000000001</v>
      </c>
    </row>
    <row r="56" spans="2:3" ht="27" customHeight="1" x14ac:dyDescent="0.3">
      <c r="B56" s="4" t="s">
        <v>9</v>
      </c>
      <c r="C56" s="1">
        <v>255083.87263888886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D21" zoomScaleNormal="100" workbookViewId="0">
      <selection activeCell="S38" sqref="S3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150</v>
      </c>
      <c r="C5" s="13" t="s">
        <v>7</v>
      </c>
      <c r="D5" s="13" t="s">
        <v>202</v>
      </c>
      <c r="E5" s="13" t="s">
        <v>31</v>
      </c>
      <c r="F5" s="13" t="s">
        <v>32</v>
      </c>
      <c r="G5" s="21" t="s">
        <v>244</v>
      </c>
      <c r="H5" s="21" t="s">
        <v>245</v>
      </c>
      <c r="I5" s="21" t="s">
        <v>246</v>
      </c>
      <c r="J5" s="21" t="s">
        <v>247</v>
      </c>
      <c r="K5" s="21" t="s">
        <v>248</v>
      </c>
      <c r="L5" s="21" t="s">
        <v>236</v>
      </c>
      <c r="M5" s="21" t="s">
        <v>249</v>
      </c>
      <c r="N5" s="21" t="s">
        <v>250</v>
      </c>
      <c r="O5" s="21" t="s">
        <v>251</v>
      </c>
      <c r="P5" s="21" t="s">
        <v>252</v>
      </c>
      <c r="Q5" s="21" t="s">
        <v>253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Chart]]="X",PerfPowerST[[#This Row],[ExcludeHere]]="X"),NA(),GeneralTable[[#This Row],[Cons. ST]]),NA())</f>
        <v>#N/A</v>
      </c>
      <c r="F7" s="12" t="e">
        <f>IFERROR(IF(OR(GeneralTable[[#This Row],[Exclude From Chart]]="X",PerfPowerST[[#This Row],[ExcludeHere]]="X"),NA(),GeneralTable[[#This Row],[Dur. ST]]),NA())</f>
        <v>#N/A</v>
      </c>
      <c r="G7" s="25" t="e">
        <f>1000000000/50/PerfPowerST[[#This Row],[Cons. ST]]</f>
        <v>#N/A</v>
      </c>
      <c r="H7" s="25" t="e">
        <f>1000000000/100/PerfPowerST[[#This Row],[Cons. ST]]</f>
        <v>#N/A</v>
      </c>
      <c r="I7" s="25" t="e">
        <f>1000000000/200/PerfPowerST[[#This Row],[Cons. ST]]</f>
        <v>#N/A</v>
      </c>
      <c r="J7" s="25" t="e">
        <f>1000000000/300/PerfPowerST[[#This Row],[Cons. ST]]</f>
        <v>#N/A</v>
      </c>
      <c r="K7" s="25" t="e">
        <f>1000000000/400/PerfPowerST[[#This Row],[Cons. ST]]</f>
        <v>#N/A</v>
      </c>
      <c r="L7" s="25" t="e">
        <f>1000000000/500/PerfPowerST[[#This Row],[Cons. ST]]</f>
        <v>#N/A</v>
      </c>
      <c r="M7" s="25" t="e">
        <f>1000000000/600/PerfPowerST[[#This Row],[Cons. ST]]</f>
        <v>#N/A</v>
      </c>
      <c r="N7" s="25" t="e">
        <f>1000000000/700/PerfPowerST[[#This Row],[Cons. ST]]</f>
        <v>#N/A</v>
      </c>
      <c r="O7" s="25" t="e">
        <f>1000000000/800/PerfPowerST[[#This Row],[Cons. ST]]</f>
        <v>#N/A</v>
      </c>
      <c r="P7" s="25" t="e">
        <f>1000000000/900/PerfPowerST[[#This Row],[Cons. ST]]</f>
        <v>#N/A</v>
      </c>
      <c r="Q7" s="25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Chart]]="X",PerfPowerST[[#This Row],[ExcludeHere]]="X"),NA(),GeneralTable[[#This Row],[Cons. ST]]),NA())</f>
        <v>#N/A</v>
      </c>
      <c r="F22" s="12" t="e">
        <f>IFERROR(IF(OR(GeneralTable[[#This Row],[Exclude From Chart]]="X",PerfPowerST[[#This Row],[ExcludeHere]]="X"),NA(),GeneralTable[[#This Row],[Dur. ST]]),NA())</f>
        <v>#N/A</v>
      </c>
      <c r="G22" s="25" t="e">
        <f>1000000000/50/PerfPowerST[[#This Row],[Cons. ST]]</f>
        <v>#N/A</v>
      </c>
      <c r="H22" s="25" t="e">
        <f>1000000000/100/PerfPowerST[[#This Row],[Cons. ST]]</f>
        <v>#N/A</v>
      </c>
      <c r="I22" s="25" t="e">
        <f>1000000000/200/PerfPowerST[[#This Row],[Cons. ST]]</f>
        <v>#N/A</v>
      </c>
      <c r="J22" s="25" t="e">
        <f>1000000000/300/PerfPowerST[[#This Row],[Cons. ST]]</f>
        <v>#N/A</v>
      </c>
      <c r="K22" s="25" t="e">
        <f>1000000000/400/PerfPowerST[[#This Row],[Cons. ST]]</f>
        <v>#N/A</v>
      </c>
      <c r="L22" s="25" t="e">
        <f>1000000000/500/PerfPowerST[[#This Row],[Cons. ST]]</f>
        <v>#N/A</v>
      </c>
      <c r="M22" s="25" t="e">
        <f>1000000000/600/PerfPowerST[[#This Row],[Cons. ST]]</f>
        <v>#N/A</v>
      </c>
      <c r="N22" s="25" t="e">
        <f>1000000000/700/PerfPowerST[[#This Row],[Cons. ST]]</f>
        <v>#N/A</v>
      </c>
      <c r="O22" s="25" t="e">
        <f>1000000000/800/PerfPowerST[[#This Row],[Cons. ST]]</f>
        <v>#N/A</v>
      </c>
      <c r="P22" s="25" t="e">
        <f>1000000000/900/PerfPowerST[[#This Row],[Cons. ST]]</f>
        <v>#N/A</v>
      </c>
      <c r="Q22" s="25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Chart]]="X",PerfPowerST[[#This Row],[ExcludeHere]]="X"),NA(),GeneralTable[[#This Row],[Cons. ST]]),NA())</f>
        <v>#N/A</v>
      </c>
      <c r="F33" s="12" t="e">
        <f>IFERROR(IF(OR(GeneralTable[[#This Row],[Exclude From Chart]]="X",PerfPowerST[[#This Row],[ExcludeHere]]="X"),NA(),GeneralTable[[#This Row],[Dur. ST]]),NA())</f>
        <v>#N/A</v>
      </c>
      <c r="G33" s="25" t="e">
        <f>1000000000/50/PerfPowerST[[#This Row],[Cons. ST]]</f>
        <v>#N/A</v>
      </c>
      <c r="H33" s="25" t="e">
        <f>1000000000/100/PerfPowerST[[#This Row],[Cons. ST]]</f>
        <v>#N/A</v>
      </c>
      <c r="I33" s="25" t="e">
        <f>1000000000/200/PerfPowerST[[#This Row],[Cons. ST]]</f>
        <v>#N/A</v>
      </c>
      <c r="J33" s="25" t="e">
        <f>1000000000/300/PerfPowerST[[#This Row],[Cons. ST]]</f>
        <v>#N/A</v>
      </c>
      <c r="K33" s="25" t="e">
        <f>1000000000/400/PerfPowerST[[#This Row],[Cons. ST]]</f>
        <v>#N/A</v>
      </c>
      <c r="L33" s="25" t="e">
        <f>1000000000/500/PerfPowerST[[#This Row],[Cons. ST]]</f>
        <v>#N/A</v>
      </c>
      <c r="M33" s="25" t="e">
        <f>1000000000/600/PerfPowerST[[#This Row],[Cons. ST]]</f>
        <v>#N/A</v>
      </c>
      <c r="N33" s="25" t="e">
        <f>1000000000/700/PerfPowerST[[#This Row],[Cons. ST]]</f>
        <v>#N/A</v>
      </c>
      <c r="O33" s="25" t="e">
        <f>1000000000/800/PerfPowerST[[#This Row],[Cons. ST]]</f>
        <v>#N/A</v>
      </c>
      <c r="P33" s="25" t="e">
        <f>1000000000/900/PerfPowerST[[#This Row],[Cons. ST]]</f>
        <v>#N/A</v>
      </c>
      <c r="Q33" s="25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Chart]]="X",PerfPowerST[[#This Row],[ExcludeHere]]="X"),NA(),GeneralTable[[#This Row],[Cons. ST]]),NA())</f>
        <v>#N/A</v>
      </c>
      <c r="F45" s="12" t="e">
        <f>IFERROR(IF(OR(GeneralTable[[#This Row],[Exclude From Chart]]="X",PerfPowerST[[#This Row],[ExcludeHere]]="X"),NA(),GeneralTable[[#This Row],[Dur. ST]]),NA())</f>
        <v>#N/A</v>
      </c>
      <c r="G45" s="25" t="e">
        <f>1000000000/50/PerfPowerST[[#This Row],[Cons. ST]]</f>
        <v>#N/A</v>
      </c>
      <c r="H45" s="25" t="e">
        <f>1000000000/100/PerfPowerST[[#This Row],[Cons. ST]]</f>
        <v>#N/A</v>
      </c>
      <c r="I45" s="25" t="e">
        <f>1000000000/200/PerfPowerST[[#This Row],[Cons. ST]]</f>
        <v>#N/A</v>
      </c>
      <c r="J45" s="25" t="e">
        <f>1000000000/300/PerfPowerST[[#This Row],[Cons. ST]]</f>
        <v>#N/A</v>
      </c>
      <c r="K45" s="25" t="e">
        <f>1000000000/400/PerfPowerST[[#This Row],[Cons. ST]]</f>
        <v>#N/A</v>
      </c>
      <c r="L45" s="25" t="e">
        <f>1000000000/500/PerfPowerST[[#This Row],[Cons. ST]]</f>
        <v>#N/A</v>
      </c>
      <c r="M45" s="25" t="e">
        <f>1000000000/600/PerfPowerST[[#This Row],[Cons. ST]]</f>
        <v>#N/A</v>
      </c>
      <c r="N45" s="25" t="e">
        <f>1000000000/700/PerfPowerST[[#This Row],[Cons. ST]]</f>
        <v>#N/A</v>
      </c>
      <c r="O45" s="25" t="e">
        <f>1000000000/800/PerfPowerST[[#This Row],[Cons. ST]]</f>
        <v>#N/A</v>
      </c>
      <c r="P45" s="25" t="e">
        <f>1000000000/900/PerfPowerST[[#This Row],[Cons. ST]]</f>
        <v>#N/A</v>
      </c>
      <c r="Q45" s="25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Chart]]="X",PerfPowerST[[#This Row],[ExcludeHere]]="X"),NA(),GeneralTable[[#This Row],[Cons. ST]]),NA())</f>
        <v>#N/A</v>
      </c>
      <c r="F57" s="12" t="e">
        <f>IFERROR(IF(OR(GeneralTable[[#This Row],[Exclude From Chart]]="X",PerfPowerST[[#This Row],[ExcludeHere]]="X"),NA(),GeneralTable[[#This Row],[Dur. ST]]),NA())</f>
        <v>#N/A</v>
      </c>
      <c r="G57" s="25" t="e">
        <f>1000000000/50/PerfPowerST[[#This Row],[Cons. ST]]</f>
        <v>#N/A</v>
      </c>
      <c r="H57" s="25" t="e">
        <f>1000000000/100/PerfPowerST[[#This Row],[Cons. ST]]</f>
        <v>#N/A</v>
      </c>
      <c r="I57" s="25" t="e">
        <f>1000000000/200/PerfPowerST[[#This Row],[Cons. ST]]</f>
        <v>#N/A</v>
      </c>
      <c r="J57" s="25" t="e">
        <f>1000000000/300/PerfPowerST[[#This Row],[Cons. ST]]</f>
        <v>#N/A</v>
      </c>
      <c r="K57" s="25" t="e">
        <f>1000000000/400/PerfPowerST[[#This Row],[Cons. ST]]</f>
        <v>#N/A</v>
      </c>
      <c r="L57" s="25" t="e">
        <f>1000000000/500/PerfPowerST[[#This Row],[Cons. ST]]</f>
        <v>#N/A</v>
      </c>
      <c r="M57" s="25" t="e">
        <f>1000000000/600/PerfPowerST[[#This Row],[Cons. ST]]</f>
        <v>#N/A</v>
      </c>
      <c r="N57" s="25" t="e">
        <f>1000000000/700/PerfPowerST[[#This Row],[Cons. ST]]</f>
        <v>#N/A</v>
      </c>
      <c r="O57" s="25" t="e">
        <f>1000000000/800/PerfPowerST[[#This Row],[Cons. ST]]</f>
        <v>#N/A</v>
      </c>
      <c r="P57" s="25" t="e">
        <f>1000000000/900/PerfPowerST[[#This Row],[Cons. ST]]</f>
        <v>#N/A</v>
      </c>
      <c r="Q57" s="25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Chart]]="X",PerfPowerST[[#This Row],[ExcludeHere]]="X"),NA(),GeneralTable[[#This Row],[Cons. ST]]),NA())</f>
        <v>#N/A</v>
      </c>
      <c r="F60" s="12" t="e">
        <f>IFERROR(IF(OR(GeneralTable[[#This Row],[Exclude From Chart]]="X",PerfPowerST[[#This Row],[ExcludeHere]]="X"),NA(),GeneralTable[[#This Row],[Dur. ST]]),NA())</f>
        <v>#N/A</v>
      </c>
      <c r="G60" s="25" t="e">
        <f>1000000000/50/PerfPowerST[[#This Row],[Cons. ST]]</f>
        <v>#N/A</v>
      </c>
      <c r="H60" s="25" t="e">
        <f>1000000000/100/PerfPowerST[[#This Row],[Cons. ST]]</f>
        <v>#N/A</v>
      </c>
      <c r="I60" s="25" t="e">
        <f>1000000000/200/PerfPowerST[[#This Row],[Cons. ST]]</f>
        <v>#N/A</v>
      </c>
      <c r="J60" s="25" t="e">
        <f>1000000000/300/PerfPowerST[[#This Row],[Cons. ST]]</f>
        <v>#N/A</v>
      </c>
      <c r="K60" s="25" t="e">
        <f>1000000000/400/PerfPowerST[[#This Row],[Cons. ST]]</f>
        <v>#N/A</v>
      </c>
      <c r="L60" s="25" t="e">
        <f>1000000000/500/PerfPowerST[[#This Row],[Cons. ST]]</f>
        <v>#N/A</v>
      </c>
      <c r="M60" s="25" t="e">
        <f>1000000000/600/PerfPowerST[[#This Row],[Cons. ST]]</f>
        <v>#N/A</v>
      </c>
      <c r="N60" s="25" t="e">
        <f>1000000000/700/PerfPowerST[[#This Row],[Cons. ST]]</f>
        <v>#N/A</v>
      </c>
      <c r="O60" s="25" t="e">
        <f>1000000000/800/PerfPowerST[[#This Row],[Cons. ST]]</f>
        <v>#N/A</v>
      </c>
      <c r="P60" s="25" t="e">
        <f>1000000000/900/PerfPowerST[[#This Row],[Cons. ST]]</f>
        <v>#N/A</v>
      </c>
      <c r="Q60" s="25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Chart]]="X",PerfPowerST[[#This Row],[ExcludeHere]]="X"),NA(),GeneralTable[[#This Row],[Cons. ST]]),NA())</f>
        <v>#N/A</v>
      </c>
      <c r="F62" s="12" t="e">
        <f>IFERROR(IF(OR(GeneralTable[[#This Row],[Exclude From Chart]]="X",PerfPowerST[[#This Row],[ExcludeHere]]="X"),NA(),GeneralTable[[#This Row],[Dur. ST]]),NA())</f>
        <v>#N/A</v>
      </c>
      <c r="G62" s="25" t="e">
        <f>1000000000/50/PerfPowerST[[#This Row],[Cons. ST]]</f>
        <v>#N/A</v>
      </c>
      <c r="H62" s="25" t="e">
        <f>1000000000/100/PerfPowerST[[#This Row],[Cons. ST]]</f>
        <v>#N/A</v>
      </c>
      <c r="I62" s="25" t="e">
        <f>1000000000/200/PerfPowerST[[#This Row],[Cons. ST]]</f>
        <v>#N/A</v>
      </c>
      <c r="J62" s="25" t="e">
        <f>1000000000/300/PerfPowerST[[#This Row],[Cons. ST]]</f>
        <v>#N/A</v>
      </c>
      <c r="K62" s="25" t="e">
        <f>1000000000/400/PerfPowerST[[#This Row],[Cons. ST]]</f>
        <v>#N/A</v>
      </c>
      <c r="L62" s="25" t="e">
        <f>1000000000/500/PerfPowerST[[#This Row],[Cons. ST]]</f>
        <v>#N/A</v>
      </c>
      <c r="M62" s="25" t="e">
        <f>1000000000/600/PerfPowerST[[#This Row],[Cons. ST]]</f>
        <v>#N/A</v>
      </c>
      <c r="N62" s="25" t="e">
        <f>1000000000/700/PerfPowerST[[#This Row],[Cons. ST]]</f>
        <v>#N/A</v>
      </c>
      <c r="O62" s="25" t="e">
        <f>1000000000/800/PerfPowerST[[#This Row],[Cons. ST]]</f>
        <v>#N/A</v>
      </c>
      <c r="P62" s="25" t="e">
        <f>1000000000/900/PerfPowerST[[#This Row],[Cons. ST]]</f>
        <v>#N/A</v>
      </c>
      <c r="Q62" s="25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Chart]]="X",PerfPowerST[[#This Row],[ExcludeHere]]="X"),NA(),GeneralTable[[#This Row],[Cons. ST]]),NA())</f>
        <v>#N/A</v>
      </c>
      <c r="F63" s="12" t="e">
        <f>IFERROR(IF(OR(GeneralTable[[#This Row],[Exclude From Chart]]="X",PerfPowerST[[#This Row],[ExcludeHere]]="X"),NA(),GeneralTable[[#This Row],[Dur. ST]]),NA())</f>
        <v>#N/A</v>
      </c>
      <c r="G63" s="25" t="e">
        <f>1000000000/50/PerfPowerST[[#This Row],[Cons. ST]]</f>
        <v>#N/A</v>
      </c>
      <c r="H63" s="25" t="e">
        <f>1000000000/100/PerfPowerST[[#This Row],[Cons. ST]]</f>
        <v>#N/A</v>
      </c>
      <c r="I63" s="25" t="e">
        <f>1000000000/200/PerfPowerST[[#This Row],[Cons. ST]]</f>
        <v>#N/A</v>
      </c>
      <c r="J63" s="25" t="e">
        <f>1000000000/300/PerfPowerST[[#This Row],[Cons. ST]]</f>
        <v>#N/A</v>
      </c>
      <c r="K63" s="25" t="e">
        <f>1000000000/400/PerfPowerST[[#This Row],[Cons. ST]]</f>
        <v>#N/A</v>
      </c>
      <c r="L63" s="25" t="e">
        <f>1000000000/500/PerfPowerST[[#This Row],[Cons. ST]]</f>
        <v>#N/A</v>
      </c>
      <c r="M63" s="25" t="e">
        <f>1000000000/600/PerfPowerST[[#This Row],[Cons. ST]]</f>
        <v>#N/A</v>
      </c>
      <c r="N63" s="25" t="e">
        <f>1000000000/700/PerfPowerST[[#This Row],[Cons. ST]]</f>
        <v>#N/A</v>
      </c>
      <c r="O63" s="25" t="e">
        <f>1000000000/800/PerfPowerST[[#This Row],[Cons. ST]]</f>
        <v>#N/A</v>
      </c>
      <c r="P63" s="25" t="e">
        <f>1000000000/900/PerfPowerST[[#This Row],[Cons. ST]]</f>
        <v>#N/A</v>
      </c>
      <c r="Q63" s="25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Chart]]="X",PerfPowerST[[#This Row],[ExcludeHere]]="X"),NA(),GeneralTable[[#This Row],[Cons. ST]]),NA())</f>
        <v>#N/A</v>
      </c>
      <c r="F65" s="12" t="e">
        <f>IFERROR(IF(OR(GeneralTable[[#This Row],[Exclude From Chart]]="X",PerfPowerST[[#This Row],[ExcludeHere]]="X"),NA(),GeneralTable[[#This Row],[Dur. ST]]),NA())</f>
        <v>#N/A</v>
      </c>
      <c r="G65" s="25" t="e">
        <f>1000000000/50/PerfPowerST[[#This Row],[Cons. ST]]</f>
        <v>#N/A</v>
      </c>
      <c r="H65" s="25" t="e">
        <f>1000000000/100/PerfPowerST[[#This Row],[Cons. ST]]</f>
        <v>#N/A</v>
      </c>
      <c r="I65" s="25" t="e">
        <f>1000000000/200/PerfPowerST[[#This Row],[Cons. ST]]</f>
        <v>#N/A</v>
      </c>
      <c r="J65" s="25" t="e">
        <f>1000000000/300/PerfPowerST[[#This Row],[Cons. ST]]</f>
        <v>#N/A</v>
      </c>
      <c r="K65" s="25" t="e">
        <f>1000000000/400/PerfPowerST[[#This Row],[Cons. ST]]</f>
        <v>#N/A</v>
      </c>
      <c r="L65" s="25" t="e">
        <f>1000000000/500/PerfPowerST[[#This Row],[Cons. ST]]</f>
        <v>#N/A</v>
      </c>
      <c r="M65" s="25" t="e">
        <f>1000000000/600/PerfPowerST[[#This Row],[Cons. ST]]</f>
        <v>#N/A</v>
      </c>
      <c r="N65" s="25" t="e">
        <f>1000000000/700/PerfPowerST[[#This Row],[Cons. ST]]</f>
        <v>#N/A</v>
      </c>
      <c r="O65" s="25" t="e">
        <f>1000000000/800/PerfPowerST[[#This Row],[Cons. ST]]</f>
        <v>#N/A</v>
      </c>
      <c r="P65" s="25" t="e">
        <f>1000000000/900/PerfPowerST[[#This Row],[Cons. ST]]</f>
        <v>#N/A</v>
      </c>
      <c r="Q65" s="25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Chart]]="X",PerfPowerST[[#This Row],[ExcludeHere]]="X"),NA(),GeneralTable[[#This Row],[Cons. ST]]),NA())</f>
        <v>#N/A</v>
      </c>
      <c r="F75" s="12" t="e">
        <f>IFERROR(IF(OR(GeneralTable[[#This Row],[Exclude From Chart]]="X",PerfPowerST[[#This Row],[ExcludeHere]]="X"),NA(),GeneralTable[[#This Row],[Dur. ST]]),NA())</f>
        <v>#N/A</v>
      </c>
      <c r="G75" s="25" t="e">
        <f>1000000000/50/PerfPowerST[[#This Row],[Cons. ST]]</f>
        <v>#N/A</v>
      </c>
      <c r="H75" s="25" t="e">
        <f>1000000000/100/PerfPowerST[[#This Row],[Cons. ST]]</f>
        <v>#N/A</v>
      </c>
      <c r="I75" s="25" t="e">
        <f>1000000000/200/PerfPowerST[[#This Row],[Cons. ST]]</f>
        <v>#N/A</v>
      </c>
      <c r="J75" s="25" t="e">
        <f>1000000000/300/PerfPowerST[[#This Row],[Cons. ST]]</f>
        <v>#N/A</v>
      </c>
      <c r="K75" s="25" t="e">
        <f>1000000000/400/PerfPowerST[[#This Row],[Cons. ST]]</f>
        <v>#N/A</v>
      </c>
      <c r="L75" s="25" t="e">
        <f>1000000000/500/PerfPowerST[[#This Row],[Cons. ST]]</f>
        <v>#N/A</v>
      </c>
      <c r="M75" s="25" t="e">
        <f>1000000000/600/PerfPowerST[[#This Row],[Cons. ST]]</f>
        <v>#N/A</v>
      </c>
      <c r="N75" s="25" t="e">
        <f>1000000000/700/PerfPowerST[[#This Row],[Cons. ST]]</f>
        <v>#N/A</v>
      </c>
      <c r="O75" s="25" t="e">
        <f>1000000000/800/PerfPowerST[[#This Row],[Cons. ST]]</f>
        <v>#N/A</v>
      </c>
      <c r="P75" s="25" t="e">
        <f>1000000000/900/PerfPowerST[[#This Row],[Cons. ST]]</f>
        <v>#N/A</v>
      </c>
      <c r="Q75" s="25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Chart]]="X",PerfPowerST[[#This Row],[ExcludeHere]]="X"),NA(),GeneralTable[[#This Row],[Cons. ST]]),NA())</f>
        <v>#N/A</v>
      </c>
      <c r="F90" s="16" t="e">
        <f>IFERROR(IF(OR(GeneralTable[[#This Row],[Exclude From Chart]]="X",PerfPowerST[[#This Row],[ExcludeHere]]="X"),NA(),GeneralTable[[#This Row],[Dur. ST]]),NA())</f>
        <v>#N/A</v>
      </c>
      <c r="G90" s="25" t="e">
        <f>1000000000/50/PerfPowerST[[#This Row],[Cons. ST]]</f>
        <v>#N/A</v>
      </c>
      <c r="H90" s="25" t="e">
        <f>1000000000/100/PerfPowerST[[#This Row],[Cons. ST]]</f>
        <v>#N/A</v>
      </c>
      <c r="I90" s="25" t="e">
        <f>1000000000/200/PerfPowerST[[#This Row],[Cons. ST]]</f>
        <v>#N/A</v>
      </c>
      <c r="J90" s="25" t="e">
        <f>1000000000/300/PerfPowerST[[#This Row],[Cons. ST]]</f>
        <v>#N/A</v>
      </c>
      <c r="K90" s="25" t="e">
        <f>1000000000/400/PerfPowerST[[#This Row],[Cons. ST]]</f>
        <v>#N/A</v>
      </c>
      <c r="L90" s="25" t="e">
        <f>1000000000/500/PerfPowerST[[#This Row],[Cons. ST]]</f>
        <v>#N/A</v>
      </c>
      <c r="M90" s="25" t="e">
        <f>1000000000/600/PerfPowerST[[#This Row],[Cons. ST]]</f>
        <v>#N/A</v>
      </c>
      <c r="N90" s="25" t="e">
        <f>1000000000/700/PerfPowerST[[#This Row],[Cons. ST]]</f>
        <v>#N/A</v>
      </c>
      <c r="O90" s="25" t="e">
        <f>1000000000/800/PerfPowerST[[#This Row],[Cons. ST]]</f>
        <v>#N/A</v>
      </c>
      <c r="P90" s="25" t="e">
        <f>1000000000/900/PerfPowerST[[#This Row],[Cons. ST]]</f>
        <v>#N/A</v>
      </c>
      <c r="Q90" s="25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Chart]]="X",PerfPowerST[[#This Row],[ExcludeHere]]="X"),NA(),GeneralTable[[#This Row],[Cons. ST]]),NA())</f>
        <v>#N/A</v>
      </c>
      <c r="F94" s="18" t="e">
        <f>IFERROR(IF(OR(GeneralTable[[#This Row],[Exclude From Chart]]="X",PerfPowerST[[#This Row],[ExcludeHere]]="X"),NA(),GeneralTable[[#This Row],[Dur. ST]]),NA())</f>
        <v>#N/A</v>
      </c>
      <c r="G94" s="25" t="e">
        <f>1000000000/50/PerfPowerST[[#This Row],[Cons. ST]]</f>
        <v>#N/A</v>
      </c>
      <c r="H94" s="25" t="e">
        <f>1000000000/100/PerfPowerST[[#This Row],[Cons. ST]]</f>
        <v>#N/A</v>
      </c>
      <c r="I94" s="25" t="e">
        <f>1000000000/200/PerfPowerST[[#This Row],[Cons. ST]]</f>
        <v>#N/A</v>
      </c>
      <c r="J94" s="25" t="e">
        <f>1000000000/300/PerfPowerST[[#This Row],[Cons. ST]]</f>
        <v>#N/A</v>
      </c>
      <c r="K94" s="25" t="e">
        <f>1000000000/400/PerfPowerST[[#This Row],[Cons. ST]]</f>
        <v>#N/A</v>
      </c>
      <c r="L94" s="25" t="e">
        <f>1000000000/500/PerfPowerST[[#This Row],[Cons. ST]]</f>
        <v>#N/A</v>
      </c>
      <c r="M94" s="25" t="e">
        <f>1000000000/600/PerfPowerST[[#This Row],[Cons. ST]]</f>
        <v>#N/A</v>
      </c>
      <c r="N94" s="25" t="e">
        <f>1000000000/700/PerfPowerST[[#This Row],[Cons. ST]]</f>
        <v>#N/A</v>
      </c>
      <c r="O94" s="25" t="e">
        <f>1000000000/800/PerfPowerST[[#This Row],[Cons. ST]]</f>
        <v>#N/A</v>
      </c>
      <c r="P94" s="25" t="e">
        <f>1000000000/900/PerfPowerST[[#This Row],[Cons. ST]]</f>
        <v>#N/A</v>
      </c>
      <c r="Q94" s="25" t="e">
        <f>1000000000/1000/PerfPowerST[[#This Row],[Cons. ST]]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Chart]]="X",PerfPowerST[[#This Row],[ExcludeHere]]="X"),NA(),GeneralTable[[#This Row],[Cons. ST]]),NA())</f>
        <v>7000.34</v>
      </c>
      <c r="F116" s="16">
        <f>IFERROR(IF(OR(GeneralTable[[#This Row],[Exclude From Chart]]="X",PerfPowerST[[#This Row],[ExcludeHere]]="X"),NA(),GeneralTable[[#This Row],[Dur. ST]]),NA())</f>
        <v>582.69000000000005</v>
      </c>
      <c r="G116" s="25">
        <f>1000000000/50/PerfPowerST[[#This Row],[Cons. ST]]</f>
        <v>2857.0040883728502</v>
      </c>
      <c r="H116" s="25">
        <f>1000000000/100/PerfPowerST[[#This Row],[Cons. ST]]</f>
        <v>1428.5020441864251</v>
      </c>
      <c r="I116" s="25">
        <f>1000000000/200/PerfPowerST[[#This Row],[Cons. ST]]</f>
        <v>714.25102209321255</v>
      </c>
      <c r="J116" s="25">
        <f>1000000000/300/PerfPowerST[[#This Row],[Cons. ST]]</f>
        <v>476.16734806214174</v>
      </c>
      <c r="K116" s="25">
        <f>1000000000/400/PerfPowerST[[#This Row],[Cons. ST]]</f>
        <v>357.12551104660628</v>
      </c>
      <c r="L116" s="25">
        <f>1000000000/500/PerfPowerST[[#This Row],[Cons. ST]]</f>
        <v>285.70040883728507</v>
      </c>
      <c r="M116" s="25">
        <f>1000000000/600/PerfPowerST[[#This Row],[Cons. ST]]</f>
        <v>238.08367403107087</v>
      </c>
      <c r="N116" s="25">
        <f>1000000000/700/PerfPowerST[[#This Row],[Cons. ST]]</f>
        <v>204.07172059806075</v>
      </c>
      <c r="O116" s="25">
        <f>1000000000/800/PerfPowerST[[#This Row],[Cons. ST]]</f>
        <v>178.56275552330314</v>
      </c>
      <c r="P116" s="25">
        <f>1000000000/900/PerfPowerST[[#This Row],[Cons. ST]]</f>
        <v>158.72244935404723</v>
      </c>
      <c r="Q116" s="25">
        <f>1000000000/1000/PerfPowerST[[#This Row],[Cons. ST]]</f>
        <v>142.85020441864253</v>
      </c>
    </row>
    <row r="117" spans="2:17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(Raphael) @105w [114]</v>
      </c>
      <c r="D117" s="14"/>
      <c r="E117" s="15">
        <f>IFERROR(IF(OR(GeneralTable[[#This Row],[Exclude From Chart]]="X",PerfPowerST[[#This Row],[ExcludeHere]]="X"),NA(),GeneralTable[[#This Row],[Cons. ST]]),NA())</f>
        <v>19138.57</v>
      </c>
      <c r="F117" s="16">
        <f>IFERROR(IF(OR(GeneralTable[[#This Row],[Exclude From Chart]]="X",PerfPowerST[[#This Row],[ExcludeHere]]="X"),NA(),GeneralTable[[#This Row],[Dur. ST]]),NA())</f>
        <v>375.18</v>
      </c>
      <c r="G117" s="25">
        <f>1000000000/50/PerfPowerST[[#This Row],[Cons. ST]]</f>
        <v>1045.0101548861801</v>
      </c>
      <c r="H117" s="25">
        <f>1000000000/100/PerfPowerST[[#This Row],[Cons. ST]]</f>
        <v>522.50507744309004</v>
      </c>
      <c r="I117" s="25">
        <f>1000000000/200/PerfPowerST[[#This Row],[Cons. ST]]</f>
        <v>261.25253872154502</v>
      </c>
      <c r="J117" s="25">
        <f>1000000000/300/PerfPowerST[[#This Row],[Cons. ST]]</f>
        <v>174.16835914769669</v>
      </c>
      <c r="K117" s="25">
        <f>1000000000/400/PerfPowerST[[#This Row],[Cons. ST]]</f>
        <v>130.62626936077251</v>
      </c>
      <c r="L117" s="25">
        <f>1000000000/500/PerfPowerST[[#This Row],[Cons. ST]]</f>
        <v>104.50101548861801</v>
      </c>
      <c r="M117" s="25">
        <f>1000000000/600/PerfPowerST[[#This Row],[Cons. ST]]</f>
        <v>87.084179573848346</v>
      </c>
      <c r="N117" s="25">
        <f>1000000000/700/PerfPowerST[[#This Row],[Cons. ST]]</f>
        <v>74.643582491870006</v>
      </c>
      <c r="O117" s="25">
        <f>1000000000/800/PerfPowerST[[#This Row],[Cons. ST]]</f>
        <v>65.313134680386256</v>
      </c>
      <c r="P117" s="25">
        <f>1000000000/900/PerfPowerST[[#This Row],[Cons. ST]]</f>
        <v>58.056119715898888</v>
      </c>
      <c r="Q117" s="25">
        <f>1000000000/1000/PerfPowerST[[#This Row],[Cons. ST]]</f>
        <v>52.250507744309004</v>
      </c>
    </row>
    <row r="118" spans="2:17" x14ac:dyDescent="0.3">
      <c r="B118" s="24">
        <f>IFERROR(GeneralTable[[#This Row],[Ref.]],NA())</f>
        <v>115</v>
      </c>
      <c r="C118" s="14" t="str">
        <f>IFERROR(IF(GeneralTable[[#This Row],[Exclude From Chart]]="X",NA(),GeneralTable[[#This Row],[GraphLabel]]),NA())</f>
        <v>R9 7950X (Raphael) @65w [115]</v>
      </c>
      <c r="D118" s="14"/>
      <c r="E118" s="15">
        <f>IFERROR(IF(OR(GeneralTable[[#This Row],[Exclude From Chart]]="X",PerfPowerST[[#This Row],[ExcludeHere]]="X"),NA(),GeneralTable[[#This Row],[Cons. ST]]),NA())</f>
        <v>19028.63</v>
      </c>
      <c r="F118" s="16">
        <f>IFERROR(IF(OR(GeneralTable[[#This Row],[Exclude From Chart]]="X",PerfPowerST[[#This Row],[ExcludeHere]]="X"),NA(),GeneralTable[[#This Row],[Dur. ST]]),NA())</f>
        <v>375.1</v>
      </c>
      <c r="G118" s="25">
        <f>1000000000/50/PerfPowerST[[#This Row],[Cons. ST]]</f>
        <v>1051.04781584381</v>
      </c>
      <c r="H118" s="25">
        <f>1000000000/100/PerfPowerST[[#This Row],[Cons. ST]]</f>
        <v>525.52390792190499</v>
      </c>
      <c r="I118" s="25">
        <f>1000000000/200/PerfPowerST[[#This Row],[Cons. ST]]</f>
        <v>262.7619539609525</v>
      </c>
      <c r="J118" s="25">
        <f>1000000000/300/PerfPowerST[[#This Row],[Cons. ST]]</f>
        <v>175.17463597396835</v>
      </c>
      <c r="K118" s="25">
        <f>1000000000/400/PerfPowerST[[#This Row],[Cons. ST]]</f>
        <v>131.38097698047625</v>
      </c>
      <c r="L118" s="25">
        <f>1000000000/500/PerfPowerST[[#This Row],[Cons. ST]]</f>
        <v>105.104781584381</v>
      </c>
      <c r="M118" s="25">
        <f>1000000000/600/PerfPowerST[[#This Row],[Cons. ST]]</f>
        <v>87.587317986984175</v>
      </c>
      <c r="N118" s="25">
        <f>1000000000/700/PerfPowerST[[#This Row],[Cons. ST]]</f>
        <v>75.074843988843583</v>
      </c>
      <c r="O118" s="25">
        <f>1000000000/800/PerfPowerST[[#This Row],[Cons. ST]]</f>
        <v>65.690488490238124</v>
      </c>
      <c r="P118" s="25">
        <f>1000000000/900/PerfPowerST[[#This Row],[Cons. ST]]</f>
        <v>58.391545324656107</v>
      </c>
      <c r="Q118" s="25">
        <f>1000000000/1000/PerfPowerST[[#This Row],[Cons. ST]]</f>
        <v>52.552390792190501</v>
      </c>
    </row>
    <row r="119" spans="2:17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Chart]]="X",PerfPowerST[[#This Row],[ExcludeHere]]="X"),NA(),GeneralTable[[#This Row],[Cons. ST]]),NA())</f>
        <v>29352</v>
      </c>
      <c r="F119" s="16">
        <f>IFERROR(IF(OR(GeneralTable[[#This Row],[Exclude From Chart]]="X",PerfPowerST[[#This Row],[ExcludeHere]]="X"),NA(),GeneralTable[[#This Row],[Dur. ST]]),NA())</f>
        <v>604.24</v>
      </c>
      <c r="G119" s="25">
        <f>1000000000/50/PerfPowerST[[#This Row],[Cons. ST]]</f>
        <v>681.38457345325696</v>
      </c>
      <c r="H119" s="25">
        <f>1000000000/100/PerfPowerST[[#This Row],[Cons. ST]]</f>
        <v>340.69228672662848</v>
      </c>
      <c r="I119" s="25">
        <f>1000000000/200/PerfPowerST[[#This Row],[Cons. ST]]</f>
        <v>170.34614336331424</v>
      </c>
      <c r="J119" s="25">
        <f>1000000000/300/PerfPowerST[[#This Row],[Cons. ST]]</f>
        <v>113.56409557554284</v>
      </c>
      <c r="K119" s="25">
        <f>1000000000/400/PerfPowerST[[#This Row],[Cons. ST]]</f>
        <v>85.17307168165712</v>
      </c>
      <c r="L119" s="25">
        <f>1000000000/500/PerfPowerST[[#This Row],[Cons. ST]]</f>
        <v>68.138457345325705</v>
      </c>
      <c r="M119" s="25">
        <f>1000000000/600/PerfPowerST[[#This Row],[Cons. ST]]</f>
        <v>56.782047787771418</v>
      </c>
      <c r="N119" s="25">
        <f>1000000000/700/PerfPowerST[[#This Row],[Cons. ST]]</f>
        <v>48.670326675232644</v>
      </c>
      <c r="O119" s="25">
        <f>1000000000/800/PerfPowerST[[#This Row],[Cons. ST]]</f>
        <v>42.58653584082856</v>
      </c>
      <c r="P119" s="25">
        <f>1000000000/900/PerfPowerST[[#This Row],[Cons. ST]]</f>
        <v>37.854698525180943</v>
      </c>
      <c r="Q119" s="25">
        <f>1000000000/1000/PerfPowerST[[#This Row],[Cons. ST]]</f>
        <v>34.069228672662852</v>
      </c>
    </row>
    <row r="120" spans="2:17" x14ac:dyDescent="0.3">
      <c r="B120" s="24">
        <f>IFERROR(GeneralTable[[#This Row],[Ref.]],NA())</f>
        <v>117</v>
      </c>
      <c r="C120" s="14" t="str">
        <f>IFERROR(IF(GeneralTable[[#This Row],[Exclude From Chart]]="X",NA(),GeneralTable[[#This Row],[GraphLabel]]),NA())</f>
        <v>R7 1800X(Summit Ridge) [117]</v>
      </c>
      <c r="D120" s="14"/>
      <c r="E120" s="15">
        <f>IFERROR(IF(OR(GeneralTable[[#This Row],[Exclude From Chart]]="X",PerfPowerST[[#This Row],[ExcludeHere]]="X"),NA(),GeneralTable[[#This Row],[Cons. ST]]),NA())</f>
        <v>32110.52</v>
      </c>
      <c r="F120" s="16">
        <f>IFERROR(IF(OR(GeneralTable[[#This Row],[Exclude From Chart]]="X",PerfPowerST[[#This Row],[ExcludeHere]]="X"),NA(),GeneralTable[[#This Row],[Dur. ST]]),NA())</f>
        <v>821.7</v>
      </c>
      <c r="G120" s="25">
        <f>1000000000/50/PerfPowerST[[#This Row],[Cons. ST]]</f>
        <v>622.84883583324097</v>
      </c>
      <c r="H120" s="25">
        <f>1000000000/100/PerfPowerST[[#This Row],[Cons. ST]]</f>
        <v>311.42441791662048</v>
      </c>
      <c r="I120" s="25">
        <f>1000000000/200/PerfPowerST[[#This Row],[Cons. ST]]</f>
        <v>155.71220895831024</v>
      </c>
      <c r="J120" s="25">
        <f>1000000000/300/PerfPowerST[[#This Row],[Cons. ST]]</f>
        <v>103.80813930554017</v>
      </c>
      <c r="K120" s="25">
        <f>1000000000/400/PerfPowerST[[#This Row],[Cons. ST]]</f>
        <v>77.856104479155121</v>
      </c>
      <c r="L120" s="25">
        <f>1000000000/500/PerfPowerST[[#This Row],[Cons. ST]]</f>
        <v>62.284883583324095</v>
      </c>
      <c r="M120" s="25">
        <f>1000000000/600/PerfPowerST[[#This Row],[Cons. ST]]</f>
        <v>51.904069652770083</v>
      </c>
      <c r="N120" s="25">
        <f>1000000000/700/PerfPowerST[[#This Row],[Cons. ST]]</f>
        <v>44.48920255951721</v>
      </c>
      <c r="O120" s="25">
        <f>1000000000/800/PerfPowerST[[#This Row],[Cons. ST]]</f>
        <v>38.928052239577561</v>
      </c>
      <c r="P120" s="25">
        <f>1000000000/900/PerfPowerST[[#This Row],[Cons. ST]]</f>
        <v>34.602713101846717</v>
      </c>
      <c r="Q120" s="25">
        <f>1000000000/1000/PerfPowerST[[#This Row],[Cons. ST]]</f>
        <v>31.142441791662048</v>
      </c>
    </row>
    <row r="121" spans="2:17" x14ac:dyDescent="0.3">
      <c r="B121" s="24">
        <f>IFERROR(GeneralTable[[#This Row],[Ref.]],NA())</f>
        <v>118</v>
      </c>
      <c r="C121" s="14" t="str">
        <f>IFERROR(IF(GeneralTable[[#This Row],[Exclude From Chart]]="X",NA(),GeneralTable[[#This Row],[GraphLabel]]),NA())</f>
        <v>i9 13900K (RaptorLake) @250w [118]</v>
      </c>
      <c r="D121" s="14"/>
      <c r="E121" s="15">
        <f>IFERROR(IF(OR(GeneralTable[[#This Row],[Exclude From Chart]]="X",PerfPowerST[[#This Row],[ExcludeHere]]="X"),NA(),GeneralTable[[#This Row],[Cons. ST]]),NA())</f>
        <v>13802</v>
      </c>
      <c r="F121" s="16">
        <f>IFERROR(IF(OR(GeneralTable[[#This Row],[Exclude From Chart]]="X",PerfPowerST[[#This Row],[ExcludeHere]]="X"),NA(),GeneralTable[[#This Row],[Dur. ST]]),NA())</f>
        <v>359.22</v>
      </c>
      <c r="G121" s="25">
        <f>1000000000/50/PerfPowerST[[#This Row],[Cons. ST]]</f>
        <v>1449.0653528474134</v>
      </c>
      <c r="H121" s="25">
        <f>1000000000/100/PerfPowerST[[#This Row],[Cons. ST]]</f>
        <v>724.53267642370668</v>
      </c>
      <c r="I121" s="25">
        <f>1000000000/200/PerfPowerST[[#This Row],[Cons. ST]]</f>
        <v>362.26633821185334</v>
      </c>
      <c r="J121" s="25">
        <f>1000000000/300/PerfPowerST[[#This Row],[Cons. ST]]</f>
        <v>241.51089214123559</v>
      </c>
      <c r="K121" s="25">
        <f>1000000000/400/PerfPowerST[[#This Row],[Cons. ST]]</f>
        <v>181.13316910592667</v>
      </c>
      <c r="L121" s="25">
        <f>1000000000/500/PerfPowerST[[#This Row],[Cons. ST]]</f>
        <v>144.90653528474135</v>
      </c>
      <c r="M121" s="25">
        <f>1000000000/600/PerfPowerST[[#This Row],[Cons. ST]]</f>
        <v>120.75544607061779</v>
      </c>
      <c r="N121" s="25">
        <f>1000000000/700/PerfPowerST[[#This Row],[Cons. ST]]</f>
        <v>103.50466806052954</v>
      </c>
      <c r="O121" s="25">
        <f>1000000000/800/PerfPowerST[[#This Row],[Cons. ST]]</f>
        <v>90.566584552963334</v>
      </c>
      <c r="P121" s="25">
        <f>1000000000/900/PerfPowerST[[#This Row],[Cons. ST]]</f>
        <v>80.503630713745181</v>
      </c>
      <c r="Q121" s="25">
        <f>1000000000/1000/PerfPowerST[[#This Row],[Cons. ST]]</f>
        <v>72.453267642370676</v>
      </c>
    </row>
    <row r="122" spans="2:17" x14ac:dyDescent="0.3">
      <c r="B122" s="24">
        <f>IFERROR(GeneralTable[[#This Row],[Ref.]],NA())</f>
        <v>119</v>
      </c>
      <c r="C122" s="14" t="str">
        <f>IFERROR(IF(GeneralTable[[#This Row],[Exclude From Chart]]="X",NA(),GeneralTable[[#This Row],[GraphLabel]]),NA())</f>
        <v>i9 13900K (RaptorLake) @160w [119]</v>
      </c>
      <c r="D122" s="14"/>
      <c r="E122" s="15">
        <f>IFERROR(IF(OR(GeneralTable[[#This Row],[Exclude From Chart]]="X",PerfPowerST[[#This Row],[ExcludeHere]]="X"),NA(),GeneralTable[[#This Row],[Cons. ST]]),NA())</f>
        <v>14623</v>
      </c>
      <c r="F122" s="16">
        <f>IFERROR(IF(OR(GeneralTable[[#This Row],[Exclude From Chart]]="X",PerfPowerST[[#This Row],[ExcludeHere]]="X"),NA(),GeneralTable[[#This Row],[Dur. ST]]),NA())</f>
        <v>358.08</v>
      </c>
      <c r="G122" s="25">
        <f>1000000000/50/PerfPowerST[[#This Row],[Cons. ST]]</f>
        <v>1367.7084045681461</v>
      </c>
      <c r="H122" s="25">
        <f>1000000000/100/PerfPowerST[[#This Row],[Cons. ST]]</f>
        <v>683.85420228407304</v>
      </c>
      <c r="I122" s="25">
        <f>1000000000/200/PerfPowerST[[#This Row],[Cons. ST]]</f>
        <v>341.92710114203652</v>
      </c>
      <c r="J122" s="25">
        <f>1000000000/300/PerfPowerST[[#This Row],[Cons. ST]]</f>
        <v>227.95140076135769</v>
      </c>
      <c r="K122" s="25">
        <f>1000000000/400/PerfPowerST[[#This Row],[Cons. ST]]</f>
        <v>170.96355057101826</v>
      </c>
      <c r="L122" s="25">
        <f>1000000000/500/PerfPowerST[[#This Row],[Cons. ST]]</f>
        <v>136.7708404568146</v>
      </c>
      <c r="M122" s="25">
        <f>1000000000/600/PerfPowerST[[#This Row],[Cons. ST]]</f>
        <v>113.97570038067884</v>
      </c>
      <c r="N122" s="25">
        <f>1000000000/700/PerfPowerST[[#This Row],[Cons. ST]]</f>
        <v>97.693457469153302</v>
      </c>
      <c r="O122" s="25">
        <f>1000000000/800/PerfPowerST[[#This Row],[Cons. ST]]</f>
        <v>85.48177528550913</v>
      </c>
      <c r="P122" s="25">
        <f>1000000000/900/PerfPowerST[[#This Row],[Cons. ST]]</f>
        <v>75.983800253785887</v>
      </c>
      <c r="Q122" s="25">
        <f>1000000000/1000/PerfPowerST[[#This Row],[Cons. ST]]</f>
        <v>68.385420228407298</v>
      </c>
    </row>
    <row r="123" spans="2:17" x14ac:dyDescent="0.3">
      <c r="B123" s="24">
        <f>IFERROR(GeneralTable[[#This Row],[Ref.]],NA())</f>
        <v>120</v>
      </c>
      <c r="C123" s="14" t="str">
        <f>IFERROR(IF(GeneralTable[[#This Row],[Exclude From Chart]]="X",NA(),GeneralTable[[#This Row],[GraphLabel]]),NA())</f>
        <v>i9 13900K (RaptorLake) @100w [120]</v>
      </c>
      <c r="D123" s="14"/>
      <c r="E123" s="15">
        <f>IFERROR(IF(OR(GeneralTable[[#This Row],[Exclude From Chart]]="X",PerfPowerST[[#This Row],[ExcludeHere]]="X"),NA(),GeneralTable[[#This Row],[Cons. ST]]),NA())</f>
        <v>14127</v>
      </c>
      <c r="F123" s="16">
        <f>IFERROR(IF(OR(GeneralTable[[#This Row],[Exclude From Chart]]="X",PerfPowerST[[#This Row],[ExcludeHere]]="X"),NA(),GeneralTable[[#This Row],[Dur. ST]]),NA())</f>
        <v>360.55</v>
      </c>
      <c r="G123" s="25">
        <f>1000000000/50/PerfPowerST[[#This Row],[Cons. ST]]</f>
        <v>1415.728746372195</v>
      </c>
      <c r="H123" s="25">
        <f>1000000000/100/PerfPowerST[[#This Row],[Cons. ST]]</f>
        <v>707.86437318609751</v>
      </c>
      <c r="I123" s="25">
        <f>1000000000/200/PerfPowerST[[#This Row],[Cons. ST]]</f>
        <v>353.93218659304875</v>
      </c>
      <c r="J123" s="25">
        <f>1000000000/300/PerfPowerST[[#This Row],[Cons. ST]]</f>
        <v>235.95479106203251</v>
      </c>
      <c r="K123" s="25">
        <f>1000000000/400/PerfPowerST[[#This Row],[Cons. ST]]</f>
        <v>176.96609329652438</v>
      </c>
      <c r="L123" s="25">
        <f>1000000000/500/PerfPowerST[[#This Row],[Cons. ST]]</f>
        <v>141.57287463721951</v>
      </c>
      <c r="M123" s="25">
        <f>1000000000/600/PerfPowerST[[#This Row],[Cons. ST]]</f>
        <v>117.97739553101626</v>
      </c>
      <c r="N123" s="25">
        <f>1000000000/700/PerfPowerST[[#This Row],[Cons. ST]]</f>
        <v>101.12348188372823</v>
      </c>
      <c r="O123" s="25">
        <f>1000000000/800/PerfPowerST[[#This Row],[Cons. ST]]</f>
        <v>88.483046648262189</v>
      </c>
      <c r="P123" s="25">
        <f>1000000000/900/PerfPowerST[[#This Row],[Cons. ST]]</f>
        <v>78.651597020677499</v>
      </c>
      <c r="Q123" s="25">
        <f>1000000000/1000/PerfPowerST[[#This Row],[Cons. ST]]</f>
        <v>70.786437318609757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A25" zoomScaleNormal="100" workbookViewId="0">
      <selection activeCell="D27" sqref="D27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21" t="s">
        <v>150</v>
      </c>
      <c r="C5" s="13" t="s">
        <v>7</v>
      </c>
      <c r="D5" s="13" t="s">
        <v>202</v>
      </c>
      <c r="E5" s="13" t="s">
        <v>34</v>
      </c>
      <c r="F5" s="13" t="s">
        <v>35</v>
      </c>
      <c r="G5" s="21" t="s">
        <v>236</v>
      </c>
      <c r="H5" s="21" t="s">
        <v>235</v>
      </c>
      <c r="I5" s="21" t="s">
        <v>234</v>
      </c>
      <c r="J5" s="21" t="s">
        <v>237</v>
      </c>
      <c r="K5" s="21" t="s">
        <v>238</v>
      </c>
      <c r="L5" s="21" t="s">
        <v>233</v>
      </c>
      <c r="M5" s="21" t="s">
        <v>239</v>
      </c>
      <c r="N5" s="21" t="s">
        <v>240</v>
      </c>
      <c r="O5" s="21" t="s">
        <v>241</v>
      </c>
      <c r="P5" s="21" t="s">
        <v>242</v>
      </c>
      <c r="Q5" s="21" t="s">
        <v>243</v>
      </c>
      <c r="R5" s="21" t="s">
        <v>308</v>
      </c>
      <c r="S5" s="21" t="s">
        <v>309</v>
      </c>
      <c r="T5" s="21" t="s">
        <v>310</v>
      </c>
      <c r="U5" s="21" t="s">
        <v>311</v>
      </c>
      <c r="V5" s="21" t="s">
        <v>312</v>
      </c>
    </row>
    <row r="6" spans="2:22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  <c r="R6" s="25">
        <f>1000000000/11000/PerfPowerST4[[#This Row],[Cons. MT]]</f>
        <v>37.721614485099963</v>
      </c>
      <c r="S6" s="25">
        <f>1000000000/12000/PerfPowerST4[[#This Row],[Cons. MT]]</f>
        <v>34.57814661134163</v>
      </c>
      <c r="T6" s="25">
        <f>1000000000/13000/PerfPowerST4[[#This Row],[Cons. MT]]</f>
        <v>31.918289179699968</v>
      </c>
      <c r="U6" s="25">
        <f>1000000000/14000/PerfPowerST4[[#This Row],[Cons. MT]]</f>
        <v>29.638411381149972</v>
      </c>
      <c r="V6" s="25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Chart]]="X",PerfPowerST4[[#This Row],[ExcludeHere]]="X"),NA(),GeneralTable[[#This Row],[Cons. MT]]),NA())</f>
        <v>#N/A</v>
      </c>
      <c r="F7" s="12" t="e">
        <f>IFERROR(IF(OR(GeneralTable[[#This Row],[Exclude From Chart]]="X",PerfPowerST4[[#This Row],[ExcludeHere]]="X"),NA(),GeneralTable[[#This Row],[Dur. MT]]),NA())</f>
        <v>#N/A</v>
      </c>
      <c r="G7" s="25" t="e">
        <f>1000000000/500/PerfPowerST4[[#This Row],[Cons. MT]]</f>
        <v>#N/A</v>
      </c>
      <c r="H7" s="25" t="e">
        <f>1000000000/1000/PerfPowerST4[[#This Row],[Cons. MT]]</f>
        <v>#N/A</v>
      </c>
      <c r="I7" s="25" t="e">
        <f>1000000000/2000/PerfPowerST4[[#This Row],[Cons. MT]]</f>
        <v>#N/A</v>
      </c>
      <c r="J7" s="25" t="e">
        <f>1000000000/3000/PerfPowerST4[[#This Row],[Cons. MT]]</f>
        <v>#N/A</v>
      </c>
      <c r="K7" s="25" t="e">
        <f>1000000000/4000/PerfPowerST4[[#This Row],[Cons. MT]]</f>
        <v>#N/A</v>
      </c>
      <c r="L7" s="25" t="e">
        <f>1000000000/5000/PerfPowerST4[[#This Row],[Cons. MT]]</f>
        <v>#N/A</v>
      </c>
      <c r="M7" s="25" t="e">
        <f>1000000000/6000/PerfPowerST4[[#This Row],[Cons. MT]]</f>
        <v>#N/A</v>
      </c>
      <c r="N7" s="25" t="e">
        <f>1000000000/7000/PerfPowerST4[[#This Row],[Cons. MT]]</f>
        <v>#N/A</v>
      </c>
      <c r="O7" s="25" t="e">
        <f>1000000000/8000/PerfPowerST4[[#This Row],[Cons. MT]]</f>
        <v>#N/A</v>
      </c>
      <c r="P7" s="25" t="e">
        <f>1000000000/9000/PerfPowerST4[[#This Row],[Cons. MT]]</f>
        <v>#N/A</v>
      </c>
      <c r="Q7" s="25" t="e">
        <f>1000000000/10000/PerfPowerST4[[#This Row],[Cons. MT]]</f>
        <v>#N/A</v>
      </c>
      <c r="R7" s="25" t="e">
        <f>1000000000/11000/PerfPowerST4[[#This Row],[Cons. MT]]</f>
        <v>#N/A</v>
      </c>
      <c r="S7" s="25" t="e">
        <f>1000000000/12000/PerfPowerST4[[#This Row],[Cons. MT]]</f>
        <v>#N/A</v>
      </c>
      <c r="T7" s="25" t="e">
        <f>1000000000/13000/PerfPowerST4[[#This Row],[Cons. MT]]</f>
        <v>#N/A</v>
      </c>
      <c r="U7" s="25" t="e">
        <f>1000000000/14000/PerfPowerST4[[#This Row],[Cons. MT]]</f>
        <v>#N/A</v>
      </c>
      <c r="V7" s="25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  <c r="R8" s="25">
        <f>1000000000/11000/PerfPowerST4[[#This Row],[Cons. MT]]</f>
        <v>23.23852017103551</v>
      </c>
      <c r="S8" s="25">
        <f>1000000000/12000/PerfPowerST4[[#This Row],[Cons. MT]]</f>
        <v>21.301976823449216</v>
      </c>
      <c r="T8" s="25">
        <f>1000000000/13000/PerfPowerST4[[#This Row],[Cons. MT]]</f>
        <v>19.663363221645429</v>
      </c>
      <c r="U8" s="25">
        <f>1000000000/14000/PerfPowerST4[[#This Row],[Cons. MT]]</f>
        <v>18.258837277242186</v>
      </c>
      <c r="V8" s="25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  <c r="R9" s="25" t="e">
        <f>1000000000/11000/PerfPowerST4[[#This Row],[Cons. MT]]</f>
        <v>#N/A</v>
      </c>
      <c r="S9" s="25" t="e">
        <f>1000000000/12000/PerfPowerST4[[#This Row],[Cons. MT]]</f>
        <v>#N/A</v>
      </c>
      <c r="T9" s="25" t="e">
        <f>1000000000/13000/PerfPowerST4[[#This Row],[Cons. MT]]</f>
        <v>#N/A</v>
      </c>
      <c r="U9" s="25" t="e">
        <f>1000000000/14000/PerfPowerST4[[#This Row],[Cons. MT]]</f>
        <v>#N/A</v>
      </c>
      <c r="V9" s="25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  <c r="R10" s="25">
        <f>1000000000/11000/PerfPowerST4[[#This Row],[Cons. MT]]</f>
        <v>17.276528108911233</v>
      </c>
      <c r="S10" s="25">
        <f>1000000000/12000/PerfPowerST4[[#This Row],[Cons. MT]]</f>
        <v>15.83681743316863</v>
      </c>
      <c r="T10" s="25">
        <f>1000000000/13000/PerfPowerST4[[#This Row],[Cons. MT]]</f>
        <v>14.618600707540274</v>
      </c>
      <c r="U10" s="25">
        <f>1000000000/14000/PerfPowerST4[[#This Row],[Cons. MT]]</f>
        <v>13.57441494271597</v>
      </c>
      <c r="V10" s="25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  <c r="R11" s="25" t="e">
        <f>1000000000/11000/PerfPowerST4[[#This Row],[Cons. MT]]</f>
        <v>#N/A</v>
      </c>
      <c r="S11" s="25" t="e">
        <f>1000000000/12000/PerfPowerST4[[#This Row],[Cons. MT]]</f>
        <v>#N/A</v>
      </c>
      <c r="T11" s="25" t="e">
        <f>1000000000/13000/PerfPowerST4[[#This Row],[Cons. MT]]</f>
        <v>#N/A</v>
      </c>
      <c r="U11" s="25" t="e">
        <f>1000000000/14000/PerfPowerST4[[#This Row],[Cons. MT]]</f>
        <v>#N/A</v>
      </c>
      <c r="V11" s="25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  <c r="R12" s="25">
        <f>1000000000/11000/PerfPowerST4[[#This Row],[Cons. MT]]</f>
        <v>44.804874770375015</v>
      </c>
      <c r="S12" s="25">
        <f>1000000000/12000/PerfPowerST4[[#This Row],[Cons. MT]]</f>
        <v>41.071135206177097</v>
      </c>
      <c r="T12" s="25">
        <f>1000000000/13000/PerfPowerST4[[#This Row],[Cons. MT]]</f>
        <v>37.911817113394243</v>
      </c>
      <c r="U12" s="25">
        <f>1000000000/14000/PerfPowerST4[[#This Row],[Cons. MT]]</f>
        <v>35.20383017672323</v>
      </c>
      <c r="V12" s="25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  <c r="R13" s="25" t="e">
        <f>1000000000/11000/PerfPowerST4[[#This Row],[Cons. MT]]</f>
        <v>#N/A</v>
      </c>
      <c r="S13" s="25" t="e">
        <f>1000000000/12000/PerfPowerST4[[#This Row],[Cons. MT]]</f>
        <v>#N/A</v>
      </c>
      <c r="T13" s="25" t="e">
        <f>1000000000/13000/PerfPowerST4[[#This Row],[Cons. MT]]</f>
        <v>#N/A</v>
      </c>
      <c r="U13" s="25" t="e">
        <f>1000000000/14000/PerfPowerST4[[#This Row],[Cons. MT]]</f>
        <v>#N/A</v>
      </c>
      <c r="V13" s="25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  <c r="R14" s="25" t="e">
        <f>1000000000/11000/PerfPowerST4[[#This Row],[Cons. MT]]</f>
        <v>#N/A</v>
      </c>
      <c r="S14" s="25" t="e">
        <f>1000000000/12000/PerfPowerST4[[#This Row],[Cons. MT]]</f>
        <v>#N/A</v>
      </c>
      <c r="T14" s="25" t="e">
        <f>1000000000/13000/PerfPowerST4[[#This Row],[Cons. MT]]</f>
        <v>#N/A</v>
      </c>
      <c r="U14" s="25" t="e">
        <f>1000000000/14000/PerfPowerST4[[#This Row],[Cons. MT]]</f>
        <v>#N/A</v>
      </c>
      <c r="V14" s="25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  <c r="R15" s="25" t="e">
        <f>1000000000/11000/PerfPowerST4[[#This Row],[Cons. MT]]</f>
        <v>#N/A</v>
      </c>
      <c r="S15" s="25" t="e">
        <f>1000000000/12000/PerfPowerST4[[#This Row],[Cons. MT]]</f>
        <v>#N/A</v>
      </c>
      <c r="T15" s="25" t="e">
        <f>1000000000/13000/PerfPowerST4[[#This Row],[Cons. MT]]</f>
        <v>#N/A</v>
      </c>
      <c r="U15" s="25" t="e">
        <f>1000000000/14000/PerfPowerST4[[#This Row],[Cons. MT]]</f>
        <v>#N/A</v>
      </c>
      <c r="V15" s="25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  <c r="R16" s="25">
        <f>1000000000/11000/PerfPowerST4[[#This Row],[Cons. MT]]</f>
        <v>19.870839542970693</v>
      </c>
      <c r="S16" s="25">
        <f>1000000000/12000/PerfPowerST4[[#This Row],[Cons. MT]]</f>
        <v>18.214936247723131</v>
      </c>
      <c r="T16" s="25">
        <f>1000000000/13000/PerfPowerST4[[#This Row],[Cons. MT]]</f>
        <v>16.813787305590584</v>
      </c>
      <c r="U16" s="25">
        <f>1000000000/14000/PerfPowerST4[[#This Row],[Cons. MT]]</f>
        <v>15.612802498048401</v>
      </c>
      <c r="V16" s="25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  <c r="R17" s="25">
        <f>1000000000/11000/PerfPowerST4[[#This Row],[Cons. MT]]</f>
        <v>15.714622456195491</v>
      </c>
      <c r="S17" s="25">
        <f>1000000000/12000/PerfPowerST4[[#This Row],[Cons. MT]]</f>
        <v>14.405070584845864</v>
      </c>
      <c r="T17" s="25">
        <f>1000000000/13000/PerfPowerST4[[#This Row],[Cons. MT]]</f>
        <v>13.296988232165415</v>
      </c>
      <c r="U17" s="25">
        <f>1000000000/14000/PerfPowerST4[[#This Row],[Cons. MT]]</f>
        <v>12.347203358439314</v>
      </c>
      <c r="V17" s="25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  <c r="R18" s="25" t="e">
        <f>1000000000/11000/PerfPowerST4[[#This Row],[Cons. MT]]</f>
        <v>#N/A</v>
      </c>
      <c r="S18" s="25" t="e">
        <f>1000000000/12000/PerfPowerST4[[#This Row],[Cons. MT]]</f>
        <v>#N/A</v>
      </c>
      <c r="T18" s="25" t="e">
        <f>1000000000/13000/PerfPowerST4[[#This Row],[Cons. MT]]</f>
        <v>#N/A</v>
      </c>
      <c r="U18" s="25" t="e">
        <f>1000000000/14000/PerfPowerST4[[#This Row],[Cons. MT]]</f>
        <v>#N/A</v>
      </c>
      <c r="V18" s="25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  <c r="R19" s="25" t="e">
        <f>1000000000/11000/PerfPowerST4[[#This Row],[Cons. MT]]</f>
        <v>#N/A</v>
      </c>
      <c r="S19" s="25" t="e">
        <f>1000000000/12000/PerfPowerST4[[#This Row],[Cons. MT]]</f>
        <v>#N/A</v>
      </c>
      <c r="T19" s="25" t="e">
        <f>1000000000/13000/PerfPowerST4[[#This Row],[Cons. MT]]</f>
        <v>#N/A</v>
      </c>
      <c r="U19" s="25" t="e">
        <f>1000000000/14000/PerfPowerST4[[#This Row],[Cons. MT]]</f>
        <v>#N/A</v>
      </c>
      <c r="V19" s="25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  <c r="R20" s="25" t="e">
        <f>1000000000/11000/PerfPowerST4[[#This Row],[Cons. MT]]</f>
        <v>#N/A</v>
      </c>
      <c r="S20" s="25" t="e">
        <f>1000000000/12000/PerfPowerST4[[#This Row],[Cons. MT]]</f>
        <v>#N/A</v>
      </c>
      <c r="T20" s="25" t="e">
        <f>1000000000/13000/PerfPowerST4[[#This Row],[Cons. MT]]</f>
        <v>#N/A</v>
      </c>
      <c r="U20" s="25" t="e">
        <f>1000000000/14000/PerfPowerST4[[#This Row],[Cons. MT]]</f>
        <v>#N/A</v>
      </c>
      <c r="V20" s="25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  <c r="R21" s="25" t="e">
        <f>1000000000/11000/PerfPowerST4[[#This Row],[Cons. MT]]</f>
        <v>#N/A</v>
      </c>
      <c r="S21" s="25" t="e">
        <f>1000000000/12000/PerfPowerST4[[#This Row],[Cons. MT]]</f>
        <v>#N/A</v>
      </c>
      <c r="T21" s="25" t="e">
        <f>1000000000/13000/PerfPowerST4[[#This Row],[Cons. MT]]</f>
        <v>#N/A</v>
      </c>
      <c r="U21" s="25" t="e">
        <f>1000000000/14000/PerfPowerST4[[#This Row],[Cons. MT]]</f>
        <v>#N/A</v>
      </c>
      <c r="V21" s="25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Chart]]="X",PerfPowerST4[[#This Row],[ExcludeHere]]="X"),NA(),GeneralTable[[#This Row],[Cons. MT]]),NA())</f>
        <v>#N/A</v>
      </c>
      <c r="F22" s="12" t="e">
        <f>IFERROR(IF(OR(GeneralTable[[#This Row],[Exclude From Chart]]="X",PerfPowerST4[[#This Row],[ExcludeHere]]="X"),NA(),GeneralTable[[#This Row],[Dur. MT]]),NA())</f>
        <v>#N/A</v>
      </c>
      <c r="G22" s="25" t="e">
        <f>1000000000/500/PerfPowerST4[[#This Row],[Cons. MT]]</f>
        <v>#N/A</v>
      </c>
      <c r="H22" s="25" t="e">
        <f>1000000000/1000/PerfPowerST4[[#This Row],[Cons. MT]]</f>
        <v>#N/A</v>
      </c>
      <c r="I22" s="25" t="e">
        <f>1000000000/2000/PerfPowerST4[[#This Row],[Cons. MT]]</f>
        <v>#N/A</v>
      </c>
      <c r="J22" s="25" t="e">
        <f>1000000000/3000/PerfPowerST4[[#This Row],[Cons. MT]]</f>
        <v>#N/A</v>
      </c>
      <c r="K22" s="25" t="e">
        <f>1000000000/4000/PerfPowerST4[[#This Row],[Cons. MT]]</f>
        <v>#N/A</v>
      </c>
      <c r="L22" s="25" t="e">
        <f>1000000000/5000/PerfPowerST4[[#This Row],[Cons. MT]]</f>
        <v>#N/A</v>
      </c>
      <c r="M22" s="25" t="e">
        <f>1000000000/6000/PerfPowerST4[[#This Row],[Cons. MT]]</f>
        <v>#N/A</v>
      </c>
      <c r="N22" s="25" t="e">
        <f>1000000000/7000/PerfPowerST4[[#This Row],[Cons. MT]]</f>
        <v>#N/A</v>
      </c>
      <c r="O22" s="25" t="e">
        <f>1000000000/8000/PerfPowerST4[[#This Row],[Cons. MT]]</f>
        <v>#N/A</v>
      </c>
      <c r="P22" s="25" t="e">
        <f>1000000000/9000/PerfPowerST4[[#This Row],[Cons. MT]]</f>
        <v>#N/A</v>
      </c>
      <c r="Q22" s="25" t="e">
        <f>1000000000/10000/PerfPowerST4[[#This Row],[Cons. MT]]</f>
        <v>#N/A</v>
      </c>
      <c r="R22" s="25" t="e">
        <f>1000000000/11000/PerfPowerST4[[#This Row],[Cons. MT]]</f>
        <v>#N/A</v>
      </c>
      <c r="S22" s="25" t="e">
        <f>1000000000/12000/PerfPowerST4[[#This Row],[Cons. MT]]</f>
        <v>#N/A</v>
      </c>
      <c r="T22" s="25" t="e">
        <f>1000000000/13000/PerfPowerST4[[#This Row],[Cons. MT]]</f>
        <v>#N/A</v>
      </c>
      <c r="U22" s="25" t="e">
        <f>1000000000/14000/PerfPowerST4[[#This Row],[Cons. MT]]</f>
        <v>#N/A</v>
      </c>
      <c r="V22" s="25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  <c r="R23" s="25" t="e">
        <f>1000000000/11000/PerfPowerST4[[#This Row],[Cons. MT]]</f>
        <v>#N/A</v>
      </c>
      <c r="S23" s="25" t="e">
        <f>1000000000/12000/PerfPowerST4[[#This Row],[Cons. MT]]</f>
        <v>#N/A</v>
      </c>
      <c r="T23" s="25" t="e">
        <f>1000000000/13000/PerfPowerST4[[#This Row],[Cons. MT]]</f>
        <v>#N/A</v>
      </c>
      <c r="U23" s="25" t="e">
        <f>1000000000/14000/PerfPowerST4[[#This Row],[Cons. MT]]</f>
        <v>#N/A</v>
      </c>
      <c r="V23" s="25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  <c r="R24" s="25" t="e">
        <f>1000000000/11000/PerfPowerST4[[#This Row],[Cons. MT]]</f>
        <v>#N/A</v>
      </c>
      <c r="S24" s="25" t="e">
        <f>1000000000/12000/PerfPowerST4[[#This Row],[Cons. MT]]</f>
        <v>#N/A</v>
      </c>
      <c r="T24" s="25" t="e">
        <f>1000000000/13000/PerfPowerST4[[#This Row],[Cons. MT]]</f>
        <v>#N/A</v>
      </c>
      <c r="U24" s="25" t="e">
        <f>1000000000/14000/PerfPowerST4[[#This Row],[Cons. MT]]</f>
        <v>#N/A</v>
      </c>
      <c r="V24" s="25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  <c r="R25" s="25" t="e">
        <f>1000000000/11000/PerfPowerST4[[#This Row],[Cons. MT]]</f>
        <v>#N/A</v>
      </c>
      <c r="S25" s="25" t="e">
        <f>1000000000/12000/PerfPowerST4[[#This Row],[Cons. MT]]</f>
        <v>#N/A</v>
      </c>
      <c r="T25" s="25" t="e">
        <f>1000000000/13000/PerfPowerST4[[#This Row],[Cons. MT]]</f>
        <v>#N/A</v>
      </c>
      <c r="U25" s="25" t="e">
        <f>1000000000/14000/PerfPowerST4[[#This Row],[Cons. MT]]</f>
        <v>#N/A</v>
      </c>
      <c r="V25" s="25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  <c r="R26" s="25" t="e">
        <f>1000000000/11000/PerfPowerST4[[#This Row],[Cons. MT]]</f>
        <v>#N/A</v>
      </c>
      <c r="S26" s="25" t="e">
        <f>1000000000/12000/PerfPowerST4[[#This Row],[Cons. MT]]</f>
        <v>#N/A</v>
      </c>
      <c r="T26" s="25" t="e">
        <f>1000000000/13000/PerfPowerST4[[#This Row],[Cons. MT]]</f>
        <v>#N/A</v>
      </c>
      <c r="U26" s="25" t="e">
        <f>1000000000/14000/PerfPowerST4[[#This Row],[Cons. MT]]</f>
        <v>#N/A</v>
      </c>
      <c r="V26" s="25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  <c r="R27" s="25" t="e">
        <f>1000000000/11000/PerfPowerST4[[#This Row],[Cons. MT]]</f>
        <v>#N/A</v>
      </c>
      <c r="S27" s="25" t="e">
        <f>1000000000/12000/PerfPowerST4[[#This Row],[Cons. MT]]</f>
        <v>#N/A</v>
      </c>
      <c r="T27" s="25" t="e">
        <f>1000000000/13000/PerfPowerST4[[#This Row],[Cons. MT]]</f>
        <v>#N/A</v>
      </c>
      <c r="U27" s="25" t="e">
        <f>1000000000/14000/PerfPowerST4[[#This Row],[Cons. MT]]</f>
        <v>#N/A</v>
      </c>
      <c r="V27" s="25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  <c r="R28" s="25" t="e">
        <f>1000000000/11000/PerfPowerST4[[#This Row],[Cons. MT]]</f>
        <v>#N/A</v>
      </c>
      <c r="S28" s="25" t="e">
        <f>1000000000/12000/PerfPowerST4[[#This Row],[Cons. MT]]</f>
        <v>#N/A</v>
      </c>
      <c r="T28" s="25" t="e">
        <f>1000000000/13000/PerfPowerST4[[#This Row],[Cons. MT]]</f>
        <v>#N/A</v>
      </c>
      <c r="U28" s="25" t="e">
        <f>1000000000/14000/PerfPowerST4[[#This Row],[Cons. MT]]</f>
        <v>#N/A</v>
      </c>
      <c r="V28" s="25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  <c r="R29" s="25" t="e">
        <f>1000000000/11000/PerfPowerST4[[#This Row],[Cons. MT]]</f>
        <v>#N/A</v>
      </c>
      <c r="S29" s="25" t="e">
        <f>1000000000/12000/PerfPowerST4[[#This Row],[Cons. MT]]</f>
        <v>#N/A</v>
      </c>
      <c r="T29" s="25" t="e">
        <f>1000000000/13000/PerfPowerST4[[#This Row],[Cons. MT]]</f>
        <v>#N/A</v>
      </c>
      <c r="U29" s="25" t="e">
        <f>1000000000/14000/PerfPowerST4[[#This Row],[Cons. MT]]</f>
        <v>#N/A</v>
      </c>
      <c r="V29" s="25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  <c r="R30" s="25" t="e">
        <f>1000000000/11000/PerfPowerST4[[#This Row],[Cons. MT]]</f>
        <v>#N/A</v>
      </c>
      <c r="S30" s="25" t="e">
        <f>1000000000/12000/PerfPowerST4[[#This Row],[Cons. MT]]</f>
        <v>#N/A</v>
      </c>
      <c r="T30" s="25" t="e">
        <f>1000000000/13000/PerfPowerST4[[#This Row],[Cons. MT]]</f>
        <v>#N/A</v>
      </c>
      <c r="U30" s="25" t="e">
        <f>1000000000/14000/PerfPowerST4[[#This Row],[Cons. MT]]</f>
        <v>#N/A</v>
      </c>
      <c r="V30" s="25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  <c r="R31" s="25" t="e">
        <f>1000000000/11000/PerfPowerST4[[#This Row],[Cons. MT]]</f>
        <v>#N/A</v>
      </c>
      <c r="S31" s="25" t="e">
        <f>1000000000/12000/PerfPowerST4[[#This Row],[Cons. MT]]</f>
        <v>#N/A</v>
      </c>
      <c r="T31" s="25" t="e">
        <f>1000000000/13000/PerfPowerST4[[#This Row],[Cons. MT]]</f>
        <v>#N/A</v>
      </c>
      <c r="U31" s="25" t="e">
        <f>1000000000/14000/PerfPowerST4[[#This Row],[Cons. MT]]</f>
        <v>#N/A</v>
      </c>
      <c r="V31" s="25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  <c r="R32" s="25" t="e">
        <f>1000000000/11000/PerfPowerST4[[#This Row],[Cons. MT]]</f>
        <v>#N/A</v>
      </c>
      <c r="S32" s="25" t="e">
        <f>1000000000/12000/PerfPowerST4[[#This Row],[Cons. MT]]</f>
        <v>#N/A</v>
      </c>
      <c r="T32" s="25" t="e">
        <f>1000000000/13000/PerfPowerST4[[#This Row],[Cons. MT]]</f>
        <v>#N/A</v>
      </c>
      <c r="U32" s="25" t="e">
        <f>1000000000/14000/PerfPowerST4[[#This Row],[Cons. MT]]</f>
        <v>#N/A</v>
      </c>
      <c r="V32" s="25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Chart]]="X",PerfPowerST4[[#This Row],[ExcludeHere]]="X"),NA(),GeneralTable[[#This Row],[Cons. MT]]),NA())</f>
        <v>#N/A</v>
      </c>
      <c r="F33" s="12" t="e">
        <f>IFERROR(IF(OR(GeneralTable[[#This Row],[Exclude From Chart]]="X",PerfPowerST4[[#This Row],[ExcludeHere]]="X"),NA(),GeneralTable[[#This Row],[Dur. MT]]),NA())</f>
        <v>#N/A</v>
      </c>
      <c r="G33" s="25" t="e">
        <f>1000000000/500/PerfPowerST4[[#This Row],[Cons. MT]]</f>
        <v>#N/A</v>
      </c>
      <c r="H33" s="25" t="e">
        <f>1000000000/1000/PerfPowerST4[[#This Row],[Cons. MT]]</f>
        <v>#N/A</v>
      </c>
      <c r="I33" s="25" t="e">
        <f>1000000000/2000/PerfPowerST4[[#This Row],[Cons. MT]]</f>
        <v>#N/A</v>
      </c>
      <c r="J33" s="25" t="e">
        <f>1000000000/3000/PerfPowerST4[[#This Row],[Cons. MT]]</f>
        <v>#N/A</v>
      </c>
      <c r="K33" s="25" t="e">
        <f>1000000000/4000/PerfPowerST4[[#This Row],[Cons. MT]]</f>
        <v>#N/A</v>
      </c>
      <c r="L33" s="25" t="e">
        <f>1000000000/5000/PerfPowerST4[[#This Row],[Cons. MT]]</f>
        <v>#N/A</v>
      </c>
      <c r="M33" s="25" t="e">
        <f>1000000000/6000/PerfPowerST4[[#This Row],[Cons. MT]]</f>
        <v>#N/A</v>
      </c>
      <c r="N33" s="25" t="e">
        <f>1000000000/7000/PerfPowerST4[[#This Row],[Cons. MT]]</f>
        <v>#N/A</v>
      </c>
      <c r="O33" s="25" t="e">
        <f>1000000000/8000/PerfPowerST4[[#This Row],[Cons. MT]]</f>
        <v>#N/A</v>
      </c>
      <c r="P33" s="25" t="e">
        <f>1000000000/9000/PerfPowerST4[[#This Row],[Cons. MT]]</f>
        <v>#N/A</v>
      </c>
      <c r="Q33" s="25" t="e">
        <f>1000000000/10000/PerfPowerST4[[#This Row],[Cons. MT]]</f>
        <v>#N/A</v>
      </c>
      <c r="R33" s="25" t="e">
        <f>1000000000/11000/PerfPowerST4[[#This Row],[Cons. MT]]</f>
        <v>#N/A</v>
      </c>
      <c r="S33" s="25" t="e">
        <f>1000000000/12000/PerfPowerST4[[#This Row],[Cons. MT]]</f>
        <v>#N/A</v>
      </c>
      <c r="T33" s="25" t="e">
        <f>1000000000/13000/PerfPowerST4[[#This Row],[Cons. MT]]</f>
        <v>#N/A</v>
      </c>
      <c r="U33" s="25" t="e">
        <f>1000000000/14000/PerfPowerST4[[#This Row],[Cons. MT]]</f>
        <v>#N/A</v>
      </c>
      <c r="V33" s="25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  <c r="R34" s="25" t="e">
        <f>1000000000/11000/PerfPowerST4[[#This Row],[Cons. MT]]</f>
        <v>#N/A</v>
      </c>
      <c r="S34" s="25" t="e">
        <f>1000000000/12000/PerfPowerST4[[#This Row],[Cons. MT]]</f>
        <v>#N/A</v>
      </c>
      <c r="T34" s="25" t="e">
        <f>1000000000/13000/PerfPowerST4[[#This Row],[Cons. MT]]</f>
        <v>#N/A</v>
      </c>
      <c r="U34" s="25" t="e">
        <f>1000000000/14000/PerfPowerST4[[#This Row],[Cons. MT]]</f>
        <v>#N/A</v>
      </c>
      <c r="V34" s="25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  <c r="R35" s="25">
        <f>1000000000/11000/PerfPowerST4[[#This Row],[Cons. MT]]</f>
        <v>30.202355783751134</v>
      </c>
      <c r="S35" s="25">
        <f>1000000000/12000/PerfPowerST4[[#This Row],[Cons. MT]]</f>
        <v>27.685492801771868</v>
      </c>
      <c r="T35" s="25">
        <f>1000000000/13000/PerfPowerST4[[#This Row],[Cons. MT]]</f>
        <v>25.555839509327882</v>
      </c>
      <c r="U35" s="25">
        <f>1000000000/14000/PerfPowerST4[[#This Row],[Cons. MT]]</f>
        <v>23.730422401518748</v>
      </c>
      <c r="V35" s="25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  <c r="R36" s="25" t="e">
        <f>1000000000/11000/PerfPowerST4[[#This Row],[Cons. MT]]</f>
        <v>#N/A</v>
      </c>
      <c r="S36" s="25" t="e">
        <f>1000000000/12000/PerfPowerST4[[#This Row],[Cons. MT]]</f>
        <v>#N/A</v>
      </c>
      <c r="T36" s="25" t="e">
        <f>1000000000/13000/PerfPowerST4[[#This Row],[Cons. MT]]</f>
        <v>#N/A</v>
      </c>
      <c r="U36" s="25" t="e">
        <f>1000000000/14000/PerfPowerST4[[#This Row],[Cons. MT]]</f>
        <v>#N/A</v>
      </c>
      <c r="V36" s="25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  <c r="R37" s="25" t="e">
        <f>1000000000/11000/PerfPowerST4[[#This Row],[Cons. MT]]</f>
        <v>#N/A</v>
      </c>
      <c r="S37" s="25" t="e">
        <f>1000000000/12000/PerfPowerST4[[#This Row],[Cons. MT]]</f>
        <v>#N/A</v>
      </c>
      <c r="T37" s="25" t="e">
        <f>1000000000/13000/PerfPowerST4[[#This Row],[Cons. MT]]</f>
        <v>#N/A</v>
      </c>
      <c r="U37" s="25" t="e">
        <f>1000000000/14000/PerfPowerST4[[#This Row],[Cons. MT]]</f>
        <v>#N/A</v>
      </c>
      <c r="V37" s="25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  <c r="R38" s="25" t="e">
        <f>1000000000/11000/PerfPowerST4[[#This Row],[Cons. MT]]</f>
        <v>#N/A</v>
      </c>
      <c r="S38" s="25" t="e">
        <f>1000000000/12000/PerfPowerST4[[#This Row],[Cons. MT]]</f>
        <v>#N/A</v>
      </c>
      <c r="T38" s="25" t="e">
        <f>1000000000/13000/PerfPowerST4[[#This Row],[Cons. MT]]</f>
        <v>#N/A</v>
      </c>
      <c r="U38" s="25" t="e">
        <f>1000000000/14000/PerfPowerST4[[#This Row],[Cons. MT]]</f>
        <v>#N/A</v>
      </c>
      <c r="V38" s="25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  <c r="R39" s="25" t="e">
        <f>1000000000/11000/PerfPowerST4[[#This Row],[Cons. MT]]</f>
        <v>#N/A</v>
      </c>
      <c r="S39" s="25" t="e">
        <f>1000000000/12000/PerfPowerST4[[#This Row],[Cons. MT]]</f>
        <v>#N/A</v>
      </c>
      <c r="T39" s="25" t="e">
        <f>1000000000/13000/PerfPowerST4[[#This Row],[Cons. MT]]</f>
        <v>#N/A</v>
      </c>
      <c r="U39" s="25" t="e">
        <f>1000000000/14000/PerfPowerST4[[#This Row],[Cons. MT]]</f>
        <v>#N/A</v>
      </c>
      <c r="V39" s="25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  <c r="R40" s="25" t="e">
        <f>1000000000/11000/PerfPowerST4[[#This Row],[Cons. MT]]</f>
        <v>#N/A</v>
      </c>
      <c r="S40" s="25" t="e">
        <f>1000000000/12000/PerfPowerST4[[#This Row],[Cons. MT]]</f>
        <v>#N/A</v>
      </c>
      <c r="T40" s="25" t="e">
        <f>1000000000/13000/PerfPowerST4[[#This Row],[Cons. MT]]</f>
        <v>#N/A</v>
      </c>
      <c r="U40" s="25" t="e">
        <f>1000000000/14000/PerfPowerST4[[#This Row],[Cons. MT]]</f>
        <v>#N/A</v>
      </c>
      <c r="V40" s="25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  <c r="R41" s="25">
        <f>1000000000/11000/PerfPowerST4[[#This Row],[Cons. MT]]</f>
        <v>17.395539783599485</v>
      </c>
      <c r="S41" s="25">
        <f>1000000000/12000/PerfPowerST4[[#This Row],[Cons. MT]]</f>
        <v>15.945911468299528</v>
      </c>
      <c r="T41" s="25">
        <f>1000000000/13000/PerfPowerST4[[#This Row],[Cons. MT]]</f>
        <v>14.719302893814948</v>
      </c>
      <c r="U41" s="25">
        <f>1000000000/14000/PerfPowerST4[[#This Row],[Cons. MT]]</f>
        <v>13.667924115685311</v>
      </c>
      <c r="V41" s="25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  <c r="R42" s="25" t="e">
        <f>1000000000/11000/PerfPowerST4[[#This Row],[Cons. MT]]</f>
        <v>#N/A</v>
      </c>
      <c r="S42" s="25" t="e">
        <f>1000000000/12000/PerfPowerST4[[#This Row],[Cons. MT]]</f>
        <v>#N/A</v>
      </c>
      <c r="T42" s="25" t="e">
        <f>1000000000/13000/PerfPowerST4[[#This Row],[Cons. MT]]</f>
        <v>#N/A</v>
      </c>
      <c r="U42" s="25" t="e">
        <f>1000000000/14000/PerfPowerST4[[#This Row],[Cons. MT]]</f>
        <v>#N/A</v>
      </c>
      <c r="V42" s="25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  <c r="R43" s="25" t="e">
        <f>1000000000/11000/PerfPowerST4[[#This Row],[Cons. MT]]</f>
        <v>#N/A</v>
      </c>
      <c r="S43" s="25" t="e">
        <f>1000000000/12000/PerfPowerST4[[#This Row],[Cons. MT]]</f>
        <v>#N/A</v>
      </c>
      <c r="T43" s="25" t="e">
        <f>1000000000/13000/PerfPowerST4[[#This Row],[Cons. MT]]</f>
        <v>#N/A</v>
      </c>
      <c r="U43" s="25" t="e">
        <f>1000000000/14000/PerfPowerST4[[#This Row],[Cons. MT]]</f>
        <v>#N/A</v>
      </c>
      <c r="V43" s="25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  <c r="R44" s="25">
        <f>1000000000/11000/PerfPowerST4[[#This Row],[Cons. MT]]</f>
        <v>7.4114699909580066</v>
      </c>
      <c r="S44" s="25">
        <f>1000000000/12000/PerfPowerST4[[#This Row],[Cons. MT]]</f>
        <v>6.7938474917115057</v>
      </c>
      <c r="T44" s="25">
        <f>1000000000/13000/PerfPowerST4[[#This Row],[Cons. MT]]</f>
        <v>6.2712438385029285</v>
      </c>
      <c r="U44" s="25">
        <f>1000000000/14000/PerfPowerST4[[#This Row],[Cons. MT]]</f>
        <v>5.8232978500384345</v>
      </c>
      <c r="V44" s="25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Chart]]="X",PerfPowerST4[[#This Row],[ExcludeHere]]="X"),NA(),GeneralTable[[#This Row],[Cons. MT]]),NA())</f>
        <v>#N/A</v>
      </c>
      <c r="F45" s="12" t="e">
        <f>IFERROR(IF(OR(GeneralTable[[#This Row],[Exclude From Chart]]="X",PerfPowerST4[[#This Row],[ExcludeHere]]="X"),NA(),GeneralTable[[#This Row],[Dur. MT]]),NA())</f>
        <v>#N/A</v>
      </c>
      <c r="G45" s="25" t="e">
        <f>1000000000/500/PerfPowerST4[[#This Row],[Cons. MT]]</f>
        <v>#N/A</v>
      </c>
      <c r="H45" s="25" t="e">
        <f>1000000000/1000/PerfPowerST4[[#This Row],[Cons. MT]]</f>
        <v>#N/A</v>
      </c>
      <c r="I45" s="25" t="e">
        <f>1000000000/2000/PerfPowerST4[[#This Row],[Cons. MT]]</f>
        <v>#N/A</v>
      </c>
      <c r="J45" s="25" t="e">
        <f>1000000000/3000/PerfPowerST4[[#This Row],[Cons. MT]]</f>
        <v>#N/A</v>
      </c>
      <c r="K45" s="25" t="e">
        <f>1000000000/4000/PerfPowerST4[[#This Row],[Cons. MT]]</f>
        <v>#N/A</v>
      </c>
      <c r="L45" s="25" t="e">
        <f>1000000000/5000/PerfPowerST4[[#This Row],[Cons. MT]]</f>
        <v>#N/A</v>
      </c>
      <c r="M45" s="25" t="e">
        <f>1000000000/6000/PerfPowerST4[[#This Row],[Cons. MT]]</f>
        <v>#N/A</v>
      </c>
      <c r="N45" s="25" t="e">
        <f>1000000000/7000/PerfPowerST4[[#This Row],[Cons. MT]]</f>
        <v>#N/A</v>
      </c>
      <c r="O45" s="25" t="e">
        <f>1000000000/8000/PerfPowerST4[[#This Row],[Cons. MT]]</f>
        <v>#N/A</v>
      </c>
      <c r="P45" s="25" t="e">
        <f>1000000000/9000/PerfPowerST4[[#This Row],[Cons. MT]]</f>
        <v>#N/A</v>
      </c>
      <c r="Q45" s="25" t="e">
        <f>1000000000/10000/PerfPowerST4[[#This Row],[Cons. MT]]</f>
        <v>#N/A</v>
      </c>
      <c r="R45" s="25" t="e">
        <f>1000000000/11000/PerfPowerST4[[#This Row],[Cons. MT]]</f>
        <v>#N/A</v>
      </c>
      <c r="S45" s="25" t="e">
        <f>1000000000/12000/PerfPowerST4[[#This Row],[Cons. MT]]</f>
        <v>#N/A</v>
      </c>
      <c r="T45" s="25" t="e">
        <f>1000000000/13000/PerfPowerST4[[#This Row],[Cons. MT]]</f>
        <v>#N/A</v>
      </c>
      <c r="U45" s="25" t="e">
        <f>1000000000/14000/PerfPowerST4[[#This Row],[Cons. MT]]</f>
        <v>#N/A</v>
      </c>
      <c r="V45" s="25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  <c r="R46" s="25">
        <f>1000000000/11000/PerfPowerST4[[#This Row],[Cons. MT]]</f>
        <v>7.5650404351411265</v>
      </c>
      <c r="S46" s="25">
        <f>1000000000/12000/PerfPowerST4[[#This Row],[Cons. MT]]</f>
        <v>6.9346203988793649</v>
      </c>
      <c r="T46" s="25">
        <f>1000000000/13000/PerfPowerST4[[#This Row],[Cons. MT]]</f>
        <v>6.4011880605040297</v>
      </c>
      <c r="U46" s="25">
        <f>1000000000/14000/PerfPowerST4[[#This Row],[Cons. MT]]</f>
        <v>5.9439603418965996</v>
      </c>
      <c r="V46" s="25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  <c r="R47" s="25" t="e">
        <f>1000000000/11000/PerfPowerST4[[#This Row],[Cons. MT]]</f>
        <v>#N/A</v>
      </c>
      <c r="S47" s="25" t="e">
        <f>1000000000/12000/PerfPowerST4[[#This Row],[Cons. MT]]</f>
        <v>#N/A</v>
      </c>
      <c r="T47" s="25" t="e">
        <f>1000000000/13000/PerfPowerST4[[#This Row],[Cons. MT]]</f>
        <v>#N/A</v>
      </c>
      <c r="U47" s="25" t="e">
        <f>1000000000/14000/PerfPowerST4[[#This Row],[Cons. MT]]</f>
        <v>#N/A</v>
      </c>
      <c r="V47" s="25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  <c r="R48" s="25">
        <f>1000000000/11000/PerfPowerST4[[#This Row],[Cons. MT]]</f>
        <v>21.911084817809332</v>
      </c>
      <c r="S48" s="25">
        <f>1000000000/12000/PerfPowerST4[[#This Row],[Cons. MT]]</f>
        <v>20.085161082991885</v>
      </c>
      <c r="T48" s="25">
        <f>1000000000/13000/PerfPowerST4[[#This Row],[Cons. MT]]</f>
        <v>18.54014869199251</v>
      </c>
      <c r="U48" s="25">
        <f>1000000000/14000/PerfPowerST4[[#This Row],[Cons. MT]]</f>
        <v>17.215852356850188</v>
      </c>
      <c r="V48" s="25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  <c r="R49" s="25">
        <f>1000000000/11000/PerfPowerST4[[#This Row],[Cons. MT]]</f>
        <v>23.394001777944137</v>
      </c>
      <c r="S49" s="25">
        <f>1000000000/12000/PerfPowerST4[[#This Row],[Cons. MT]]</f>
        <v>21.444501629782124</v>
      </c>
      <c r="T49" s="25">
        <f>1000000000/13000/PerfPowerST4[[#This Row],[Cons. MT]]</f>
        <v>19.794924581337344</v>
      </c>
      <c r="U49" s="25">
        <f>1000000000/14000/PerfPowerST4[[#This Row],[Cons. MT]]</f>
        <v>18.381001396956108</v>
      </c>
      <c r="V49" s="25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  <c r="R50" s="25" t="e">
        <f>1000000000/11000/PerfPowerST4[[#This Row],[Cons. MT]]</f>
        <v>#N/A</v>
      </c>
      <c r="S50" s="25" t="e">
        <f>1000000000/12000/PerfPowerST4[[#This Row],[Cons. MT]]</f>
        <v>#N/A</v>
      </c>
      <c r="T50" s="25" t="e">
        <f>1000000000/13000/PerfPowerST4[[#This Row],[Cons. MT]]</f>
        <v>#N/A</v>
      </c>
      <c r="U50" s="25" t="e">
        <f>1000000000/14000/PerfPowerST4[[#This Row],[Cons. MT]]</f>
        <v>#N/A</v>
      </c>
      <c r="V50" s="25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  <c r="R51" s="25" t="e">
        <f>1000000000/11000/PerfPowerST4[[#This Row],[Cons. MT]]</f>
        <v>#N/A</v>
      </c>
      <c r="S51" s="25" t="e">
        <f>1000000000/12000/PerfPowerST4[[#This Row],[Cons. MT]]</f>
        <v>#N/A</v>
      </c>
      <c r="T51" s="25" t="e">
        <f>1000000000/13000/PerfPowerST4[[#This Row],[Cons. MT]]</f>
        <v>#N/A</v>
      </c>
      <c r="U51" s="25" t="e">
        <f>1000000000/14000/PerfPowerST4[[#This Row],[Cons. MT]]</f>
        <v>#N/A</v>
      </c>
      <c r="V51" s="25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  <c r="R52" s="25">
        <f>1000000000/11000/PerfPowerST4[[#This Row],[Cons. MT]]</f>
        <v>16.698951305857992</v>
      </c>
      <c r="S52" s="25">
        <f>1000000000/12000/PerfPowerST4[[#This Row],[Cons. MT]]</f>
        <v>15.307372030369825</v>
      </c>
      <c r="T52" s="25">
        <f>1000000000/13000/PerfPowerST4[[#This Row],[Cons. MT]]</f>
        <v>14.129881874187532</v>
      </c>
      <c r="U52" s="25">
        <f>1000000000/14000/PerfPowerST4[[#This Row],[Cons. MT]]</f>
        <v>13.120604597459852</v>
      </c>
      <c r="V52" s="25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  <c r="R53" s="25" t="e">
        <f>1000000000/11000/PerfPowerST4[[#This Row],[Cons. MT]]</f>
        <v>#N/A</v>
      </c>
      <c r="S53" s="25" t="e">
        <f>1000000000/12000/PerfPowerST4[[#This Row],[Cons. MT]]</f>
        <v>#N/A</v>
      </c>
      <c r="T53" s="25" t="e">
        <f>1000000000/13000/PerfPowerST4[[#This Row],[Cons. MT]]</f>
        <v>#N/A</v>
      </c>
      <c r="U53" s="25" t="e">
        <f>1000000000/14000/PerfPowerST4[[#This Row],[Cons. MT]]</f>
        <v>#N/A</v>
      </c>
      <c r="V53" s="25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  <c r="R54" s="25" t="e">
        <f>1000000000/11000/PerfPowerST4[[#This Row],[Cons. MT]]</f>
        <v>#N/A</v>
      </c>
      <c r="S54" s="25" t="e">
        <f>1000000000/12000/PerfPowerST4[[#This Row],[Cons. MT]]</f>
        <v>#N/A</v>
      </c>
      <c r="T54" s="25" t="e">
        <f>1000000000/13000/PerfPowerST4[[#This Row],[Cons. MT]]</f>
        <v>#N/A</v>
      </c>
      <c r="U54" s="25" t="e">
        <f>1000000000/14000/PerfPowerST4[[#This Row],[Cons. MT]]</f>
        <v>#N/A</v>
      </c>
      <c r="V54" s="25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  <c r="R55" s="25" t="e">
        <f>1000000000/11000/PerfPowerST4[[#This Row],[Cons. MT]]</f>
        <v>#N/A</v>
      </c>
      <c r="S55" s="25" t="e">
        <f>1000000000/12000/PerfPowerST4[[#This Row],[Cons. MT]]</f>
        <v>#N/A</v>
      </c>
      <c r="T55" s="25" t="e">
        <f>1000000000/13000/PerfPowerST4[[#This Row],[Cons. MT]]</f>
        <v>#N/A</v>
      </c>
      <c r="U55" s="25" t="e">
        <f>1000000000/14000/PerfPowerST4[[#This Row],[Cons. MT]]</f>
        <v>#N/A</v>
      </c>
      <c r="V55" s="25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  <c r="R56" s="25">
        <f>1000000000/11000/PerfPowerST4[[#This Row],[Cons. MT]]</f>
        <v>18.073377914332188</v>
      </c>
      <c r="S56" s="25">
        <f>1000000000/12000/PerfPowerST4[[#This Row],[Cons. MT]]</f>
        <v>16.567263088137839</v>
      </c>
      <c r="T56" s="25">
        <f>1000000000/13000/PerfPowerST4[[#This Row],[Cons. MT]]</f>
        <v>15.292858235204159</v>
      </c>
      <c r="U56" s="25">
        <f>1000000000/14000/PerfPowerST4[[#This Row],[Cons. MT]]</f>
        <v>14.200511218403864</v>
      </c>
      <c r="V56" s="25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Chart]]="X",PerfPowerST4[[#This Row],[ExcludeHere]]="X"),NA(),GeneralTable[[#This Row],[Cons. MT]]),NA())</f>
        <v>#N/A</v>
      </c>
      <c r="F57" s="12" t="e">
        <f>IFERROR(IF(OR(GeneralTable[[#This Row],[Exclude From Chart]]="X",PerfPowerST4[[#This Row],[ExcludeHere]]="X"),NA(),GeneralTable[[#This Row],[Dur. MT]]),NA())</f>
        <v>#N/A</v>
      </c>
      <c r="G57" s="25" t="e">
        <f>1000000000/500/PerfPowerST4[[#This Row],[Cons. MT]]</f>
        <v>#N/A</v>
      </c>
      <c r="H57" s="25" t="e">
        <f>1000000000/1000/PerfPowerST4[[#This Row],[Cons. MT]]</f>
        <v>#N/A</v>
      </c>
      <c r="I57" s="25" t="e">
        <f>1000000000/2000/PerfPowerST4[[#This Row],[Cons. MT]]</f>
        <v>#N/A</v>
      </c>
      <c r="J57" s="25" t="e">
        <f>1000000000/3000/PerfPowerST4[[#This Row],[Cons. MT]]</f>
        <v>#N/A</v>
      </c>
      <c r="K57" s="25" t="e">
        <f>1000000000/4000/PerfPowerST4[[#This Row],[Cons. MT]]</f>
        <v>#N/A</v>
      </c>
      <c r="L57" s="25" t="e">
        <f>1000000000/5000/PerfPowerST4[[#This Row],[Cons. MT]]</f>
        <v>#N/A</v>
      </c>
      <c r="M57" s="25" t="e">
        <f>1000000000/6000/PerfPowerST4[[#This Row],[Cons. MT]]</f>
        <v>#N/A</v>
      </c>
      <c r="N57" s="25" t="e">
        <f>1000000000/7000/PerfPowerST4[[#This Row],[Cons. MT]]</f>
        <v>#N/A</v>
      </c>
      <c r="O57" s="25" t="e">
        <f>1000000000/8000/PerfPowerST4[[#This Row],[Cons. MT]]</f>
        <v>#N/A</v>
      </c>
      <c r="P57" s="25" t="e">
        <f>1000000000/9000/PerfPowerST4[[#This Row],[Cons. MT]]</f>
        <v>#N/A</v>
      </c>
      <c r="Q57" s="25" t="e">
        <f>1000000000/10000/PerfPowerST4[[#This Row],[Cons. MT]]</f>
        <v>#N/A</v>
      </c>
      <c r="R57" s="25" t="e">
        <f>1000000000/11000/PerfPowerST4[[#This Row],[Cons. MT]]</f>
        <v>#N/A</v>
      </c>
      <c r="S57" s="25" t="e">
        <f>1000000000/12000/PerfPowerST4[[#This Row],[Cons. MT]]</f>
        <v>#N/A</v>
      </c>
      <c r="T57" s="25" t="e">
        <f>1000000000/13000/PerfPowerST4[[#This Row],[Cons. MT]]</f>
        <v>#N/A</v>
      </c>
      <c r="U57" s="25" t="e">
        <f>1000000000/14000/PerfPowerST4[[#This Row],[Cons. MT]]</f>
        <v>#N/A</v>
      </c>
      <c r="V57" s="25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  <c r="R58" s="25" t="e">
        <f>1000000000/11000/PerfPowerST4[[#This Row],[Cons. MT]]</f>
        <v>#N/A</v>
      </c>
      <c r="S58" s="25" t="e">
        <f>1000000000/12000/PerfPowerST4[[#This Row],[Cons. MT]]</f>
        <v>#N/A</v>
      </c>
      <c r="T58" s="25" t="e">
        <f>1000000000/13000/PerfPowerST4[[#This Row],[Cons. MT]]</f>
        <v>#N/A</v>
      </c>
      <c r="U58" s="25" t="e">
        <f>1000000000/14000/PerfPowerST4[[#This Row],[Cons. MT]]</f>
        <v>#N/A</v>
      </c>
      <c r="V58" s="25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  <c r="R59" s="25" t="e">
        <f>1000000000/11000/PerfPowerST4[[#This Row],[Cons. MT]]</f>
        <v>#N/A</v>
      </c>
      <c r="S59" s="25" t="e">
        <f>1000000000/12000/PerfPowerST4[[#This Row],[Cons. MT]]</f>
        <v>#N/A</v>
      </c>
      <c r="T59" s="25" t="e">
        <f>1000000000/13000/PerfPowerST4[[#This Row],[Cons. MT]]</f>
        <v>#N/A</v>
      </c>
      <c r="U59" s="25" t="e">
        <f>1000000000/14000/PerfPowerST4[[#This Row],[Cons. MT]]</f>
        <v>#N/A</v>
      </c>
      <c r="V59" s="25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Chart]]="X",PerfPowerST4[[#This Row],[ExcludeHere]]="X"),NA(),GeneralTable[[#This Row],[Cons. MT]]),NA())</f>
        <v>#N/A</v>
      </c>
      <c r="F60" s="12" t="e">
        <f>IFERROR(IF(OR(GeneralTable[[#This Row],[Exclude From Chart]]="X",PerfPowerST4[[#This Row],[ExcludeHere]]="X"),NA(),GeneralTable[[#This Row],[Dur. MT]]),NA())</f>
        <v>#N/A</v>
      </c>
      <c r="G60" s="25" t="e">
        <f>1000000000/500/PerfPowerST4[[#This Row],[Cons. MT]]</f>
        <v>#N/A</v>
      </c>
      <c r="H60" s="25" t="e">
        <f>1000000000/1000/PerfPowerST4[[#This Row],[Cons. MT]]</f>
        <v>#N/A</v>
      </c>
      <c r="I60" s="25" t="e">
        <f>1000000000/2000/PerfPowerST4[[#This Row],[Cons. MT]]</f>
        <v>#N/A</v>
      </c>
      <c r="J60" s="25" t="e">
        <f>1000000000/3000/PerfPowerST4[[#This Row],[Cons. MT]]</f>
        <v>#N/A</v>
      </c>
      <c r="K60" s="25" t="e">
        <f>1000000000/4000/PerfPowerST4[[#This Row],[Cons. MT]]</f>
        <v>#N/A</v>
      </c>
      <c r="L60" s="25" t="e">
        <f>1000000000/5000/PerfPowerST4[[#This Row],[Cons. MT]]</f>
        <v>#N/A</v>
      </c>
      <c r="M60" s="25" t="e">
        <f>1000000000/6000/PerfPowerST4[[#This Row],[Cons. MT]]</f>
        <v>#N/A</v>
      </c>
      <c r="N60" s="25" t="e">
        <f>1000000000/7000/PerfPowerST4[[#This Row],[Cons. MT]]</f>
        <v>#N/A</v>
      </c>
      <c r="O60" s="25" t="e">
        <f>1000000000/8000/PerfPowerST4[[#This Row],[Cons. MT]]</f>
        <v>#N/A</v>
      </c>
      <c r="P60" s="25" t="e">
        <f>1000000000/9000/PerfPowerST4[[#This Row],[Cons. MT]]</f>
        <v>#N/A</v>
      </c>
      <c r="Q60" s="25" t="e">
        <f>1000000000/10000/PerfPowerST4[[#This Row],[Cons. MT]]</f>
        <v>#N/A</v>
      </c>
      <c r="R60" s="25" t="e">
        <f>1000000000/11000/PerfPowerST4[[#This Row],[Cons. MT]]</f>
        <v>#N/A</v>
      </c>
      <c r="S60" s="25" t="e">
        <f>1000000000/12000/PerfPowerST4[[#This Row],[Cons. MT]]</f>
        <v>#N/A</v>
      </c>
      <c r="T60" s="25" t="e">
        <f>1000000000/13000/PerfPowerST4[[#This Row],[Cons. MT]]</f>
        <v>#N/A</v>
      </c>
      <c r="U60" s="25" t="e">
        <f>1000000000/14000/PerfPowerST4[[#This Row],[Cons. MT]]</f>
        <v>#N/A</v>
      </c>
      <c r="V60" s="25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  <c r="R61" s="25">
        <f>1000000000/11000/PerfPowerST4[[#This Row],[Cons. MT]]</f>
        <v>10.083845155700621</v>
      </c>
      <c r="S61" s="25">
        <f>1000000000/12000/PerfPowerST4[[#This Row],[Cons. MT]]</f>
        <v>9.2435247260589009</v>
      </c>
      <c r="T61" s="25">
        <f>1000000000/13000/PerfPowerST4[[#This Row],[Cons. MT]]</f>
        <v>8.532484362515909</v>
      </c>
      <c r="U61" s="25">
        <f>1000000000/14000/PerfPowerST4[[#This Row],[Cons. MT]]</f>
        <v>7.9230211937647734</v>
      </c>
      <c r="V61" s="25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Chart]]="X",PerfPowerST4[[#This Row],[ExcludeHere]]="X"),NA(),GeneralTable[[#This Row],[Cons. MT]]),NA())</f>
        <v>#N/A</v>
      </c>
      <c r="F62" s="12" t="e">
        <f>IFERROR(IF(OR(GeneralTable[[#This Row],[Exclude From Chart]]="X",PerfPowerST4[[#This Row],[ExcludeHere]]="X"),NA(),GeneralTable[[#This Row],[Dur. MT]]),NA())</f>
        <v>#N/A</v>
      </c>
      <c r="G62" s="25" t="e">
        <f>1000000000/500/PerfPowerST4[[#This Row],[Cons. MT]]</f>
        <v>#N/A</v>
      </c>
      <c r="H62" s="25" t="e">
        <f>1000000000/1000/PerfPowerST4[[#This Row],[Cons. MT]]</f>
        <v>#N/A</v>
      </c>
      <c r="I62" s="25" t="e">
        <f>1000000000/2000/PerfPowerST4[[#This Row],[Cons. MT]]</f>
        <v>#N/A</v>
      </c>
      <c r="J62" s="25" t="e">
        <f>1000000000/3000/PerfPowerST4[[#This Row],[Cons. MT]]</f>
        <v>#N/A</v>
      </c>
      <c r="K62" s="25" t="e">
        <f>1000000000/4000/PerfPowerST4[[#This Row],[Cons. MT]]</f>
        <v>#N/A</v>
      </c>
      <c r="L62" s="25" t="e">
        <f>1000000000/5000/PerfPowerST4[[#This Row],[Cons. MT]]</f>
        <v>#N/A</v>
      </c>
      <c r="M62" s="25" t="e">
        <f>1000000000/6000/PerfPowerST4[[#This Row],[Cons. MT]]</f>
        <v>#N/A</v>
      </c>
      <c r="N62" s="25" t="e">
        <f>1000000000/7000/PerfPowerST4[[#This Row],[Cons. MT]]</f>
        <v>#N/A</v>
      </c>
      <c r="O62" s="25" t="e">
        <f>1000000000/8000/PerfPowerST4[[#This Row],[Cons. MT]]</f>
        <v>#N/A</v>
      </c>
      <c r="P62" s="25" t="e">
        <f>1000000000/9000/PerfPowerST4[[#This Row],[Cons. MT]]</f>
        <v>#N/A</v>
      </c>
      <c r="Q62" s="25" t="e">
        <f>1000000000/10000/PerfPowerST4[[#This Row],[Cons. MT]]</f>
        <v>#N/A</v>
      </c>
      <c r="R62" s="25" t="e">
        <f>1000000000/11000/PerfPowerST4[[#This Row],[Cons. MT]]</f>
        <v>#N/A</v>
      </c>
      <c r="S62" s="25" t="e">
        <f>1000000000/12000/PerfPowerST4[[#This Row],[Cons. MT]]</f>
        <v>#N/A</v>
      </c>
      <c r="T62" s="25" t="e">
        <f>1000000000/13000/PerfPowerST4[[#This Row],[Cons. MT]]</f>
        <v>#N/A</v>
      </c>
      <c r="U62" s="25" t="e">
        <f>1000000000/14000/PerfPowerST4[[#This Row],[Cons. MT]]</f>
        <v>#N/A</v>
      </c>
      <c r="V62" s="25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Chart]]="X",PerfPowerST4[[#This Row],[ExcludeHere]]="X"),NA(),GeneralTable[[#This Row],[Cons. MT]]),NA())</f>
        <v>#N/A</v>
      </c>
      <c r="F63" s="12" t="e">
        <f>IFERROR(IF(OR(GeneralTable[[#This Row],[Exclude From Chart]]="X",PerfPowerST4[[#This Row],[ExcludeHere]]="X"),NA(),GeneralTable[[#This Row],[Dur. MT]]),NA())</f>
        <v>#N/A</v>
      </c>
      <c r="G63" s="25" t="e">
        <f>1000000000/500/PerfPowerST4[[#This Row],[Cons. MT]]</f>
        <v>#N/A</v>
      </c>
      <c r="H63" s="25" t="e">
        <f>1000000000/1000/PerfPowerST4[[#This Row],[Cons. MT]]</f>
        <v>#N/A</v>
      </c>
      <c r="I63" s="25" t="e">
        <f>1000000000/2000/PerfPowerST4[[#This Row],[Cons. MT]]</f>
        <v>#N/A</v>
      </c>
      <c r="J63" s="25" t="e">
        <f>1000000000/3000/PerfPowerST4[[#This Row],[Cons. MT]]</f>
        <v>#N/A</v>
      </c>
      <c r="K63" s="25" t="e">
        <f>1000000000/4000/PerfPowerST4[[#This Row],[Cons. MT]]</f>
        <v>#N/A</v>
      </c>
      <c r="L63" s="25" t="e">
        <f>1000000000/5000/PerfPowerST4[[#This Row],[Cons. MT]]</f>
        <v>#N/A</v>
      </c>
      <c r="M63" s="25" t="e">
        <f>1000000000/6000/PerfPowerST4[[#This Row],[Cons. MT]]</f>
        <v>#N/A</v>
      </c>
      <c r="N63" s="25" t="e">
        <f>1000000000/7000/PerfPowerST4[[#This Row],[Cons. MT]]</f>
        <v>#N/A</v>
      </c>
      <c r="O63" s="25" t="e">
        <f>1000000000/8000/PerfPowerST4[[#This Row],[Cons. MT]]</f>
        <v>#N/A</v>
      </c>
      <c r="P63" s="25" t="e">
        <f>1000000000/9000/PerfPowerST4[[#This Row],[Cons. MT]]</f>
        <v>#N/A</v>
      </c>
      <c r="Q63" s="25" t="e">
        <f>1000000000/10000/PerfPowerST4[[#This Row],[Cons. MT]]</f>
        <v>#N/A</v>
      </c>
      <c r="R63" s="25" t="e">
        <f>1000000000/11000/PerfPowerST4[[#This Row],[Cons. MT]]</f>
        <v>#N/A</v>
      </c>
      <c r="S63" s="25" t="e">
        <f>1000000000/12000/PerfPowerST4[[#This Row],[Cons. MT]]</f>
        <v>#N/A</v>
      </c>
      <c r="T63" s="25" t="e">
        <f>1000000000/13000/PerfPowerST4[[#This Row],[Cons. MT]]</f>
        <v>#N/A</v>
      </c>
      <c r="U63" s="25" t="e">
        <f>1000000000/14000/PerfPowerST4[[#This Row],[Cons. MT]]</f>
        <v>#N/A</v>
      </c>
      <c r="V63" s="25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  <c r="R64" s="25" t="e">
        <f>1000000000/11000/PerfPowerST4[[#This Row],[Cons. MT]]</f>
        <v>#N/A</v>
      </c>
      <c r="S64" s="25" t="e">
        <f>1000000000/12000/PerfPowerST4[[#This Row],[Cons. MT]]</f>
        <v>#N/A</v>
      </c>
      <c r="T64" s="25" t="e">
        <f>1000000000/13000/PerfPowerST4[[#This Row],[Cons. MT]]</f>
        <v>#N/A</v>
      </c>
      <c r="U64" s="25" t="e">
        <f>1000000000/14000/PerfPowerST4[[#This Row],[Cons. MT]]</f>
        <v>#N/A</v>
      </c>
      <c r="V64" s="25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Chart]]="X",PerfPowerST4[[#This Row],[ExcludeHere]]="X"),NA(),GeneralTable[[#This Row],[Cons. MT]]),NA())</f>
        <v>#N/A</v>
      </c>
      <c r="F65" s="12" t="e">
        <f>IFERROR(IF(OR(GeneralTable[[#This Row],[Exclude From Chart]]="X",PerfPowerST4[[#This Row],[ExcludeHere]]="X"),NA(),GeneralTable[[#This Row],[Dur. MT]]),NA())</f>
        <v>#N/A</v>
      </c>
      <c r="G65" s="25" t="e">
        <f>1000000000/500/PerfPowerST4[[#This Row],[Cons. MT]]</f>
        <v>#N/A</v>
      </c>
      <c r="H65" s="25" t="e">
        <f>1000000000/1000/PerfPowerST4[[#This Row],[Cons. MT]]</f>
        <v>#N/A</v>
      </c>
      <c r="I65" s="25" t="e">
        <f>1000000000/2000/PerfPowerST4[[#This Row],[Cons. MT]]</f>
        <v>#N/A</v>
      </c>
      <c r="J65" s="25" t="e">
        <f>1000000000/3000/PerfPowerST4[[#This Row],[Cons. MT]]</f>
        <v>#N/A</v>
      </c>
      <c r="K65" s="25" t="e">
        <f>1000000000/4000/PerfPowerST4[[#This Row],[Cons. MT]]</f>
        <v>#N/A</v>
      </c>
      <c r="L65" s="25" t="e">
        <f>1000000000/5000/PerfPowerST4[[#This Row],[Cons. MT]]</f>
        <v>#N/A</v>
      </c>
      <c r="M65" s="25" t="e">
        <f>1000000000/6000/PerfPowerST4[[#This Row],[Cons. MT]]</f>
        <v>#N/A</v>
      </c>
      <c r="N65" s="25" t="e">
        <f>1000000000/7000/PerfPowerST4[[#This Row],[Cons. MT]]</f>
        <v>#N/A</v>
      </c>
      <c r="O65" s="25" t="e">
        <f>1000000000/8000/PerfPowerST4[[#This Row],[Cons. MT]]</f>
        <v>#N/A</v>
      </c>
      <c r="P65" s="25" t="e">
        <f>1000000000/9000/PerfPowerST4[[#This Row],[Cons. MT]]</f>
        <v>#N/A</v>
      </c>
      <c r="Q65" s="25" t="e">
        <f>1000000000/10000/PerfPowerST4[[#This Row],[Cons. MT]]</f>
        <v>#N/A</v>
      </c>
      <c r="R65" s="25" t="e">
        <f>1000000000/11000/PerfPowerST4[[#This Row],[Cons. MT]]</f>
        <v>#N/A</v>
      </c>
      <c r="S65" s="25" t="e">
        <f>1000000000/12000/PerfPowerST4[[#This Row],[Cons. MT]]</f>
        <v>#N/A</v>
      </c>
      <c r="T65" s="25" t="e">
        <f>1000000000/13000/PerfPowerST4[[#This Row],[Cons. MT]]</f>
        <v>#N/A</v>
      </c>
      <c r="U65" s="25" t="e">
        <f>1000000000/14000/PerfPowerST4[[#This Row],[Cons. MT]]</f>
        <v>#N/A</v>
      </c>
      <c r="V65" s="25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  <c r="R66" s="25">
        <f>1000000000/11000/PerfPowerST4[[#This Row],[Cons. MT]]</f>
        <v>18.309988098507738</v>
      </c>
      <c r="S66" s="25">
        <f>1000000000/12000/PerfPowerST4[[#This Row],[Cons. MT]]</f>
        <v>16.784155756965422</v>
      </c>
      <c r="T66" s="25">
        <f>1000000000/13000/PerfPowerST4[[#This Row],[Cons. MT]]</f>
        <v>15.493066852583469</v>
      </c>
      <c r="U66" s="25">
        <f>1000000000/14000/PerfPowerST4[[#This Row],[Cons. MT]]</f>
        <v>14.38641922025608</v>
      </c>
      <c r="V66" s="25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  <c r="R67" s="25" t="e">
        <f>1000000000/11000/PerfPowerST4[[#This Row],[Cons. MT]]</f>
        <v>#N/A</v>
      </c>
      <c r="S67" s="25" t="e">
        <f>1000000000/12000/PerfPowerST4[[#This Row],[Cons. MT]]</f>
        <v>#N/A</v>
      </c>
      <c r="T67" s="25" t="e">
        <f>1000000000/13000/PerfPowerST4[[#This Row],[Cons. MT]]</f>
        <v>#N/A</v>
      </c>
      <c r="U67" s="25" t="e">
        <f>1000000000/14000/PerfPowerST4[[#This Row],[Cons. MT]]</f>
        <v>#N/A</v>
      </c>
      <c r="V67" s="25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  <c r="R68" s="25" t="e">
        <f>1000000000/11000/PerfPowerST4[[#This Row],[Cons. MT]]</f>
        <v>#N/A</v>
      </c>
      <c r="S68" s="25" t="e">
        <f>1000000000/12000/PerfPowerST4[[#This Row],[Cons. MT]]</f>
        <v>#N/A</v>
      </c>
      <c r="T68" s="25" t="e">
        <f>1000000000/13000/PerfPowerST4[[#This Row],[Cons. MT]]</f>
        <v>#N/A</v>
      </c>
      <c r="U68" s="25" t="e">
        <f>1000000000/14000/PerfPowerST4[[#This Row],[Cons. MT]]</f>
        <v>#N/A</v>
      </c>
      <c r="V68" s="25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  <c r="R69" s="25">
        <f>1000000000/11000/PerfPowerST4[[#This Row],[Cons. MT]]</f>
        <v>13.414356043838115</v>
      </c>
      <c r="S69" s="25">
        <f>1000000000/12000/PerfPowerST4[[#This Row],[Cons. MT]]</f>
        <v>12.296493040184938</v>
      </c>
      <c r="T69" s="25">
        <f>1000000000/13000/PerfPowerST4[[#This Row],[Cons. MT]]</f>
        <v>11.350608960170714</v>
      </c>
      <c r="U69" s="25">
        <f>1000000000/14000/PerfPowerST4[[#This Row],[Cons. MT]]</f>
        <v>10.539851177301378</v>
      </c>
      <c r="V69" s="25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  <c r="R70" s="25" t="e">
        <f>1000000000/11000/PerfPowerST4[[#This Row],[Cons. MT]]</f>
        <v>#N/A</v>
      </c>
      <c r="S70" s="25" t="e">
        <f>1000000000/12000/PerfPowerST4[[#This Row],[Cons. MT]]</f>
        <v>#N/A</v>
      </c>
      <c r="T70" s="25" t="e">
        <f>1000000000/13000/PerfPowerST4[[#This Row],[Cons. MT]]</f>
        <v>#N/A</v>
      </c>
      <c r="U70" s="25" t="e">
        <f>1000000000/14000/PerfPowerST4[[#This Row],[Cons. MT]]</f>
        <v>#N/A</v>
      </c>
      <c r="V70" s="25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  <c r="R71" s="25" t="e">
        <f>1000000000/11000/PerfPowerST4[[#This Row],[Cons. MT]]</f>
        <v>#N/A</v>
      </c>
      <c r="S71" s="25" t="e">
        <f>1000000000/12000/PerfPowerST4[[#This Row],[Cons. MT]]</f>
        <v>#N/A</v>
      </c>
      <c r="T71" s="25" t="e">
        <f>1000000000/13000/PerfPowerST4[[#This Row],[Cons. MT]]</f>
        <v>#N/A</v>
      </c>
      <c r="U71" s="25" t="e">
        <f>1000000000/14000/PerfPowerST4[[#This Row],[Cons. MT]]</f>
        <v>#N/A</v>
      </c>
      <c r="V71" s="25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  <c r="R72" s="25" t="e">
        <f>1000000000/11000/PerfPowerST4[[#This Row],[Cons. MT]]</f>
        <v>#N/A</v>
      </c>
      <c r="S72" s="25" t="e">
        <f>1000000000/12000/PerfPowerST4[[#This Row],[Cons. MT]]</f>
        <v>#N/A</v>
      </c>
      <c r="T72" s="25" t="e">
        <f>1000000000/13000/PerfPowerST4[[#This Row],[Cons. MT]]</f>
        <v>#N/A</v>
      </c>
      <c r="U72" s="25" t="e">
        <f>1000000000/14000/PerfPowerST4[[#This Row],[Cons. MT]]</f>
        <v>#N/A</v>
      </c>
      <c r="V72" s="25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  <c r="R73" s="25" t="e">
        <f>1000000000/11000/PerfPowerST4[[#This Row],[Cons. MT]]</f>
        <v>#N/A</v>
      </c>
      <c r="S73" s="25" t="e">
        <f>1000000000/12000/PerfPowerST4[[#This Row],[Cons. MT]]</f>
        <v>#N/A</v>
      </c>
      <c r="T73" s="25" t="e">
        <f>1000000000/13000/PerfPowerST4[[#This Row],[Cons. MT]]</f>
        <v>#N/A</v>
      </c>
      <c r="U73" s="25" t="e">
        <f>1000000000/14000/PerfPowerST4[[#This Row],[Cons. MT]]</f>
        <v>#N/A</v>
      </c>
      <c r="V73" s="25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  <c r="R74" s="25">
        <f>1000000000/11000/PerfPowerST4[[#This Row],[Cons. MT]]</f>
        <v>16.746187613166548</v>
      </c>
      <c r="S74" s="25">
        <f>1000000000/12000/PerfPowerST4[[#This Row],[Cons. MT]]</f>
        <v>15.350671978736003</v>
      </c>
      <c r="T74" s="25">
        <f>1000000000/13000/PerfPowerST4[[#This Row],[Cons. MT]]</f>
        <v>14.169851057294771</v>
      </c>
      <c r="U74" s="25">
        <f>1000000000/14000/PerfPowerST4[[#This Row],[Cons. MT]]</f>
        <v>13.157718838916574</v>
      </c>
      <c r="V74" s="25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Chart]]="X",PerfPowerST4[[#This Row],[ExcludeHere]]="X"),NA(),GeneralTable[[#This Row],[Cons. MT]]),NA())</f>
        <v>#N/A</v>
      </c>
      <c r="F75" s="12" t="e">
        <f>IFERROR(IF(OR(GeneralTable[[#This Row],[Exclude From Chart]]="X",PerfPowerST4[[#This Row],[ExcludeHere]]="X"),NA(),GeneralTable[[#This Row],[Dur. MT]]),NA())</f>
        <v>#N/A</v>
      </c>
      <c r="G75" s="25" t="e">
        <f>1000000000/500/PerfPowerST4[[#This Row],[Cons. MT]]</f>
        <v>#N/A</v>
      </c>
      <c r="H75" s="25" t="e">
        <f>1000000000/1000/PerfPowerST4[[#This Row],[Cons. MT]]</f>
        <v>#N/A</v>
      </c>
      <c r="I75" s="25" t="e">
        <f>1000000000/2000/PerfPowerST4[[#This Row],[Cons. MT]]</f>
        <v>#N/A</v>
      </c>
      <c r="J75" s="25" t="e">
        <f>1000000000/3000/PerfPowerST4[[#This Row],[Cons. MT]]</f>
        <v>#N/A</v>
      </c>
      <c r="K75" s="25" t="e">
        <f>1000000000/4000/PerfPowerST4[[#This Row],[Cons. MT]]</f>
        <v>#N/A</v>
      </c>
      <c r="L75" s="25" t="e">
        <f>1000000000/5000/PerfPowerST4[[#This Row],[Cons. MT]]</f>
        <v>#N/A</v>
      </c>
      <c r="M75" s="25" t="e">
        <f>1000000000/6000/PerfPowerST4[[#This Row],[Cons. MT]]</f>
        <v>#N/A</v>
      </c>
      <c r="N75" s="25" t="e">
        <f>1000000000/7000/PerfPowerST4[[#This Row],[Cons. MT]]</f>
        <v>#N/A</v>
      </c>
      <c r="O75" s="25" t="e">
        <f>1000000000/8000/PerfPowerST4[[#This Row],[Cons. MT]]</f>
        <v>#N/A</v>
      </c>
      <c r="P75" s="25" t="e">
        <f>1000000000/9000/PerfPowerST4[[#This Row],[Cons. MT]]</f>
        <v>#N/A</v>
      </c>
      <c r="Q75" s="25" t="e">
        <f>1000000000/10000/PerfPowerST4[[#This Row],[Cons. MT]]</f>
        <v>#N/A</v>
      </c>
      <c r="R75" s="25" t="e">
        <f>1000000000/11000/PerfPowerST4[[#This Row],[Cons. MT]]</f>
        <v>#N/A</v>
      </c>
      <c r="S75" s="25" t="e">
        <f>1000000000/12000/PerfPowerST4[[#This Row],[Cons. MT]]</f>
        <v>#N/A</v>
      </c>
      <c r="T75" s="25" t="e">
        <f>1000000000/13000/PerfPowerST4[[#This Row],[Cons. MT]]</f>
        <v>#N/A</v>
      </c>
      <c r="U75" s="25" t="e">
        <f>1000000000/14000/PerfPowerST4[[#This Row],[Cons. MT]]</f>
        <v>#N/A</v>
      </c>
      <c r="V75" s="25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  <c r="R76" s="25">
        <f>1000000000/11000/PerfPowerST4[[#This Row],[Cons. MT]]</f>
        <v>17.355687458780242</v>
      </c>
      <c r="S76" s="25">
        <f>1000000000/12000/PerfPowerST4[[#This Row],[Cons. MT]]</f>
        <v>15.909380170548555</v>
      </c>
      <c r="T76" s="25">
        <f>1000000000/13000/PerfPowerST4[[#This Row],[Cons. MT]]</f>
        <v>14.685581695890974</v>
      </c>
      <c r="U76" s="25">
        <f>1000000000/14000/PerfPowerST4[[#This Row],[Cons. MT]]</f>
        <v>13.636611574755905</v>
      </c>
      <c r="V76" s="25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  <c r="R77" s="25">
        <f>1000000000/11000/PerfPowerST4[[#This Row],[Cons. MT]]</f>
        <v>33.376720288314786</v>
      </c>
      <c r="S77" s="25">
        <f>1000000000/12000/PerfPowerST4[[#This Row],[Cons. MT]]</f>
        <v>30.595326930955217</v>
      </c>
      <c r="T77" s="25">
        <f>1000000000/13000/PerfPowerST4[[#This Row],[Cons. MT]]</f>
        <v>28.241840243958663</v>
      </c>
      <c r="U77" s="25">
        <f>1000000000/14000/PerfPowerST4[[#This Row],[Cons. MT]]</f>
        <v>26.224565940818763</v>
      </c>
      <c r="V77" s="25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  <c r="R78" s="25">
        <f>1000000000/11000/PerfPowerST4[[#This Row],[Cons. MT]]</f>
        <v>35.1271603203597</v>
      </c>
      <c r="S78" s="25">
        <f>1000000000/12000/PerfPowerST4[[#This Row],[Cons. MT]]</f>
        <v>32.199896960329724</v>
      </c>
      <c r="T78" s="25">
        <f>1000000000/13000/PerfPowerST4[[#This Row],[Cons. MT]]</f>
        <v>29.722981809535131</v>
      </c>
      <c r="U78" s="25">
        <f>1000000000/14000/PerfPowerST4[[#This Row],[Cons. MT]]</f>
        <v>27.599911680282627</v>
      </c>
      <c r="V78" s="25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  <c r="R79" s="25">
        <f>1000000000/11000/PerfPowerST4[[#This Row],[Cons. MT]]</f>
        <v>15.486141635748103</v>
      </c>
      <c r="S79" s="25">
        <f>1000000000/12000/PerfPowerST4[[#This Row],[Cons. MT]]</f>
        <v>14.195629832769093</v>
      </c>
      <c r="T79" s="25">
        <f>1000000000/13000/PerfPowerST4[[#This Row],[Cons. MT]]</f>
        <v>13.10365830717147</v>
      </c>
      <c r="U79" s="25">
        <f>1000000000/14000/PerfPowerST4[[#This Row],[Cons. MT]]</f>
        <v>12.167682713802082</v>
      </c>
      <c r="V79" s="25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  <c r="R80" s="25">
        <f>1000000000/11000/PerfPowerST4[[#This Row],[Cons. MT]]</f>
        <v>24.081878386514148</v>
      </c>
      <c r="S80" s="25">
        <f>1000000000/12000/PerfPowerST4[[#This Row],[Cons. MT]]</f>
        <v>22.075055187637968</v>
      </c>
      <c r="T80" s="25">
        <f>1000000000/13000/PerfPowerST4[[#This Row],[Cons. MT]]</f>
        <v>20.376974019358126</v>
      </c>
      <c r="U80" s="25">
        <f>1000000000/14000/PerfPowerST4[[#This Row],[Cons. MT]]</f>
        <v>18.921475875118261</v>
      </c>
      <c r="V80" s="25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  <c r="R81" s="25" t="e">
        <f>1000000000/11000/PerfPowerST4[[#This Row],[Cons. MT]]</f>
        <v>#N/A</v>
      </c>
      <c r="S81" s="25" t="e">
        <f>1000000000/12000/PerfPowerST4[[#This Row],[Cons. MT]]</f>
        <v>#N/A</v>
      </c>
      <c r="T81" s="25" t="e">
        <f>1000000000/13000/PerfPowerST4[[#This Row],[Cons. MT]]</f>
        <v>#N/A</v>
      </c>
      <c r="U81" s="25" t="e">
        <f>1000000000/14000/PerfPowerST4[[#This Row],[Cons. MT]]</f>
        <v>#N/A</v>
      </c>
      <c r="V81" s="25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  <c r="R82" s="25">
        <f>1000000000/11000/PerfPowerST4[[#This Row],[Cons. MT]]</f>
        <v>24.548097148112543</v>
      </c>
      <c r="S82" s="25">
        <f>1000000000/12000/PerfPowerST4[[#This Row],[Cons. MT]]</f>
        <v>22.50242238576983</v>
      </c>
      <c r="T82" s="25">
        <f>1000000000/13000/PerfPowerST4[[#This Row],[Cons. MT]]</f>
        <v>20.771466817633687</v>
      </c>
      <c r="U82" s="25">
        <f>1000000000/14000/PerfPowerST4[[#This Row],[Cons. MT]]</f>
        <v>19.287790616374142</v>
      </c>
      <c r="V82" s="25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  <c r="R83" s="25">
        <f>1000000000/11000/PerfPowerST4[[#This Row],[Cons. MT]]</f>
        <v>19.980019980019982</v>
      </c>
      <c r="S83" s="25">
        <f>1000000000/12000/PerfPowerST4[[#This Row],[Cons. MT]]</f>
        <v>18.315018315018314</v>
      </c>
      <c r="T83" s="25">
        <f>1000000000/13000/PerfPowerST4[[#This Row],[Cons. MT]]</f>
        <v>16.906170752324599</v>
      </c>
      <c r="U83" s="25">
        <f>1000000000/14000/PerfPowerST4[[#This Row],[Cons. MT]]</f>
        <v>15.698587127158557</v>
      </c>
      <c r="V83" s="25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  <c r="R84" s="25">
        <f>1000000000/11000/PerfPowerST4[[#This Row],[Cons. MT]]</f>
        <v>22.307911869024895</v>
      </c>
      <c r="S84" s="25">
        <f>1000000000/12000/PerfPowerST4[[#This Row],[Cons. MT]]</f>
        <v>20.44891921327282</v>
      </c>
      <c r="T84" s="25">
        <f>1000000000/13000/PerfPowerST4[[#This Row],[Cons. MT]]</f>
        <v>18.875925427636449</v>
      </c>
      <c r="U84" s="25">
        <f>1000000000/14000/PerfPowerST4[[#This Row],[Cons. MT]]</f>
        <v>17.527645039948133</v>
      </c>
      <c r="V84" s="25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  <c r="R85" s="25">
        <f>1000000000/11000/PerfPowerST4[[#This Row],[Cons. MT]]</f>
        <v>17.455662616952939</v>
      </c>
      <c r="S85" s="25">
        <f>1000000000/12000/PerfPowerST4[[#This Row],[Cons. MT]]</f>
        <v>16.001024065540193</v>
      </c>
      <c r="T85" s="25">
        <f>1000000000/13000/PerfPowerST4[[#This Row],[Cons. MT]]</f>
        <v>14.77017606049864</v>
      </c>
      <c r="U85" s="25">
        <f>1000000000/14000/PerfPowerST4[[#This Row],[Cons. MT]]</f>
        <v>13.715163484748739</v>
      </c>
      <c r="V85" s="25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  <c r="R86" s="25">
        <f>1000000000/11000/PerfPowerST4[[#This Row],[Cons. MT]]</f>
        <v>13.468013468013469</v>
      </c>
      <c r="S86" s="25">
        <f>1000000000/12000/PerfPowerST4[[#This Row],[Cons. MT]]</f>
        <v>12.345679012345679</v>
      </c>
      <c r="T86" s="25">
        <f>1000000000/13000/PerfPowerST4[[#This Row],[Cons. MT]]</f>
        <v>11.396011396011396</v>
      </c>
      <c r="U86" s="25">
        <f>1000000000/14000/PerfPowerST4[[#This Row],[Cons. MT]]</f>
        <v>10.582010582010582</v>
      </c>
      <c r="V86" s="25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  <c r="R87" s="25">
        <f>1000000000/11000/PerfPowerST4[[#This Row],[Cons. MT]]</f>
        <v>11.030738332652938</v>
      </c>
      <c r="S87" s="25">
        <f>1000000000/12000/PerfPowerST4[[#This Row],[Cons. MT]]</f>
        <v>10.111510138265192</v>
      </c>
      <c r="T87" s="25">
        <f>1000000000/13000/PerfPowerST4[[#This Row],[Cons. MT]]</f>
        <v>9.3337016660909473</v>
      </c>
      <c r="U87" s="25">
        <f>1000000000/14000/PerfPowerST4[[#This Row],[Cons. MT]]</f>
        <v>8.6670086899415946</v>
      </c>
      <c r="V87" s="25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  <c r="R88" s="25" t="e">
        <f>1000000000/11000/PerfPowerST4[[#This Row],[Cons. MT]]</f>
        <v>#N/A</v>
      </c>
      <c r="S88" s="25" t="e">
        <f>1000000000/12000/PerfPowerST4[[#This Row],[Cons. MT]]</f>
        <v>#N/A</v>
      </c>
      <c r="T88" s="25" t="e">
        <f>1000000000/13000/PerfPowerST4[[#This Row],[Cons. MT]]</f>
        <v>#N/A</v>
      </c>
      <c r="U88" s="25" t="e">
        <f>1000000000/14000/PerfPowerST4[[#This Row],[Cons. MT]]</f>
        <v>#N/A</v>
      </c>
      <c r="V88" s="25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  <c r="R89" s="25" t="e">
        <f>1000000000/11000/PerfPowerST4[[#This Row],[Cons. MT]]</f>
        <v>#N/A</v>
      </c>
      <c r="S89" s="25" t="e">
        <f>1000000000/12000/PerfPowerST4[[#This Row],[Cons. MT]]</f>
        <v>#N/A</v>
      </c>
      <c r="T89" s="25" t="e">
        <f>1000000000/13000/PerfPowerST4[[#This Row],[Cons. MT]]</f>
        <v>#N/A</v>
      </c>
      <c r="U89" s="25" t="e">
        <f>1000000000/14000/PerfPowerST4[[#This Row],[Cons. MT]]</f>
        <v>#N/A</v>
      </c>
      <c r="V89" s="25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Chart]]="X",PerfPowerST4[[#This Row],[ExcludeHere]]="X"),NA(),GeneralTable[[#This Row],[Cons. MT]]),NA())</f>
        <v>#N/A</v>
      </c>
      <c r="F90" s="16" t="e">
        <f>IFERROR(IF(OR(GeneralTable[[#This Row],[Exclude From Chart]]="X",PerfPowerST4[[#This Row],[ExcludeHere]]="X"),NA(),GeneralTable[[#This Row],[Dur. MT]]),NA())</f>
        <v>#N/A</v>
      </c>
      <c r="G90" s="25" t="e">
        <f>1000000000/500/PerfPowerST4[[#This Row],[Cons. MT]]</f>
        <v>#N/A</v>
      </c>
      <c r="H90" s="25" t="e">
        <f>1000000000/1000/PerfPowerST4[[#This Row],[Cons. MT]]</f>
        <v>#N/A</v>
      </c>
      <c r="I90" s="25" t="e">
        <f>1000000000/2000/PerfPowerST4[[#This Row],[Cons. MT]]</f>
        <v>#N/A</v>
      </c>
      <c r="J90" s="25" t="e">
        <f>1000000000/3000/PerfPowerST4[[#This Row],[Cons. MT]]</f>
        <v>#N/A</v>
      </c>
      <c r="K90" s="25" t="e">
        <f>1000000000/4000/PerfPowerST4[[#This Row],[Cons. MT]]</f>
        <v>#N/A</v>
      </c>
      <c r="L90" s="25" t="e">
        <f>1000000000/5000/PerfPowerST4[[#This Row],[Cons. MT]]</f>
        <v>#N/A</v>
      </c>
      <c r="M90" s="25" t="e">
        <f>1000000000/6000/PerfPowerST4[[#This Row],[Cons. MT]]</f>
        <v>#N/A</v>
      </c>
      <c r="N90" s="25" t="e">
        <f>1000000000/7000/PerfPowerST4[[#This Row],[Cons. MT]]</f>
        <v>#N/A</v>
      </c>
      <c r="O90" s="25" t="e">
        <f>1000000000/8000/PerfPowerST4[[#This Row],[Cons. MT]]</f>
        <v>#N/A</v>
      </c>
      <c r="P90" s="25" t="e">
        <f>1000000000/9000/PerfPowerST4[[#This Row],[Cons. MT]]</f>
        <v>#N/A</v>
      </c>
      <c r="Q90" s="25" t="e">
        <f>1000000000/10000/PerfPowerST4[[#This Row],[Cons. MT]]</f>
        <v>#N/A</v>
      </c>
      <c r="R90" s="25" t="e">
        <f>1000000000/11000/PerfPowerST4[[#This Row],[Cons. MT]]</f>
        <v>#N/A</v>
      </c>
      <c r="S90" s="25" t="e">
        <f>1000000000/12000/PerfPowerST4[[#This Row],[Cons. MT]]</f>
        <v>#N/A</v>
      </c>
      <c r="T90" s="25" t="e">
        <f>1000000000/13000/PerfPowerST4[[#This Row],[Cons. MT]]</f>
        <v>#N/A</v>
      </c>
      <c r="U90" s="25" t="e">
        <f>1000000000/14000/PerfPowerST4[[#This Row],[Cons. MT]]</f>
        <v>#N/A</v>
      </c>
      <c r="V90" s="25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  <c r="R91" s="25" t="e">
        <f>1000000000/11000/PerfPowerST4[[#This Row],[Cons. MT]]</f>
        <v>#N/A</v>
      </c>
      <c r="S91" s="25" t="e">
        <f>1000000000/12000/PerfPowerST4[[#This Row],[Cons. MT]]</f>
        <v>#N/A</v>
      </c>
      <c r="T91" s="25" t="e">
        <f>1000000000/13000/PerfPowerST4[[#This Row],[Cons. MT]]</f>
        <v>#N/A</v>
      </c>
      <c r="U91" s="25" t="e">
        <f>1000000000/14000/PerfPowerST4[[#This Row],[Cons. MT]]</f>
        <v>#N/A</v>
      </c>
      <c r="V91" s="25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  <c r="R92" s="25" t="e">
        <f>1000000000/11000/PerfPowerST4[[#This Row],[Cons. MT]]</f>
        <v>#N/A</v>
      </c>
      <c r="S92" s="25" t="e">
        <f>1000000000/12000/PerfPowerST4[[#This Row],[Cons. MT]]</f>
        <v>#N/A</v>
      </c>
      <c r="T92" s="25" t="e">
        <f>1000000000/13000/PerfPowerST4[[#This Row],[Cons. MT]]</f>
        <v>#N/A</v>
      </c>
      <c r="U92" s="25" t="e">
        <f>1000000000/14000/PerfPowerST4[[#This Row],[Cons. MT]]</f>
        <v>#N/A</v>
      </c>
      <c r="V92" s="25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  <c r="R93" s="25">
        <f>1000000000/11000/PerfPowerST4[[#This Row],[Cons. MT]]</f>
        <v>17.237218602406315</v>
      </c>
      <c r="S93" s="25">
        <f>1000000000/12000/PerfPowerST4[[#This Row],[Cons. MT]]</f>
        <v>15.800783718872456</v>
      </c>
      <c r="T93" s="25">
        <f>1000000000/13000/PerfPowerST4[[#This Row],[Cons. MT]]</f>
        <v>14.585338817420729</v>
      </c>
      <c r="U93" s="25">
        <f>1000000000/14000/PerfPowerST4[[#This Row],[Cons. MT]]</f>
        <v>13.543528901890678</v>
      </c>
      <c r="V93" s="25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Chart]]="X",PerfPowerST4[[#This Row],[ExcludeHere]]="X"),NA(),GeneralTable[[#This Row],[Cons. MT]]),NA())</f>
        <v>#N/A</v>
      </c>
      <c r="F94" s="18" t="e">
        <f>IFERROR(IF(OR(GeneralTable[[#This Row],[Exclude From Chart]]="X",PerfPowerST4[[#This Row],[ExcludeHere]]="X"),NA(),GeneralTable[[#This Row],[Dur. MT]]),NA())</f>
        <v>#N/A</v>
      </c>
      <c r="G94" s="25" t="e">
        <f>1000000000/500/PerfPowerST4[[#This Row],[Cons. MT]]</f>
        <v>#N/A</v>
      </c>
      <c r="H94" s="25" t="e">
        <f>1000000000/1000/PerfPowerST4[[#This Row],[Cons. MT]]</f>
        <v>#N/A</v>
      </c>
      <c r="I94" s="25" t="e">
        <f>1000000000/2000/PerfPowerST4[[#This Row],[Cons. MT]]</f>
        <v>#N/A</v>
      </c>
      <c r="J94" s="25" t="e">
        <f>1000000000/3000/PerfPowerST4[[#This Row],[Cons. MT]]</f>
        <v>#N/A</v>
      </c>
      <c r="K94" s="25" t="e">
        <f>1000000000/4000/PerfPowerST4[[#This Row],[Cons. MT]]</f>
        <v>#N/A</v>
      </c>
      <c r="L94" s="25" t="e">
        <f>1000000000/5000/PerfPowerST4[[#This Row],[Cons. MT]]</f>
        <v>#N/A</v>
      </c>
      <c r="M94" s="25" t="e">
        <f>1000000000/6000/PerfPowerST4[[#This Row],[Cons. MT]]</f>
        <v>#N/A</v>
      </c>
      <c r="N94" s="25" t="e">
        <f>1000000000/7000/PerfPowerST4[[#This Row],[Cons. MT]]</f>
        <v>#N/A</v>
      </c>
      <c r="O94" s="25" t="e">
        <f>1000000000/8000/PerfPowerST4[[#This Row],[Cons. MT]]</f>
        <v>#N/A</v>
      </c>
      <c r="P94" s="25" t="e">
        <f>1000000000/9000/PerfPowerST4[[#This Row],[Cons. MT]]</f>
        <v>#N/A</v>
      </c>
      <c r="Q94" s="25" t="e">
        <f>1000000000/10000/PerfPowerST4[[#This Row],[Cons. MT]]</f>
        <v>#N/A</v>
      </c>
      <c r="R94" s="25" t="e">
        <f>1000000000/11000/PerfPowerST4[[#This Row],[Cons. MT]]</f>
        <v>#N/A</v>
      </c>
      <c r="S94" s="25" t="e">
        <f>1000000000/12000/PerfPowerST4[[#This Row],[Cons. MT]]</f>
        <v>#N/A</v>
      </c>
      <c r="T94" s="25" t="e">
        <f>1000000000/13000/PerfPowerST4[[#This Row],[Cons. MT]]</f>
        <v>#N/A</v>
      </c>
      <c r="U94" s="25" t="e">
        <f>1000000000/14000/PerfPowerST4[[#This Row],[Cons. MT]]</f>
        <v>#N/A</v>
      </c>
      <c r="V94" s="25" t="e">
        <f>1000000000/15000/PerfPowerST4[[#This Row],[Cons. MT]]</f>
        <v>#N/A</v>
      </c>
    </row>
    <row r="95" spans="2:22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  <c r="R95" s="25" t="e">
        <f>1000000000/11000/PerfPowerST4[[#This Row],[Cons. MT]]</f>
        <v>#N/A</v>
      </c>
      <c r="S95" s="25" t="e">
        <f>1000000000/12000/PerfPowerST4[[#This Row],[Cons. MT]]</f>
        <v>#N/A</v>
      </c>
      <c r="T95" s="25" t="e">
        <f>1000000000/13000/PerfPowerST4[[#This Row],[Cons. MT]]</f>
        <v>#N/A</v>
      </c>
      <c r="U95" s="25" t="e">
        <f>1000000000/14000/PerfPowerST4[[#This Row],[Cons. MT]]</f>
        <v>#N/A</v>
      </c>
      <c r="V95" s="25" t="e">
        <f>1000000000/15000/PerfPowerST4[[#This Row],[Cons. MT]]</f>
        <v>#N/A</v>
      </c>
    </row>
    <row r="96" spans="2:22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  <c r="R96" s="25" t="e">
        <f>1000000000/11000/PerfPowerST4[[#This Row],[Cons. MT]]</f>
        <v>#N/A</v>
      </c>
      <c r="S96" s="25" t="e">
        <f>1000000000/12000/PerfPowerST4[[#This Row],[Cons. MT]]</f>
        <v>#N/A</v>
      </c>
      <c r="T96" s="25" t="e">
        <f>1000000000/13000/PerfPowerST4[[#This Row],[Cons. MT]]</f>
        <v>#N/A</v>
      </c>
      <c r="U96" s="25" t="e">
        <f>1000000000/14000/PerfPowerST4[[#This Row],[Cons. MT]]</f>
        <v>#N/A</v>
      </c>
      <c r="V96" s="25" t="e">
        <f>1000000000/15000/PerfPowerST4[[#This Row],[Cons. MT]]</f>
        <v>#N/A</v>
      </c>
    </row>
    <row r="97" spans="2:22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  <c r="R97" s="25">
        <f>1000000000/11000/PerfPowerST4[[#This Row],[Cons. MT]]</f>
        <v>54.452884641563891</v>
      </c>
      <c r="S97" s="25">
        <f>1000000000/12000/PerfPowerST4[[#This Row],[Cons. MT]]</f>
        <v>49.915144254766894</v>
      </c>
      <c r="T97" s="25">
        <f>1000000000/13000/PerfPowerST4[[#This Row],[Cons. MT]]</f>
        <v>46.075517773630978</v>
      </c>
      <c r="U97" s="25">
        <f>1000000000/14000/PerfPowerST4[[#This Row],[Cons. MT]]</f>
        <v>42.784409361228775</v>
      </c>
      <c r="V97" s="25">
        <f>1000000000/15000/PerfPowerST4[[#This Row],[Cons. MT]]</f>
        <v>39.932115403813519</v>
      </c>
    </row>
    <row r="98" spans="2:22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  <c r="R98" s="25">
        <f>1000000000/11000/PerfPowerST4[[#This Row],[Cons. MT]]</f>
        <v>18.936242282402954</v>
      </c>
      <c r="S98" s="25">
        <f>1000000000/12000/PerfPowerST4[[#This Row],[Cons. MT]]</f>
        <v>17.358222092202706</v>
      </c>
      <c r="T98" s="25">
        <f>1000000000/13000/PerfPowerST4[[#This Row],[Cons. MT]]</f>
        <v>16.022974238956344</v>
      </c>
      <c r="U98" s="25">
        <f>1000000000/14000/PerfPowerST4[[#This Row],[Cons. MT]]</f>
        <v>14.878476079030893</v>
      </c>
      <c r="V98" s="25">
        <f>1000000000/15000/PerfPowerST4[[#This Row],[Cons. MT]]</f>
        <v>13.886577673762167</v>
      </c>
    </row>
    <row r="99" spans="2:22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  <c r="R99" s="25">
        <f>1000000000/11000/PerfPowerST4[[#This Row],[Cons. MT]]</f>
        <v>16.708158593841372</v>
      </c>
      <c r="S99" s="25">
        <f>1000000000/12000/PerfPowerST4[[#This Row],[Cons. MT]]</f>
        <v>15.31581204435459</v>
      </c>
      <c r="T99" s="25">
        <f>1000000000/13000/PerfPowerST4[[#This Row],[Cons. MT]]</f>
        <v>14.137672656327315</v>
      </c>
      <c r="U99" s="25">
        <f>1000000000/14000/PerfPowerST4[[#This Row],[Cons. MT]]</f>
        <v>13.12783889516108</v>
      </c>
      <c r="V99" s="25">
        <f>1000000000/15000/PerfPowerST4[[#This Row],[Cons. MT]]</f>
        <v>12.252649635483674</v>
      </c>
    </row>
    <row r="100" spans="2:22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  <c r="R100" s="25">
        <f>1000000000/11000/PerfPowerST4[[#This Row],[Cons. MT]]</f>
        <v>37.395759320893013</v>
      </c>
      <c r="S100" s="25">
        <f>1000000000/12000/PerfPowerST4[[#This Row],[Cons. MT]]</f>
        <v>34.279446044151925</v>
      </c>
      <c r="T100" s="25">
        <f>1000000000/13000/PerfPowerST4[[#This Row],[Cons. MT]]</f>
        <v>31.642565579217163</v>
      </c>
      <c r="U100" s="25">
        <f>1000000000/14000/PerfPowerST4[[#This Row],[Cons. MT]]</f>
        <v>29.382382323558797</v>
      </c>
      <c r="V100" s="25">
        <f>1000000000/15000/PerfPowerST4[[#This Row],[Cons. MT]]</f>
        <v>27.423556835321545</v>
      </c>
    </row>
    <row r="101" spans="2:22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  <c r="R101" s="25">
        <f>1000000000/11000/PerfPowerST4[[#This Row],[Cons. MT]]</f>
        <v>14.582786478840378</v>
      </c>
      <c r="S101" s="25">
        <f>1000000000/12000/PerfPowerST4[[#This Row],[Cons. MT]]</f>
        <v>13.367554272270345</v>
      </c>
      <c r="T101" s="25">
        <f>1000000000/13000/PerfPowerST4[[#This Row],[Cons. MT]]</f>
        <v>12.339280866711087</v>
      </c>
      <c r="U101" s="25">
        <f>1000000000/14000/PerfPowerST4[[#This Row],[Cons. MT]]</f>
        <v>11.457903661946011</v>
      </c>
      <c r="V101" s="25">
        <f>1000000000/15000/PerfPowerST4[[#This Row],[Cons. MT]]</f>
        <v>10.694043417816276</v>
      </c>
    </row>
    <row r="102" spans="2:22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  <c r="R102" s="25" t="e">
        <f>1000000000/11000/PerfPowerST4[[#This Row],[Cons. MT]]</f>
        <v>#N/A</v>
      </c>
      <c r="S102" s="25" t="e">
        <f>1000000000/12000/PerfPowerST4[[#This Row],[Cons. MT]]</f>
        <v>#N/A</v>
      </c>
      <c r="T102" s="25" t="e">
        <f>1000000000/13000/PerfPowerST4[[#This Row],[Cons. MT]]</f>
        <v>#N/A</v>
      </c>
      <c r="U102" s="25" t="e">
        <f>1000000000/14000/PerfPowerST4[[#This Row],[Cons. MT]]</f>
        <v>#N/A</v>
      </c>
      <c r="V102" s="25" t="e">
        <f>1000000000/15000/PerfPowerST4[[#This Row],[Cons. MT]]</f>
        <v>#N/A</v>
      </c>
    </row>
    <row r="103" spans="2:22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  <c r="R103" s="25">
        <f>1000000000/11000/PerfPowerST4[[#This Row],[Cons. MT]]</f>
        <v>12.813120635530783</v>
      </c>
      <c r="S103" s="25">
        <f>1000000000/12000/PerfPowerST4[[#This Row],[Cons. MT]]</f>
        <v>11.745360582569884</v>
      </c>
      <c r="T103" s="25">
        <f>1000000000/13000/PerfPowerST4[[#This Row],[Cons. MT]]</f>
        <v>10.841871306987587</v>
      </c>
      <c r="U103" s="25">
        <f>1000000000/14000/PerfPowerST4[[#This Row],[Cons. MT]]</f>
        <v>10.067451927917045</v>
      </c>
      <c r="V103" s="25">
        <f>1000000000/15000/PerfPowerST4[[#This Row],[Cons. MT]]</f>
        <v>9.3962884660559087</v>
      </c>
    </row>
    <row r="104" spans="2:22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  <c r="R104" s="25">
        <f>1000000000/11000/PerfPowerST4[[#This Row],[Cons. MT]]</f>
        <v>20.342155047905777</v>
      </c>
      <c r="S104" s="25">
        <f>1000000000/12000/PerfPowerST4[[#This Row],[Cons. MT]]</f>
        <v>18.646975460580293</v>
      </c>
      <c r="T104" s="25">
        <f>1000000000/13000/PerfPowerST4[[#This Row],[Cons. MT]]</f>
        <v>17.212592732843348</v>
      </c>
      <c r="U104" s="25">
        <f>1000000000/14000/PerfPowerST4[[#This Row],[Cons. MT]]</f>
        <v>15.983121823354539</v>
      </c>
      <c r="V104" s="25">
        <f>1000000000/15000/PerfPowerST4[[#This Row],[Cons. MT]]</f>
        <v>14.917580368464236</v>
      </c>
    </row>
    <row r="105" spans="2:22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  <c r="R105" s="25" t="e">
        <f>1000000000/11000/PerfPowerST4[[#This Row],[Cons. MT]]</f>
        <v>#N/A</v>
      </c>
      <c r="S105" s="25" t="e">
        <f>1000000000/12000/PerfPowerST4[[#This Row],[Cons. MT]]</f>
        <v>#N/A</v>
      </c>
      <c r="T105" s="25" t="e">
        <f>1000000000/13000/PerfPowerST4[[#This Row],[Cons. MT]]</f>
        <v>#N/A</v>
      </c>
      <c r="U105" s="25" t="e">
        <f>1000000000/14000/PerfPowerST4[[#This Row],[Cons. MT]]</f>
        <v>#N/A</v>
      </c>
      <c r="V105" s="25" t="e">
        <f>1000000000/15000/PerfPowerST4[[#This Row],[Cons. MT]]</f>
        <v>#N/A</v>
      </c>
    </row>
    <row r="106" spans="2:22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  <c r="R106" s="25">
        <f>1000000000/11000/PerfPowerST4[[#This Row],[Cons. MT]]</f>
        <v>33.906753038468906</v>
      </c>
      <c r="S106" s="25">
        <f>1000000000/12000/PerfPowerST4[[#This Row],[Cons. MT]]</f>
        <v>31.081190285263162</v>
      </c>
      <c r="T106" s="25">
        <f>1000000000/13000/PerfPowerST4[[#This Row],[Cons. MT]]</f>
        <v>28.690329494089074</v>
      </c>
      <c r="U106" s="25">
        <f>1000000000/14000/PerfPowerST4[[#This Row],[Cons. MT]]</f>
        <v>26.641020244511285</v>
      </c>
      <c r="V106" s="25">
        <f>1000000000/15000/PerfPowerST4[[#This Row],[Cons. MT]]</f>
        <v>24.864952228210534</v>
      </c>
    </row>
    <row r="107" spans="2:22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  <c r="R107" s="25" t="e">
        <f>1000000000/11000/PerfPowerST4[[#This Row],[Cons. MT]]</f>
        <v>#N/A</v>
      </c>
      <c r="S107" s="25" t="e">
        <f>1000000000/12000/PerfPowerST4[[#This Row],[Cons. MT]]</f>
        <v>#N/A</v>
      </c>
      <c r="T107" s="25" t="e">
        <f>1000000000/13000/PerfPowerST4[[#This Row],[Cons. MT]]</f>
        <v>#N/A</v>
      </c>
      <c r="U107" s="25" t="e">
        <f>1000000000/14000/PerfPowerST4[[#This Row],[Cons. MT]]</f>
        <v>#N/A</v>
      </c>
      <c r="V107" s="25" t="e">
        <f>1000000000/15000/PerfPowerST4[[#This Row],[Cons. MT]]</f>
        <v>#N/A</v>
      </c>
    </row>
    <row r="108" spans="2:22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  <c r="R108" s="25">
        <f>1000000000/11000/PerfPowerST4[[#This Row],[Cons. MT]]</f>
        <v>26.011184809468073</v>
      </c>
      <c r="S108" s="25">
        <f>1000000000/12000/PerfPowerST4[[#This Row],[Cons. MT]]</f>
        <v>23.84358607534573</v>
      </c>
      <c r="T108" s="25">
        <f>1000000000/13000/PerfPowerST4[[#This Row],[Cons. MT]]</f>
        <v>22.009464069549907</v>
      </c>
      <c r="U108" s="25">
        <f>1000000000/14000/PerfPowerST4[[#This Row],[Cons. MT]]</f>
        <v>20.437359493153487</v>
      </c>
      <c r="V108" s="25">
        <f>1000000000/15000/PerfPowerST4[[#This Row],[Cons. MT]]</f>
        <v>19.074868860276588</v>
      </c>
    </row>
    <row r="109" spans="2:22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  <c r="R109" s="25" t="e">
        <f>1000000000/11000/PerfPowerST4[[#This Row],[Cons. MT]]</f>
        <v>#N/A</v>
      </c>
      <c r="S109" s="25" t="e">
        <f>1000000000/12000/PerfPowerST4[[#This Row],[Cons. MT]]</f>
        <v>#N/A</v>
      </c>
      <c r="T109" s="25" t="e">
        <f>1000000000/13000/PerfPowerST4[[#This Row],[Cons. MT]]</f>
        <v>#N/A</v>
      </c>
      <c r="U109" s="25" t="e">
        <f>1000000000/14000/PerfPowerST4[[#This Row],[Cons. MT]]</f>
        <v>#N/A</v>
      </c>
      <c r="V109" s="25" t="e">
        <f>1000000000/15000/PerfPowerST4[[#This Row],[Cons. MT]]</f>
        <v>#N/A</v>
      </c>
    </row>
    <row r="110" spans="2:22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  <c r="R110" s="25">
        <f>1000000000/11000/PerfPowerST4[[#This Row],[Cons. MT]]</f>
        <v>36.363636363636367</v>
      </c>
      <c r="S110" s="25">
        <f>1000000000/12000/PerfPowerST4[[#This Row],[Cons. MT]]</f>
        <v>33.333333333333329</v>
      </c>
      <c r="T110" s="25">
        <f>1000000000/13000/PerfPowerST4[[#This Row],[Cons. MT]]</f>
        <v>30.76923076923077</v>
      </c>
      <c r="U110" s="25">
        <f>1000000000/14000/PerfPowerST4[[#This Row],[Cons. MT]]</f>
        <v>28.571428571428573</v>
      </c>
      <c r="V110" s="25">
        <f>1000000000/15000/PerfPowerST4[[#This Row],[Cons. MT]]</f>
        <v>26.666666666666668</v>
      </c>
    </row>
    <row r="111" spans="2:22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  <c r="R111" s="25">
        <f>1000000000/11000/PerfPowerST4[[#This Row],[Cons. MT]]</f>
        <v>17.631708865223217</v>
      </c>
      <c r="S111" s="25">
        <f>1000000000/12000/PerfPowerST4[[#This Row],[Cons. MT]]</f>
        <v>16.162399793121281</v>
      </c>
      <c r="T111" s="25">
        <f>1000000000/13000/PerfPowerST4[[#This Row],[Cons. MT]]</f>
        <v>14.919138270573491</v>
      </c>
      <c r="U111" s="25">
        <f>1000000000/14000/PerfPowerST4[[#This Row],[Cons. MT]]</f>
        <v>13.853485536961101</v>
      </c>
      <c r="V111" s="25">
        <f>1000000000/15000/PerfPowerST4[[#This Row],[Cons. MT]]</f>
        <v>12.929919834497028</v>
      </c>
    </row>
    <row r="112" spans="2:22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  <c r="R112" s="25">
        <f>1000000000/11000/PerfPowerST4[[#This Row],[Cons. MT]]</f>
        <v>18.856895023665405</v>
      </c>
      <c r="S112" s="25">
        <f>1000000000/12000/PerfPowerST4[[#This Row],[Cons. MT]]</f>
        <v>17.285487105026618</v>
      </c>
      <c r="T112" s="25">
        <f>1000000000/13000/PerfPowerST4[[#This Row],[Cons. MT]]</f>
        <v>15.955834250793803</v>
      </c>
      <c r="U112" s="25">
        <f>1000000000/14000/PerfPowerST4[[#This Row],[Cons. MT]]</f>
        <v>14.816131804308533</v>
      </c>
      <c r="V112" s="25">
        <f>1000000000/15000/PerfPowerST4[[#This Row],[Cons. MT]]</f>
        <v>13.828389684021296</v>
      </c>
    </row>
    <row r="113" spans="2:22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  <c r="R113" s="25">
        <f>1000000000/11000/PerfPowerST4[[#This Row],[Cons. MT]]</f>
        <v>19.082512785283566</v>
      </c>
      <c r="S113" s="25">
        <f>1000000000/12000/PerfPowerST4[[#This Row],[Cons. MT]]</f>
        <v>17.492303386509935</v>
      </c>
      <c r="T113" s="25">
        <f>1000000000/13000/PerfPowerST4[[#This Row],[Cons. MT]]</f>
        <v>16.146741587547634</v>
      </c>
      <c r="U113" s="25">
        <f>1000000000/14000/PerfPowerST4[[#This Row],[Cons. MT]]</f>
        <v>14.993402902722803</v>
      </c>
      <c r="V113" s="25">
        <f>1000000000/15000/PerfPowerST4[[#This Row],[Cons. MT]]</f>
        <v>13.99384270920795</v>
      </c>
    </row>
    <row r="114" spans="2:22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  <c r="R114" s="25">
        <f>1000000000/11000/PerfPowerST4[[#This Row],[Cons. MT]]</f>
        <v>22.352862284015469</v>
      </c>
      <c r="S114" s="25">
        <f>1000000000/12000/PerfPowerST4[[#This Row],[Cons. MT]]</f>
        <v>20.490123760347512</v>
      </c>
      <c r="T114" s="25">
        <f>1000000000/13000/PerfPowerST4[[#This Row],[Cons. MT]]</f>
        <v>18.913960394166935</v>
      </c>
      <c r="U114" s="25">
        <f>1000000000/14000/PerfPowerST4[[#This Row],[Cons. MT]]</f>
        <v>17.562963223155013</v>
      </c>
      <c r="V114" s="25">
        <f>1000000000/15000/PerfPowerST4[[#This Row],[Cons. MT]]</f>
        <v>16.392099008278013</v>
      </c>
    </row>
    <row r="115" spans="2:22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  <c r="R115" s="25" t="e">
        <f>1000000000/11000/PerfPowerST4[[#This Row],[Cons. MT]]</f>
        <v>#N/A</v>
      </c>
      <c r="S115" s="25" t="e">
        <f>1000000000/12000/PerfPowerST4[[#This Row],[Cons. MT]]</f>
        <v>#N/A</v>
      </c>
      <c r="T115" s="25" t="e">
        <f>1000000000/13000/PerfPowerST4[[#This Row],[Cons. MT]]</f>
        <v>#N/A</v>
      </c>
      <c r="U115" s="25" t="e">
        <f>1000000000/14000/PerfPowerST4[[#This Row],[Cons. MT]]</f>
        <v>#N/A</v>
      </c>
      <c r="V115" s="25" t="e">
        <f>1000000000/15000/PerfPowerST4[[#This Row],[Cons. MT]]</f>
        <v>#N/A</v>
      </c>
    </row>
    <row r="116" spans="2:22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(Rembrandt) [113]</v>
      </c>
      <c r="D116" s="14"/>
      <c r="E116" s="15">
        <f>IFERROR(IF(OR(GeneralTable[[#This Row],[Exclude From Chart]]="X",PerfPowerST4[[#This Row],[ExcludeHere]]="X"),NA(),GeneralTable[[#This Row],[Cons. MT]]),NA())</f>
        <v>1557.9180000000001</v>
      </c>
      <c r="F116" s="16">
        <f>IFERROR(IF(OR(GeneralTable[[#This Row],[Exclude From Chart]]="X",PerfPowerST4[[#This Row],[ExcludeHere]]="X"),NA(),GeneralTable[[#This Row],[Dur. MT]]),NA())</f>
        <v>130.22999999999999</v>
      </c>
      <c r="G116" s="25">
        <f>1000000000/500/PerfPowerST4[[#This Row],[Cons. MT]]</f>
        <v>1283.7646140554252</v>
      </c>
      <c r="H116" s="25">
        <f>1000000000/1000/PerfPowerST4[[#This Row],[Cons. MT]]</f>
        <v>641.88230702771261</v>
      </c>
      <c r="I116" s="25">
        <f>1000000000/2000/PerfPowerST4[[#This Row],[Cons. MT]]</f>
        <v>320.94115351385631</v>
      </c>
      <c r="J116" s="25">
        <f>1000000000/3000/PerfPowerST4[[#This Row],[Cons. MT]]</f>
        <v>213.96076900923751</v>
      </c>
      <c r="K116" s="25">
        <f>1000000000/4000/PerfPowerST4[[#This Row],[Cons. MT]]</f>
        <v>160.47057675692815</v>
      </c>
      <c r="L116" s="25">
        <f>1000000000/5000/PerfPowerST4[[#This Row],[Cons. MT]]</f>
        <v>128.37646140554253</v>
      </c>
      <c r="M116" s="25">
        <f>1000000000/6000/PerfPowerST4[[#This Row],[Cons. MT]]</f>
        <v>106.98038450461875</v>
      </c>
      <c r="N116" s="25">
        <f>1000000000/7000/PerfPowerST4[[#This Row],[Cons. MT]]</f>
        <v>91.697472432530375</v>
      </c>
      <c r="O116" s="25">
        <f>1000000000/8000/PerfPowerST4[[#This Row],[Cons. MT]]</f>
        <v>80.235288378464077</v>
      </c>
      <c r="P116" s="25">
        <f>1000000000/9000/PerfPowerST4[[#This Row],[Cons. MT]]</f>
        <v>71.320256336412513</v>
      </c>
      <c r="Q116" s="25">
        <f>1000000000/10000/PerfPowerST4[[#This Row],[Cons. MT]]</f>
        <v>64.188230702771264</v>
      </c>
      <c r="R116" s="25">
        <f>1000000000/11000/PerfPowerST4[[#This Row],[Cons. MT]]</f>
        <v>58.352937002519326</v>
      </c>
      <c r="S116" s="25">
        <f>1000000000/12000/PerfPowerST4[[#This Row],[Cons. MT]]</f>
        <v>53.490192252309377</v>
      </c>
      <c r="T116" s="25">
        <f>1000000000/13000/PerfPowerST4[[#This Row],[Cons. MT]]</f>
        <v>49.375562079054816</v>
      </c>
      <c r="U116" s="25">
        <f>1000000000/14000/PerfPowerST4[[#This Row],[Cons. MT]]</f>
        <v>45.848736216265188</v>
      </c>
      <c r="V116" s="25">
        <f>1000000000/15000/PerfPowerST4[[#This Row],[Cons. MT]]</f>
        <v>42.792153801847505</v>
      </c>
    </row>
    <row r="117" spans="2:22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(Raphael) @105w [114]</v>
      </c>
      <c r="D117" s="14"/>
      <c r="E117" s="15">
        <f>IFERROR(IF(OR(GeneralTable[[#This Row],[Exclude From Chart]]="X",PerfPowerST4[[#This Row],[ExcludeHere]]="X"),NA(),GeneralTable[[#This Row],[Cons. MT]]),NA())</f>
        <v>3245.53</v>
      </c>
      <c r="F117" s="16">
        <f>IFERROR(IF(OR(GeneralTable[[#This Row],[Exclude From Chart]]="X",PerfPowerST4[[#This Row],[ExcludeHere]]="X"),NA(),GeneralTable[[#This Row],[Dur. MT]]),NA())</f>
        <v>26.56</v>
      </c>
      <c r="G117" s="25">
        <f>1000000000/500/PerfPowerST4[[#This Row],[Cons. MT]]</f>
        <v>616.23217163298443</v>
      </c>
      <c r="H117" s="25">
        <f>1000000000/1000/PerfPowerST4[[#This Row],[Cons. MT]]</f>
        <v>308.11608581649222</v>
      </c>
      <c r="I117" s="25">
        <f>1000000000/2000/PerfPowerST4[[#This Row],[Cons. MT]]</f>
        <v>154.05804290824611</v>
      </c>
      <c r="J117" s="25">
        <f>1000000000/3000/PerfPowerST4[[#This Row],[Cons. MT]]</f>
        <v>102.70536193883073</v>
      </c>
      <c r="K117" s="25">
        <f>1000000000/4000/PerfPowerST4[[#This Row],[Cons. MT]]</f>
        <v>77.029021454123054</v>
      </c>
      <c r="L117" s="25">
        <f>1000000000/5000/PerfPowerST4[[#This Row],[Cons. MT]]</f>
        <v>61.623217163298442</v>
      </c>
      <c r="M117" s="25">
        <f>1000000000/6000/PerfPowerST4[[#This Row],[Cons. MT]]</f>
        <v>51.352680969415367</v>
      </c>
      <c r="N117" s="25">
        <f>1000000000/7000/PerfPowerST4[[#This Row],[Cons. MT]]</f>
        <v>44.01658368807032</v>
      </c>
      <c r="O117" s="25">
        <f>1000000000/8000/PerfPowerST4[[#This Row],[Cons. MT]]</f>
        <v>38.514510727061527</v>
      </c>
      <c r="P117" s="25">
        <f>1000000000/9000/PerfPowerST4[[#This Row],[Cons. MT]]</f>
        <v>34.235120646276911</v>
      </c>
      <c r="Q117" s="25">
        <f>1000000000/10000/PerfPowerST4[[#This Row],[Cons. MT]]</f>
        <v>30.811608581649221</v>
      </c>
      <c r="R117" s="25">
        <f>1000000000/11000/PerfPowerST4[[#This Row],[Cons. MT]]</f>
        <v>28.010553256044748</v>
      </c>
      <c r="S117" s="25">
        <f>1000000000/12000/PerfPowerST4[[#This Row],[Cons. MT]]</f>
        <v>25.676340484707683</v>
      </c>
      <c r="T117" s="25">
        <f>1000000000/13000/PerfPowerST4[[#This Row],[Cons. MT]]</f>
        <v>23.701237370499399</v>
      </c>
      <c r="U117" s="25">
        <f>1000000000/14000/PerfPowerST4[[#This Row],[Cons. MT]]</f>
        <v>22.00829184403516</v>
      </c>
      <c r="V117" s="25">
        <f>1000000000/15000/PerfPowerST4[[#This Row],[Cons. MT]]</f>
        <v>20.54107238776615</v>
      </c>
    </row>
    <row r="118" spans="2:22" x14ac:dyDescent="0.3">
      <c r="B118" s="24">
        <f>IFERROR(GeneralTable[[#This Row],[Ref.]],NA())</f>
        <v>115</v>
      </c>
      <c r="C118" s="14" t="str">
        <f>IFERROR(IF(GeneralTable[[#This Row],[Exclude From Chart]]="X",NA(),GeneralTable[[#This Row],[GraphLabel]]),NA())</f>
        <v>R9 7950X (Raphael) @65w [115]</v>
      </c>
      <c r="D118" s="14"/>
      <c r="E118" s="15">
        <f>IFERROR(IF(OR(GeneralTable[[#This Row],[Exclude From Chart]]="X",PerfPowerST4[[#This Row],[ExcludeHere]]="X"),NA(),GeneralTable[[#This Row],[Cons. MT]]),NA())</f>
        <v>2387</v>
      </c>
      <c r="F118" s="16">
        <f>IFERROR(IF(OR(GeneralTable[[#This Row],[Exclude From Chart]]="X",PerfPowerST4[[#This Row],[ExcludeHere]]="X"),NA(),GeneralTable[[#This Row],[Dur. MT]]),NA())</f>
        <v>29.49</v>
      </c>
      <c r="G118" s="25">
        <f>1000000000/500/PerfPowerST4[[#This Row],[Cons. MT]]</f>
        <v>837.87180561374112</v>
      </c>
      <c r="H118" s="25">
        <f>1000000000/1000/PerfPowerST4[[#This Row],[Cons. MT]]</f>
        <v>418.93590280687056</v>
      </c>
      <c r="I118" s="25">
        <f>1000000000/2000/PerfPowerST4[[#This Row],[Cons. MT]]</f>
        <v>209.46795140343528</v>
      </c>
      <c r="J118" s="25">
        <f>1000000000/3000/PerfPowerST4[[#This Row],[Cons. MT]]</f>
        <v>139.64530093562351</v>
      </c>
      <c r="K118" s="25">
        <f>1000000000/4000/PerfPowerST4[[#This Row],[Cons. MT]]</f>
        <v>104.73397570171764</v>
      </c>
      <c r="L118" s="25">
        <f>1000000000/5000/PerfPowerST4[[#This Row],[Cons. MT]]</f>
        <v>83.787180561374115</v>
      </c>
      <c r="M118" s="25">
        <f>1000000000/6000/PerfPowerST4[[#This Row],[Cons. MT]]</f>
        <v>69.822650467811755</v>
      </c>
      <c r="N118" s="25">
        <f>1000000000/7000/PerfPowerST4[[#This Row],[Cons. MT]]</f>
        <v>59.847986115267226</v>
      </c>
      <c r="O118" s="25">
        <f>1000000000/8000/PerfPowerST4[[#This Row],[Cons. MT]]</f>
        <v>52.36698785085882</v>
      </c>
      <c r="P118" s="25">
        <f>1000000000/9000/PerfPowerST4[[#This Row],[Cons. MT]]</f>
        <v>46.548433645207837</v>
      </c>
      <c r="Q118" s="25">
        <f>1000000000/10000/PerfPowerST4[[#This Row],[Cons. MT]]</f>
        <v>41.893590280687057</v>
      </c>
      <c r="R118" s="25">
        <f>1000000000/11000/PerfPowerST4[[#This Row],[Cons. MT]]</f>
        <v>38.08508207335187</v>
      </c>
      <c r="S118" s="25">
        <f>1000000000/12000/PerfPowerST4[[#This Row],[Cons. MT]]</f>
        <v>34.911325233905877</v>
      </c>
      <c r="T118" s="25">
        <f>1000000000/13000/PerfPowerST4[[#This Row],[Cons. MT]]</f>
        <v>32.225838677451577</v>
      </c>
      <c r="U118" s="25">
        <f>1000000000/14000/PerfPowerST4[[#This Row],[Cons. MT]]</f>
        <v>29.923993057633613</v>
      </c>
      <c r="V118" s="25">
        <f>1000000000/15000/PerfPowerST4[[#This Row],[Cons. MT]]</f>
        <v>27.929060187124705</v>
      </c>
    </row>
    <row r="119" spans="2:22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Chart]]="X",PerfPowerST4[[#This Row],[ExcludeHere]]="X"),NA(),GeneralTable[[#This Row],[Cons. MT]]),NA())</f>
        <v>6311</v>
      </c>
      <c r="F119" s="16">
        <f>IFERROR(IF(OR(GeneralTable[[#This Row],[Exclude From Chart]]="X",PerfPowerST4[[#This Row],[ExcludeHere]]="X"),NA(),GeneralTable[[#This Row],[Dur. MT]]),NA())</f>
        <v>49.18</v>
      </c>
      <c r="G119" s="25">
        <f>1000000000/500/PerfPowerST4[[#This Row],[Cons. MT]]</f>
        <v>316.90698779908098</v>
      </c>
      <c r="H119" s="25">
        <f>1000000000/1000/PerfPowerST4[[#This Row],[Cons. MT]]</f>
        <v>158.45349389954049</v>
      </c>
      <c r="I119" s="25">
        <f>1000000000/2000/PerfPowerST4[[#This Row],[Cons. MT]]</f>
        <v>79.226746949770245</v>
      </c>
      <c r="J119" s="25">
        <f>1000000000/3000/PerfPowerST4[[#This Row],[Cons. MT]]</f>
        <v>52.817831299846823</v>
      </c>
      <c r="K119" s="25">
        <f>1000000000/4000/PerfPowerST4[[#This Row],[Cons. MT]]</f>
        <v>39.613373474885123</v>
      </c>
      <c r="L119" s="25">
        <f>1000000000/5000/PerfPowerST4[[#This Row],[Cons. MT]]</f>
        <v>31.690698779908097</v>
      </c>
      <c r="M119" s="25">
        <f>1000000000/6000/PerfPowerST4[[#This Row],[Cons. MT]]</f>
        <v>26.408915649923411</v>
      </c>
      <c r="N119" s="25">
        <f>1000000000/7000/PerfPowerST4[[#This Row],[Cons. MT]]</f>
        <v>22.636213414220069</v>
      </c>
      <c r="O119" s="25">
        <f>1000000000/8000/PerfPowerST4[[#This Row],[Cons. MT]]</f>
        <v>19.806686737442561</v>
      </c>
      <c r="P119" s="25">
        <f>1000000000/9000/PerfPowerST4[[#This Row],[Cons. MT]]</f>
        <v>17.60594376661561</v>
      </c>
      <c r="Q119" s="25">
        <f>1000000000/10000/PerfPowerST4[[#This Row],[Cons. MT]]</f>
        <v>15.845349389954048</v>
      </c>
      <c r="R119" s="25">
        <f>1000000000/11000/PerfPowerST4[[#This Row],[Cons. MT]]</f>
        <v>14.404863081776409</v>
      </c>
      <c r="S119" s="25">
        <f>1000000000/12000/PerfPowerST4[[#This Row],[Cons. MT]]</f>
        <v>13.204457824961706</v>
      </c>
      <c r="T119" s="25">
        <f>1000000000/13000/PerfPowerST4[[#This Row],[Cons. MT]]</f>
        <v>12.188730299964652</v>
      </c>
      <c r="U119" s="25">
        <f>1000000000/14000/PerfPowerST4[[#This Row],[Cons. MT]]</f>
        <v>11.318106707110035</v>
      </c>
      <c r="V119" s="25">
        <f>1000000000/15000/PerfPowerST4[[#This Row],[Cons. MT]]</f>
        <v>10.563566259969367</v>
      </c>
    </row>
    <row r="120" spans="2:22" x14ac:dyDescent="0.3">
      <c r="B120" s="24">
        <f>IFERROR(GeneralTable[[#This Row],[Ref.]],NA())</f>
        <v>117</v>
      </c>
      <c r="C120" s="14" t="str">
        <f>IFERROR(IF(GeneralTable[[#This Row],[Exclude From Chart]]="X",NA(),GeneralTable[[#This Row],[GraphLabel]]),NA())</f>
        <v>R7 1800X(Summit Ridge) [117]</v>
      </c>
      <c r="D120" s="14"/>
      <c r="E120" s="15">
        <f>IFERROR(IF(OR(GeneralTable[[#This Row],[Exclude From Chart]]="X",PerfPowerST4[[#This Row],[ExcludeHere]]="X"),NA(),GeneralTable[[#This Row],[Cons. MT]]),NA())</f>
        <v>10507</v>
      </c>
      <c r="F120" s="16">
        <f>IFERROR(IF(OR(GeneralTable[[#This Row],[Exclude From Chart]]="X",PerfPowerST4[[#This Row],[ExcludeHere]]="X"),NA(),GeneralTable[[#This Row],[Dur. MT]]),NA())</f>
        <v>94.55</v>
      </c>
      <c r="G120" s="25">
        <f>1000000000/500/PerfPowerST4[[#This Row],[Cons. MT]]</f>
        <v>190.34929094889122</v>
      </c>
      <c r="H120" s="25">
        <f>1000000000/1000/PerfPowerST4[[#This Row],[Cons. MT]]</f>
        <v>95.174645474445612</v>
      </c>
      <c r="I120" s="25">
        <f>1000000000/2000/PerfPowerST4[[#This Row],[Cons. MT]]</f>
        <v>47.587322737222806</v>
      </c>
      <c r="J120" s="25">
        <f>1000000000/3000/PerfPowerST4[[#This Row],[Cons. MT]]</f>
        <v>31.724881824815199</v>
      </c>
      <c r="K120" s="25">
        <f>1000000000/4000/PerfPowerST4[[#This Row],[Cons. MT]]</f>
        <v>23.793661368611403</v>
      </c>
      <c r="L120" s="25">
        <f>1000000000/5000/PerfPowerST4[[#This Row],[Cons. MT]]</f>
        <v>19.034929094889122</v>
      </c>
      <c r="M120" s="25">
        <f>1000000000/6000/PerfPowerST4[[#This Row],[Cons. MT]]</f>
        <v>15.8624409124076</v>
      </c>
      <c r="N120" s="25">
        <f>1000000000/7000/PerfPowerST4[[#This Row],[Cons. MT]]</f>
        <v>13.596377924920802</v>
      </c>
      <c r="O120" s="25">
        <f>1000000000/8000/PerfPowerST4[[#This Row],[Cons. MT]]</f>
        <v>11.896830684305701</v>
      </c>
      <c r="P120" s="25">
        <f>1000000000/9000/PerfPowerST4[[#This Row],[Cons. MT]]</f>
        <v>10.574960608271734</v>
      </c>
      <c r="Q120" s="25">
        <f>1000000000/10000/PerfPowerST4[[#This Row],[Cons. MT]]</f>
        <v>9.5174645474445612</v>
      </c>
      <c r="R120" s="25">
        <f>1000000000/11000/PerfPowerST4[[#This Row],[Cons. MT]]</f>
        <v>8.652240497676873</v>
      </c>
      <c r="S120" s="25">
        <f>1000000000/12000/PerfPowerST4[[#This Row],[Cons. MT]]</f>
        <v>7.9312204562037998</v>
      </c>
      <c r="T120" s="25">
        <f>1000000000/13000/PerfPowerST4[[#This Row],[Cons. MT]]</f>
        <v>7.3211265749573542</v>
      </c>
      <c r="U120" s="25">
        <f>1000000000/14000/PerfPowerST4[[#This Row],[Cons. MT]]</f>
        <v>6.7981889624604008</v>
      </c>
      <c r="V120" s="25">
        <f>1000000000/15000/PerfPowerST4[[#This Row],[Cons. MT]]</f>
        <v>6.3449763649630411</v>
      </c>
    </row>
    <row r="121" spans="2:22" x14ac:dyDescent="0.3">
      <c r="B121" s="24">
        <f>IFERROR(GeneralTable[[#This Row],[Ref.]],NA())</f>
        <v>118</v>
      </c>
      <c r="C121" s="14" t="str">
        <f>IFERROR(IF(GeneralTable[[#This Row],[Exclude From Chart]]="X",NA(),GeneralTable[[#This Row],[GraphLabel]]),NA())</f>
        <v>i9 13900K (RaptorLake) @250w [118]</v>
      </c>
      <c r="D121" s="14"/>
      <c r="E121" s="15">
        <f>IFERROR(IF(OR(GeneralTable[[#This Row],[Exclude From Chart]]="X",PerfPowerST4[[#This Row],[ExcludeHere]]="X"),NA(),GeneralTable[[#This Row],[Cons. MT]]),NA())</f>
        <v>5356</v>
      </c>
      <c r="F121" s="16">
        <f>IFERROR(IF(OR(GeneralTable[[#This Row],[Exclude From Chart]]="X",PerfPowerST4[[#This Row],[ExcludeHere]]="X"),NA(),GeneralTable[[#This Row],[Dur. MT]]),NA())</f>
        <v>27.27</v>
      </c>
      <c r="G121" s="25">
        <f>1000000000/500/PerfPowerST4[[#This Row],[Cons. MT]]</f>
        <v>373.4129947722181</v>
      </c>
      <c r="H121" s="25">
        <f>1000000000/1000/PerfPowerST4[[#This Row],[Cons. MT]]</f>
        <v>186.70649738610905</v>
      </c>
      <c r="I121" s="25">
        <f>1000000000/2000/PerfPowerST4[[#This Row],[Cons. MT]]</f>
        <v>93.353248693054525</v>
      </c>
      <c r="J121" s="25">
        <f>1000000000/3000/PerfPowerST4[[#This Row],[Cons. MT]]</f>
        <v>62.235499128703012</v>
      </c>
      <c r="K121" s="25">
        <f>1000000000/4000/PerfPowerST4[[#This Row],[Cons. MT]]</f>
        <v>46.676624346527262</v>
      </c>
      <c r="L121" s="25">
        <f>1000000000/5000/PerfPowerST4[[#This Row],[Cons. MT]]</f>
        <v>37.34129947722181</v>
      </c>
      <c r="M121" s="25">
        <f>1000000000/6000/PerfPowerST4[[#This Row],[Cons. MT]]</f>
        <v>31.117749564351506</v>
      </c>
      <c r="N121" s="25">
        <f>1000000000/7000/PerfPowerST4[[#This Row],[Cons. MT]]</f>
        <v>26.67235676944415</v>
      </c>
      <c r="O121" s="25">
        <f>1000000000/8000/PerfPowerST4[[#This Row],[Cons. MT]]</f>
        <v>23.338312173263631</v>
      </c>
      <c r="P121" s="25">
        <f>1000000000/9000/PerfPowerST4[[#This Row],[Cons. MT]]</f>
        <v>20.745166376234337</v>
      </c>
      <c r="Q121" s="25">
        <f>1000000000/10000/PerfPowerST4[[#This Row],[Cons. MT]]</f>
        <v>18.670649738610905</v>
      </c>
      <c r="R121" s="25">
        <f>1000000000/11000/PerfPowerST4[[#This Row],[Cons. MT]]</f>
        <v>16.973317944191731</v>
      </c>
      <c r="S121" s="25">
        <f>1000000000/12000/PerfPowerST4[[#This Row],[Cons. MT]]</f>
        <v>15.558874782175753</v>
      </c>
      <c r="T121" s="25">
        <f>1000000000/13000/PerfPowerST4[[#This Row],[Cons. MT]]</f>
        <v>14.362038260469925</v>
      </c>
      <c r="U121" s="25">
        <f>1000000000/14000/PerfPowerST4[[#This Row],[Cons. MT]]</f>
        <v>13.336178384722075</v>
      </c>
      <c r="V121" s="25">
        <f>1000000000/15000/PerfPowerST4[[#This Row],[Cons. MT]]</f>
        <v>12.447099825740603</v>
      </c>
    </row>
    <row r="122" spans="2:22" x14ac:dyDescent="0.3">
      <c r="B122" s="24">
        <f>IFERROR(GeneralTable[[#This Row],[Ref.]],NA())</f>
        <v>119</v>
      </c>
      <c r="C122" s="14" t="str">
        <f>IFERROR(IF(GeneralTable[[#This Row],[Exclude From Chart]]="X",NA(),GeneralTable[[#This Row],[GraphLabel]]),NA())</f>
        <v>i9 13900K (RaptorLake) @160w [119]</v>
      </c>
      <c r="D122" s="14"/>
      <c r="E122" s="15">
        <f>IFERROR(IF(OR(GeneralTable[[#This Row],[Exclude From Chart]]="X",PerfPowerST4[[#This Row],[ExcludeHere]]="X"),NA(),GeneralTable[[#This Row],[Cons. MT]]),NA())</f>
        <v>3964</v>
      </c>
      <c r="F122" s="16">
        <f>IFERROR(IF(OR(GeneralTable[[#This Row],[Exclude From Chart]]="X",PerfPowerST4[[#This Row],[ExcludeHere]]="X"),NA(),GeneralTable[[#This Row],[Dur. MT]]),NA())</f>
        <v>29.55</v>
      </c>
      <c r="G122" s="25">
        <f>1000000000/500/PerfPowerST4[[#This Row],[Cons. MT]]</f>
        <v>504.54086781029264</v>
      </c>
      <c r="H122" s="25">
        <f>1000000000/1000/PerfPowerST4[[#This Row],[Cons. MT]]</f>
        <v>252.27043390514632</v>
      </c>
      <c r="I122" s="25">
        <f>1000000000/2000/PerfPowerST4[[#This Row],[Cons. MT]]</f>
        <v>126.13521695257316</v>
      </c>
      <c r="J122" s="25">
        <f>1000000000/3000/PerfPowerST4[[#This Row],[Cons. MT]]</f>
        <v>84.090144635048773</v>
      </c>
      <c r="K122" s="25">
        <f>1000000000/4000/PerfPowerST4[[#This Row],[Cons. MT]]</f>
        <v>63.06760847628658</v>
      </c>
      <c r="L122" s="25">
        <f>1000000000/5000/PerfPowerST4[[#This Row],[Cons. MT]]</f>
        <v>50.454086781029261</v>
      </c>
      <c r="M122" s="25">
        <f>1000000000/6000/PerfPowerST4[[#This Row],[Cons. MT]]</f>
        <v>42.045072317524387</v>
      </c>
      <c r="N122" s="25">
        <f>1000000000/7000/PerfPowerST4[[#This Row],[Cons. MT]]</f>
        <v>36.038633415020904</v>
      </c>
      <c r="O122" s="25">
        <f>1000000000/8000/PerfPowerST4[[#This Row],[Cons. MT]]</f>
        <v>31.53380423814329</v>
      </c>
      <c r="P122" s="25">
        <f>1000000000/9000/PerfPowerST4[[#This Row],[Cons. MT]]</f>
        <v>28.030048211682924</v>
      </c>
      <c r="Q122" s="25">
        <f>1000000000/10000/PerfPowerST4[[#This Row],[Cons. MT]]</f>
        <v>25.227043390514631</v>
      </c>
      <c r="R122" s="25">
        <f>1000000000/11000/PerfPowerST4[[#This Row],[Cons. MT]]</f>
        <v>22.933675809558757</v>
      </c>
      <c r="S122" s="25">
        <f>1000000000/12000/PerfPowerST4[[#This Row],[Cons. MT]]</f>
        <v>21.022536158762193</v>
      </c>
      <c r="T122" s="25">
        <f>1000000000/13000/PerfPowerST4[[#This Row],[Cons. MT]]</f>
        <v>19.405417992703562</v>
      </c>
      <c r="U122" s="25">
        <f>1000000000/14000/PerfPowerST4[[#This Row],[Cons. MT]]</f>
        <v>18.019316707510452</v>
      </c>
      <c r="V122" s="25">
        <f>1000000000/15000/PerfPowerST4[[#This Row],[Cons. MT]]</f>
        <v>16.818028927009756</v>
      </c>
    </row>
    <row r="123" spans="2:22" x14ac:dyDescent="0.3">
      <c r="B123" s="24">
        <f>IFERROR(GeneralTable[[#This Row],[Ref.]],NA())</f>
        <v>120</v>
      </c>
      <c r="C123" s="14" t="str">
        <f>IFERROR(IF(GeneralTable[[#This Row],[Exclude From Chart]]="X",NA(),GeneralTable[[#This Row],[GraphLabel]]),NA())</f>
        <v>i9 13900K (RaptorLake) @100w [120]</v>
      </c>
      <c r="D123" s="14"/>
      <c r="E123" s="15">
        <f>IFERROR(IF(OR(GeneralTable[[#This Row],[Exclude From Chart]]="X",PerfPowerST4[[#This Row],[ExcludeHere]]="X"),NA(),GeneralTable[[#This Row],[Cons. MT]]),NA())</f>
        <v>2947</v>
      </c>
      <c r="F123" s="16">
        <f>IFERROR(IF(OR(GeneralTable[[#This Row],[Exclude From Chart]]="X",PerfPowerST4[[#This Row],[ExcludeHere]]="X"),NA(),GeneralTable[[#This Row],[Dur. MT]]),NA())</f>
        <v>33.47</v>
      </c>
      <c r="G123" s="25">
        <f>1000000000/500/PerfPowerST4[[#This Row],[Cons. MT]]</f>
        <v>678.65626060400405</v>
      </c>
      <c r="H123" s="25">
        <f>1000000000/1000/PerfPowerST4[[#This Row],[Cons. MT]]</f>
        <v>339.32813030200202</v>
      </c>
      <c r="I123" s="25">
        <f>1000000000/2000/PerfPowerST4[[#This Row],[Cons. MT]]</f>
        <v>169.66406515100101</v>
      </c>
      <c r="J123" s="25">
        <f>1000000000/3000/PerfPowerST4[[#This Row],[Cons. MT]]</f>
        <v>113.10937676733401</v>
      </c>
      <c r="K123" s="25">
        <f>1000000000/4000/PerfPowerST4[[#This Row],[Cons. MT]]</f>
        <v>84.832032575500506</v>
      </c>
      <c r="L123" s="25">
        <f>1000000000/5000/PerfPowerST4[[#This Row],[Cons. MT]]</f>
        <v>67.865626060400402</v>
      </c>
      <c r="M123" s="25">
        <f>1000000000/6000/PerfPowerST4[[#This Row],[Cons. MT]]</f>
        <v>56.554688383667006</v>
      </c>
      <c r="N123" s="25">
        <f>1000000000/7000/PerfPowerST4[[#This Row],[Cons. MT]]</f>
        <v>48.475447186000295</v>
      </c>
      <c r="O123" s="25">
        <f>1000000000/8000/PerfPowerST4[[#This Row],[Cons. MT]]</f>
        <v>42.416016287750253</v>
      </c>
      <c r="P123" s="25">
        <f>1000000000/9000/PerfPowerST4[[#This Row],[Cons. MT]]</f>
        <v>37.703125589111337</v>
      </c>
      <c r="Q123" s="25">
        <f>1000000000/10000/PerfPowerST4[[#This Row],[Cons. MT]]</f>
        <v>33.932813030200201</v>
      </c>
      <c r="R123" s="25">
        <f>1000000000/11000/PerfPowerST4[[#This Row],[Cons. MT]]</f>
        <v>30.848011845636549</v>
      </c>
      <c r="S123" s="25">
        <f>1000000000/12000/PerfPowerST4[[#This Row],[Cons. MT]]</f>
        <v>28.277344191833503</v>
      </c>
      <c r="T123" s="25">
        <f>1000000000/13000/PerfPowerST4[[#This Row],[Cons. MT]]</f>
        <v>26.102163869384771</v>
      </c>
      <c r="U123" s="25">
        <f>1000000000/14000/PerfPowerST4[[#This Row],[Cons. MT]]</f>
        <v>24.237723593000148</v>
      </c>
      <c r="V123" s="25">
        <f>1000000000/15000/PerfPowerST4[[#This Row],[Cons. MT]]</f>
        <v>22.621875353466805</v>
      </c>
    </row>
    <row r="124" spans="2:22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  <c r="R124" s="25" t="e">
        <f>1000000000/11000/PerfPowerST4[[#This Row],[Cons. MT]]</f>
        <v>#N/A</v>
      </c>
      <c r="S124" s="25" t="e">
        <f>1000000000/12000/PerfPowerST4[[#This Row],[Cons. MT]]</f>
        <v>#N/A</v>
      </c>
      <c r="T124" s="25" t="e">
        <f>1000000000/13000/PerfPowerST4[[#This Row],[Cons. MT]]</f>
        <v>#N/A</v>
      </c>
      <c r="U124" s="25" t="e">
        <f>1000000000/14000/PerfPowerST4[[#This Row],[Cons. MT]]</f>
        <v>#N/A</v>
      </c>
      <c r="V124" s="25" t="e">
        <f>1000000000/15000/PerfPowerST4[[#This Row],[Cons. MT]]</f>
        <v>#N/A</v>
      </c>
    </row>
    <row r="125" spans="2:22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  <c r="R125" s="25" t="e">
        <f>1000000000/11000/PerfPowerST4[[#This Row],[Cons. MT]]</f>
        <v>#N/A</v>
      </c>
      <c r="S125" s="25" t="e">
        <f>1000000000/12000/PerfPowerST4[[#This Row],[Cons. MT]]</f>
        <v>#N/A</v>
      </c>
      <c r="T125" s="25" t="e">
        <f>1000000000/13000/PerfPowerST4[[#This Row],[Cons. MT]]</f>
        <v>#N/A</v>
      </c>
      <c r="U125" s="25" t="e">
        <f>1000000000/14000/PerfPowerST4[[#This Row],[Cons. MT]]</f>
        <v>#N/A</v>
      </c>
      <c r="V125" s="25" t="e">
        <f>1000000000/15000/PerfPowerST4[[#This Row],[Cons. MT]]</f>
        <v>#N/A</v>
      </c>
    </row>
    <row r="126" spans="2:22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  <c r="R126" s="25" t="e">
        <f>1000000000/11000/PerfPowerST4[[#This Row],[Cons. MT]]</f>
        <v>#N/A</v>
      </c>
      <c r="S126" s="25" t="e">
        <f>1000000000/12000/PerfPowerST4[[#This Row],[Cons. MT]]</f>
        <v>#N/A</v>
      </c>
      <c r="T126" s="25" t="e">
        <f>1000000000/13000/PerfPowerST4[[#This Row],[Cons. MT]]</f>
        <v>#N/A</v>
      </c>
      <c r="U126" s="25" t="e">
        <f>1000000000/14000/PerfPowerST4[[#This Row],[Cons. MT]]</f>
        <v>#N/A</v>
      </c>
      <c r="V126" s="25" t="e">
        <f>1000000000/15000/PerfPowerST4[[#This Row],[Cons. MT]]</f>
        <v>#N/A</v>
      </c>
    </row>
    <row r="127" spans="2:22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  <c r="R127" s="25" t="e">
        <f>1000000000/11000/PerfPowerST4[[#This Row],[Cons. MT]]</f>
        <v>#N/A</v>
      </c>
      <c r="S127" s="25" t="e">
        <f>1000000000/12000/PerfPowerST4[[#This Row],[Cons. MT]]</f>
        <v>#N/A</v>
      </c>
      <c r="T127" s="25" t="e">
        <f>1000000000/13000/PerfPowerST4[[#This Row],[Cons. MT]]</f>
        <v>#N/A</v>
      </c>
      <c r="U127" s="25" t="e">
        <f>1000000000/14000/PerfPowerST4[[#This Row],[Cons. MT]]</f>
        <v>#N/A</v>
      </c>
      <c r="V127" s="25" t="e">
        <f>1000000000/15000/PerfPowerST4[[#This Row],[Cons. MT]]</f>
        <v>#N/A</v>
      </c>
    </row>
    <row r="128" spans="2:22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  <c r="R128" s="25" t="e">
        <f>1000000000/11000/PerfPowerST4[[#This Row],[Cons. MT]]</f>
        <v>#N/A</v>
      </c>
      <c r="S128" s="25" t="e">
        <f>1000000000/12000/PerfPowerST4[[#This Row],[Cons. MT]]</f>
        <v>#N/A</v>
      </c>
      <c r="T128" s="25" t="e">
        <f>1000000000/13000/PerfPowerST4[[#This Row],[Cons. MT]]</f>
        <v>#N/A</v>
      </c>
      <c r="U128" s="25" t="e">
        <f>1000000000/14000/PerfPowerST4[[#This Row],[Cons. MT]]</f>
        <v>#N/A</v>
      </c>
      <c r="V128" s="25" t="e">
        <f>1000000000/15000/PerfPowerST4[[#This Row],[Cons. MT]]</f>
        <v>#N/A</v>
      </c>
    </row>
    <row r="129" spans="2:22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  <c r="R129" s="25" t="e">
        <f>1000000000/11000/PerfPowerST4[[#This Row],[Cons. MT]]</f>
        <v>#N/A</v>
      </c>
      <c r="S129" s="25" t="e">
        <f>1000000000/12000/PerfPowerST4[[#This Row],[Cons. MT]]</f>
        <v>#N/A</v>
      </c>
      <c r="T129" s="25" t="e">
        <f>1000000000/13000/PerfPowerST4[[#This Row],[Cons. MT]]</f>
        <v>#N/A</v>
      </c>
      <c r="U129" s="25" t="e">
        <f>1000000000/14000/PerfPowerST4[[#This Row],[Cons. MT]]</f>
        <v>#N/A</v>
      </c>
      <c r="V129" s="25" t="e">
        <f>1000000000/15000/PerfPowerST4[[#This Row],[Cons. MT]]</f>
        <v>#N/A</v>
      </c>
    </row>
    <row r="130" spans="2:22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  <c r="R130" s="25" t="e">
        <f>1000000000/11000/PerfPowerST4[[#This Row],[Cons. MT]]</f>
        <v>#N/A</v>
      </c>
      <c r="S130" s="25" t="e">
        <f>1000000000/12000/PerfPowerST4[[#This Row],[Cons. MT]]</f>
        <v>#N/A</v>
      </c>
      <c r="T130" s="25" t="e">
        <f>1000000000/13000/PerfPowerST4[[#This Row],[Cons. MT]]</f>
        <v>#N/A</v>
      </c>
      <c r="U130" s="25" t="e">
        <f>1000000000/14000/PerfPowerST4[[#This Row],[Cons. MT]]</f>
        <v>#N/A</v>
      </c>
      <c r="V130" s="25" t="e">
        <f>1000000000/15000/PerfPowerST4[[#This Row],[Cons. MT]]</f>
        <v>#N/A</v>
      </c>
    </row>
    <row r="131" spans="2:22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  <c r="R131" s="25" t="e">
        <f>1000000000/11000/PerfPowerST4[[#This Row],[Cons. MT]]</f>
        <v>#N/A</v>
      </c>
      <c r="S131" s="25" t="e">
        <f>1000000000/12000/PerfPowerST4[[#This Row],[Cons. MT]]</f>
        <v>#N/A</v>
      </c>
      <c r="T131" s="25" t="e">
        <f>1000000000/13000/PerfPowerST4[[#This Row],[Cons. MT]]</f>
        <v>#N/A</v>
      </c>
      <c r="U131" s="25" t="e">
        <f>1000000000/14000/PerfPowerST4[[#This Row],[Cons. MT]]</f>
        <v>#N/A</v>
      </c>
      <c r="V131" s="25" t="e">
        <f>1000000000/15000/PerfPowerST4[[#This Row],[Cons. MT]]</f>
        <v>#N/A</v>
      </c>
    </row>
    <row r="132" spans="2:22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  <c r="R132" s="25" t="e">
        <f>1000000000/11000/PerfPowerST4[[#This Row],[Cons. MT]]</f>
        <v>#N/A</v>
      </c>
      <c r="S132" s="25" t="e">
        <f>1000000000/12000/PerfPowerST4[[#This Row],[Cons. MT]]</f>
        <v>#N/A</v>
      </c>
      <c r="T132" s="25" t="e">
        <f>1000000000/13000/PerfPowerST4[[#This Row],[Cons. MT]]</f>
        <v>#N/A</v>
      </c>
      <c r="U132" s="25" t="e">
        <f>1000000000/14000/PerfPowerST4[[#This Row],[Cons. MT]]</f>
        <v>#N/A</v>
      </c>
      <c r="V132" s="25" t="e">
        <f>1000000000/15000/PerfPowerST4[[#This Row],[Cons. MT]]</f>
        <v>#N/A</v>
      </c>
    </row>
    <row r="133" spans="2:22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  <c r="R133" s="25" t="e">
        <f>1000000000/11000/PerfPowerST4[[#This Row],[Cons. MT]]</f>
        <v>#N/A</v>
      </c>
      <c r="S133" s="25" t="e">
        <f>1000000000/12000/PerfPowerST4[[#This Row],[Cons. MT]]</f>
        <v>#N/A</v>
      </c>
      <c r="T133" s="25" t="e">
        <f>1000000000/13000/PerfPowerST4[[#This Row],[Cons. MT]]</f>
        <v>#N/A</v>
      </c>
      <c r="U133" s="25" t="e">
        <f>1000000000/14000/PerfPowerST4[[#This Row],[Cons. MT]]</f>
        <v>#N/A</v>
      </c>
      <c r="V133" s="25" t="e">
        <f>1000000000/15000/PerfPowerST4[[#This Row],[Cons. MT]]</f>
        <v>#N/A</v>
      </c>
    </row>
    <row r="134" spans="2:22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  <c r="R134" s="25" t="e">
        <f>1000000000/11000/PerfPowerST4[[#This Row],[Cons. MT]]</f>
        <v>#N/A</v>
      </c>
      <c r="S134" s="25" t="e">
        <f>1000000000/12000/PerfPowerST4[[#This Row],[Cons. MT]]</f>
        <v>#N/A</v>
      </c>
      <c r="T134" s="25" t="e">
        <f>1000000000/13000/PerfPowerST4[[#This Row],[Cons. MT]]</f>
        <v>#N/A</v>
      </c>
      <c r="U134" s="25" t="e">
        <f>1000000000/14000/PerfPowerST4[[#This Row],[Cons. MT]]</f>
        <v>#N/A</v>
      </c>
      <c r="V134" s="25" t="e">
        <f>1000000000/15000/PerfPowerST4[[#This Row],[Cons. MT]]</f>
        <v>#N/A</v>
      </c>
    </row>
    <row r="135" spans="2:22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  <c r="R135" s="25" t="e">
        <f>1000000000/11000/PerfPowerST4[[#This Row],[Cons. MT]]</f>
        <v>#N/A</v>
      </c>
      <c r="S135" s="25" t="e">
        <f>1000000000/12000/PerfPowerST4[[#This Row],[Cons. MT]]</f>
        <v>#N/A</v>
      </c>
      <c r="T135" s="25" t="e">
        <f>1000000000/13000/PerfPowerST4[[#This Row],[Cons. MT]]</f>
        <v>#N/A</v>
      </c>
      <c r="U135" s="25" t="e">
        <f>1000000000/14000/PerfPowerST4[[#This Row],[Cons. MT]]</f>
        <v>#N/A</v>
      </c>
      <c r="V135" s="25" t="e">
        <f>1000000000/15000/PerfPowerST4[[#This Row],[Cons. MT]]</f>
        <v>#N/A</v>
      </c>
    </row>
    <row r="136" spans="2:22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  <c r="R136" s="25" t="e">
        <f>1000000000/11000/PerfPowerST4[[#This Row],[Cons. MT]]</f>
        <v>#N/A</v>
      </c>
      <c r="S136" s="25" t="e">
        <f>1000000000/12000/PerfPowerST4[[#This Row],[Cons. MT]]</f>
        <v>#N/A</v>
      </c>
      <c r="T136" s="25" t="e">
        <f>1000000000/13000/PerfPowerST4[[#This Row],[Cons. MT]]</f>
        <v>#N/A</v>
      </c>
      <c r="U136" s="25" t="e">
        <f>1000000000/14000/PerfPowerST4[[#This Row],[Cons. MT]]</f>
        <v>#N/A</v>
      </c>
      <c r="V136" s="25" t="e">
        <f>1000000000/15000/PerfPowerST4[[#This Row],[Cons. MT]]</f>
        <v>#N/A</v>
      </c>
    </row>
    <row r="137" spans="2:22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  <c r="R137" s="25" t="e">
        <f>1000000000/11000/PerfPowerST4[[#This Row],[Cons. MT]]</f>
        <v>#N/A</v>
      </c>
      <c r="S137" s="25" t="e">
        <f>1000000000/12000/PerfPowerST4[[#This Row],[Cons. MT]]</f>
        <v>#N/A</v>
      </c>
      <c r="T137" s="25" t="e">
        <f>1000000000/13000/PerfPowerST4[[#This Row],[Cons. MT]]</f>
        <v>#N/A</v>
      </c>
      <c r="U137" s="25" t="e">
        <f>1000000000/14000/PerfPowerST4[[#This Row],[Cons. MT]]</f>
        <v>#N/A</v>
      </c>
      <c r="V137" s="25" t="e">
        <f>1000000000/15000/PerfPowerST4[[#This Row],[Cons. MT]]</f>
        <v>#N/A</v>
      </c>
    </row>
    <row r="138" spans="2:22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  <c r="R138" s="25" t="e">
        <f>1000000000/11000/PerfPowerST4[[#This Row],[Cons. MT]]</f>
        <v>#N/A</v>
      </c>
      <c r="S138" s="25" t="e">
        <f>1000000000/12000/PerfPowerST4[[#This Row],[Cons. MT]]</f>
        <v>#N/A</v>
      </c>
      <c r="T138" s="25" t="e">
        <f>1000000000/13000/PerfPowerST4[[#This Row],[Cons. MT]]</f>
        <v>#N/A</v>
      </c>
      <c r="U138" s="25" t="e">
        <f>1000000000/14000/PerfPowerST4[[#This Row],[Cons. MT]]</f>
        <v>#N/A</v>
      </c>
      <c r="V138" s="25" t="e">
        <f>1000000000/15000/PerfPowerST4[[#This Row],[Cons. MT]]</f>
        <v>#N/A</v>
      </c>
    </row>
    <row r="139" spans="2:22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  <c r="R139" s="25" t="e">
        <f>1000000000/11000/PerfPowerST4[[#This Row],[Cons. MT]]</f>
        <v>#N/A</v>
      </c>
      <c r="S139" s="25" t="e">
        <f>1000000000/12000/PerfPowerST4[[#This Row],[Cons. MT]]</f>
        <v>#N/A</v>
      </c>
      <c r="T139" s="25" t="e">
        <f>1000000000/13000/PerfPowerST4[[#This Row],[Cons. MT]]</f>
        <v>#N/A</v>
      </c>
      <c r="U139" s="25" t="e">
        <f>1000000000/14000/PerfPowerST4[[#This Row],[Cons. MT]]</f>
        <v>#N/A</v>
      </c>
      <c r="V139" s="25" t="e">
        <f>1000000000/15000/PerfPowerST4[[#This Row],[Cons. MT]]</f>
        <v>#N/A</v>
      </c>
    </row>
    <row r="140" spans="2:22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  <c r="R140" s="25" t="e">
        <f>1000000000/11000/PerfPowerST4[[#This Row],[Cons. MT]]</f>
        <v>#N/A</v>
      </c>
      <c r="S140" s="25" t="e">
        <f>1000000000/12000/PerfPowerST4[[#This Row],[Cons. MT]]</f>
        <v>#N/A</v>
      </c>
      <c r="T140" s="25" t="e">
        <f>1000000000/13000/PerfPowerST4[[#This Row],[Cons. MT]]</f>
        <v>#N/A</v>
      </c>
      <c r="U140" s="25" t="e">
        <f>1000000000/14000/PerfPowerST4[[#This Row],[Cons. MT]]</f>
        <v>#N/A</v>
      </c>
      <c r="V140" s="25" t="e">
        <f>1000000000/15000/PerfPowerST4[[#This Row],[Cons. MT]]</f>
        <v>#N/A</v>
      </c>
    </row>
    <row r="141" spans="2:22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  <c r="R141" s="25" t="e">
        <f>1000000000/11000/PerfPowerST4[[#This Row],[Cons. MT]]</f>
        <v>#N/A</v>
      </c>
      <c r="S141" s="25" t="e">
        <f>1000000000/12000/PerfPowerST4[[#This Row],[Cons. MT]]</f>
        <v>#N/A</v>
      </c>
      <c r="T141" s="25" t="e">
        <f>1000000000/13000/PerfPowerST4[[#This Row],[Cons. MT]]</f>
        <v>#N/A</v>
      </c>
      <c r="U141" s="25" t="e">
        <f>1000000000/14000/PerfPowerST4[[#This Row],[Cons. MT]]</f>
        <v>#N/A</v>
      </c>
      <c r="V141" s="25" t="e">
        <f>1000000000/15000/PerfPowerST4[[#This Row],[Cons. MT]]</f>
        <v>#N/A</v>
      </c>
    </row>
    <row r="142" spans="2:22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  <c r="R142" s="25" t="e">
        <f>1000000000/11000/PerfPowerST4[[#This Row],[Cons. MT]]</f>
        <v>#N/A</v>
      </c>
      <c r="S142" s="25" t="e">
        <f>1000000000/12000/PerfPowerST4[[#This Row],[Cons. MT]]</f>
        <v>#N/A</v>
      </c>
      <c r="T142" s="25" t="e">
        <f>1000000000/13000/PerfPowerST4[[#This Row],[Cons. MT]]</f>
        <v>#N/A</v>
      </c>
      <c r="U142" s="25" t="e">
        <f>1000000000/14000/PerfPowerST4[[#This Row],[Cons. MT]]</f>
        <v>#N/A</v>
      </c>
      <c r="V142" s="25" t="e">
        <f>1000000000/15000/PerfPowerST4[[#This Row],[Cons. MT]]</f>
        <v>#N/A</v>
      </c>
    </row>
    <row r="143" spans="2:22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  <c r="R143" s="25" t="e">
        <f>1000000000/11000/PerfPowerST4[[#This Row],[Cons. MT]]</f>
        <v>#N/A</v>
      </c>
      <c r="S143" s="25" t="e">
        <f>1000000000/12000/PerfPowerST4[[#This Row],[Cons. MT]]</f>
        <v>#N/A</v>
      </c>
      <c r="T143" s="25" t="e">
        <f>1000000000/13000/PerfPowerST4[[#This Row],[Cons. MT]]</f>
        <v>#N/A</v>
      </c>
      <c r="U143" s="25" t="e">
        <f>1000000000/14000/PerfPowerST4[[#This Row],[Cons. MT]]</f>
        <v>#N/A</v>
      </c>
      <c r="V143" s="25" t="e">
        <f>1000000000/15000/PerfPowerST4[[#This Row],[Cons. MT]]</f>
        <v>#N/A</v>
      </c>
    </row>
    <row r="144" spans="2:22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  <c r="R144" s="25" t="e">
        <f>1000000000/11000/PerfPowerST4[[#This Row],[Cons. MT]]</f>
        <v>#N/A</v>
      </c>
      <c r="S144" s="25" t="e">
        <f>1000000000/12000/PerfPowerST4[[#This Row],[Cons. MT]]</f>
        <v>#N/A</v>
      </c>
      <c r="T144" s="25" t="e">
        <f>1000000000/13000/PerfPowerST4[[#This Row],[Cons. MT]]</f>
        <v>#N/A</v>
      </c>
      <c r="U144" s="25" t="e">
        <f>1000000000/14000/PerfPowerST4[[#This Row],[Cons. MT]]</f>
        <v>#N/A</v>
      </c>
      <c r="V144" s="25" t="e">
        <f>1000000000/15000/PerfPowerST4[[#This Row],[Cons. MT]]</f>
        <v>#N/A</v>
      </c>
    </row>
    <row r="145" spans="2:22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  <c r="R145" s="25" t="e">
        <f>1000000000/11000/PerfPowerST4[[#This Row],[Cons. MT]]</f>
        <v>#N/A</v>
      </c>
      <c r="S145" s="25" t="e">
        <f>1000000000/12000/PerfPowerST4[[#This Row],[Cons. MT]]</f>
        <v>#N/A</v>
      </c>
      <c r="T145" s="25" t="e">
        <f>1000000000/13000/PerfPowerST4[[#This Row],[Cons. MT]]</f>
        <v>#N/A</v>
      </c>
      <c r="U145" s="25" t="e">
        <f>1000000000/14000/PerfPowerST4[[#This Row],[Cons. MT]]</f>
        <v>#N/A</v>
      </c>
      <c r="V145" s="25" t="e">
        <f>1000000000/15000/PerfPowerST4[[#This Row],[Cons. MT]]</f>
        <v>#N/A</v>
      </c>
    </row>
    <row r="146" spans="2:22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  <c r="R146" s="25" t="e">
        <f>1000000000/11000/PerfPowerST4[[#This Row],[Cons. MT]]</f>
        <v>#N/A</v>
      </c>
      <c r="S146" s="25" t="e">
        <f>1000000000/12000/PerfPowerST4[[#This Row],[Cons. MT]]</f>
        <v>#N/A</v>
      </c>
      <c r="T146" s="25" t="e">
        <f>1000000000/13000/PerfPowerST4[[#This Row],[Cons. MT]]</f>
        <v>#N/A</v>
      </c>
      <c r="U146" s="25" t="e">
        <f>1000000000/14000/PerfPowerST4[[#This Row],[Cons. MT]]</f>
        <v>#N/A</v>
      </c>
      <c r="V146" s="25" t="e">
        <f>1000000000/15000/PerfPowerST4[[#This Row],[Cons. MT]]</f>
        <v>#N/A</v>
      </c>
    </row>
    <row r="147" spans="2:22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  <c r="R147" s="25" t="e">
        <f>1000000000/11000/PerfPowerST4[[#This Row],[Cons. MT]]</f>
        <v>#N/A</v>
      </c>
      <c r="S147" s="25" t="e">
        <f>1000000000/12000/PerfPowerST4[[#This Row],[Cons. MT]]</f>
        <v>#N/A</v>
      </c>
      <c r="T147" s="25" t="e">
        <f>1000000000/13000/PerfPowerST4[[#This Row],[Cons. MT]]</f>
        <v>#N/A</v>
      </c>
      <c r="U147" s="25" t="e">
        <f>1000000000/14000/PerfPowerST4[[#This Row],[Cons. MT]]</f>
        <v>#N/A</v>
      </c>
      <c r="V147" s="25" t="e">
        <f>1000000000/15000/PerfPowerST4[[#This Row],[Cons. MT]]</f>
        <v>#N/A</v>
      </c>
    </row>
    <row r="148" spans="2:22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  <c r="R148" s="25" t="e">
        <f>1000000000/11000/PerfPowerST4[[#This Row],[Cons. MT]]</f>
        <v>#N/A</v>
      </c>
      <c r="S148" s="25" t="e">
        <f>1000000000/12000/PerfPowerST4[[#This Row],[Cons. MT]]</f>
        <v>#N/A</v>
      </c>
      <c r="T148" s="25" t="e">
        <f>1000000000/13000/PerfPowerST4[[#This Row],[Cons. MT]]</f>
        <v>#N/A</v>
      </c>
      <c r="U148" s="25" t="e">
        <f>1000000000/14000/PerfPowerST4[[#This Row],[Cons. MT]]</f>
        <v>#N/A</v>
      </c>
      <c r="V148" s="25" t="e">
        <f>1000000000/15000/PerfPowerST4[[#This Row],[Cons. MT]]</f>
        <v>#N/A</v>
      </c>
    </row>
    <row r="149" spans="2:22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  <c r="R149" s="25" t="e">
        <f>1000000000/11000/PerfPowerST4[[#This Row],[Cons. MT]]</f>
        <v>#N/A</v>
      </c>
      <c r="S149" s="25" t="e">
        <f>1000000000/12000/PerfPowerST4[[#This Row],[Cons. MT]]</f>
        <v>#N/A</v>
      </c>
      <c r="T149" s="25" t="e">
        <f>1000000000/13000/PerfPowerST4[[#This Row],[Cons. MT]]</f>
        <v>#N/A</v>
      </c>
      <c r="U149" s="25" t="e">
        <f>1000000000/14000/PerfPowerST4[[#This Row],[Cons. MT]]</f>
        <v>#N/A</v>
      </c>
      <c r="V149" s="25" t="e">
        <f>1000000000/15000/PerfPowerST4[[#This Row],[Cons. MT]]</f>
        <v>#N/A</v>
      </c>
    </row>
    <row r="150" spans="2:22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  <c r="R150" s="25" t="e">
        <f>1000000000/11000/PerfPowerST4[[#This Row],[Cons. MT]]</f>
        <v>#N/A</v>
      </c>
      <c r="S150" s="25" t="e">
        <f>1000000000/12000/PerfPowerST4[[#This Row],[Cons. MT]]</f>
        <v>#N/A</v>
      </c>
      <c r="T150" s="25" t="e">
        <f>1000000000/13000/PerfPowerST4[[#This Row],[Cons. MT]]</f>
        <v>#N/A</v>
      </c>
      <c r="U150" s="25" t="e">
        <f>1000000000/14000/PerfPowerST4[[#This Row],[Cons. MT]]</f>
        <v>#N/A</v>
      </c>
      <c r="V150" s="25" t="e">
        <f>1000000000/15000/PerfPowerST4[[#This Row],[Cons. MT]]</f>
        <v>#N/A</v>
      </c>
    </row>
    <row r="151" spans="2:22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  <c r="R151" s="25" t="e">
        <f>1000000000/11000/PerfPowerST4[[#This Row],[Cons. MT]]</f>
        <v>#N/A</v>
      </c>
      <c r="S151" s="25" t="e">
        <f>1000000000/12000/PerfPowerST4[[#This Row],[Cons. MT]]</f>
        <v>#N/A</v>
      </c>
      <c r="T151" s="25" t="e">
        <f>1000000000/13000/PerfPowerST4[[#This Row],[Cons. MT]]</f>
        <v>#N/A</v>
      </c>
      <c r="U151" s="25" t="e">
        <f>1000000000/14000/PerfPowerST4[[#This Row],[Cons. MT]]</f>
        <v>#N/A</v>
      </c>
      <c r="V151" s="25" t="e">
        <f>1000000000/15000/PerfPowerST4[[#This Row],[Cons. MT]]</f>
        <v>#N/A</v>
      </c>
    </row>
    <row r="152" spans="2:22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  <c r="R152" s="25" t="e">
        <f>1000000000/11000/PerfPowerST4[[#This Row],[Cons. MT]]</f>
        <v>#N/A</v>
      </c>
      <c r="S152" s="25" t="e">
        <f>1000000000/12000/PerfPowerST4[[#This Row],[Cons. MT]]</f>
        <v>#N/A</v>
      </c>
      <c r="T152" s="25" t="e">
        <f>1000000000/13000/PerfPowerST4[[#This Row],[Cons. MT]]</f>
        <v>#N/A</v>
      </c>
      <c r="U152" s="25" t="e">
        <f>1000000000/14000/PerfPowerST4[[#This Row],[Cons. MT]]</f>
        <v>#N/A</v>
      </c>
      <c r="V152" s="25" t="e">
        <f>1000000000/15000/PerfPowerST4[[#This Row],[Cons. MT]]</f>
        <v>#N/A</v>
      </c>
    </row>
    <row r="153" spans="2:22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  <c r="R153" s="25" t="e">
        <f>1000000000/11000/PerfPowerST4[[#This Row],[Cons. MT]]</f>
        <v>#N/A</v>
      </c>
      <c r="S153" s="25" t="e">
        <f>1000000000/12000/PerfPowerST4[[#This Row],[Cons. MT]]</f>
        <v>#N/A</v>
      </c>
      <c r="T153" s="25" t="e">
        <f>1000000000/13000/PerfPowerST4[[#This Row],[Cons. MT]]</f>
        <v>#N/A</v>
      </c>
      <c r="U153" s="25" t="e">
        <f>1000000000/14000/PerfPowerST4[[#This Row],[Cons. MT]]</f>
        <v>#N/A</v>
      </c>
      <c r="V153" s="25" t="e">
        <f>1000000000/15000/PerfPowerST4[[#This Row],[Cons. MT]]</f>
        <v>#N/A</v>
      </c>
    </row>
    <row r="154" spans="2:22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  <c r="R154" s="25" t="e">
        <f>1000000000/11000/PerfPowerST4[[#This Row],[Cons. MT]]</f>
        <v>#N/A</v>
      </c>
      <c r="S154" s="25" t="e">
        <f>1000000000/12000/PerfPowerST4[[#This Row],[Cons. MT]]</f>
        <v>#N/A</v>
      </c>
      <c r="T154" s="25" t="e">
        <f>1000000000/13000/PerfPowerST4[[#This Row],[Cons. MT]]</f>
        <v>#N/A</v>
      </c>
      <c r="U154" s="25" t="e">
        <f>1000000000/14000/PerfPowerST4[[#This Row],[Cons. MT]]</f>
        <v>#N/A</v>
      </c>
      <c r="V154" s="25" t="e">
        <f>1000000000/15000/PerfPowerST4[[#This Row],[Cons. MT]]</f>
        <v>#N/A</v>
      </c>
    </row>
    <row r="155" spans="2:22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  <c r="R155" s="25" t="e">
        <f>1000000000/11000/PerfPowerST4[[#This Row],[Cons. MT]]</f>
        <v>#N/A</v>
      </c>
      <c r="S155" s="25" t="e">
        <f>1000000000/12000/PerfPowerST4[[#This Row],[Cons. MT]]</f>
        <v>#N/A</v>
      </c>
      <c r="T155" s="25" t="e">
        <f>1000000000/13000/PerfPowerST4[[#This Row],[Cons. MT]]</f>
        <v>#N/A</v>
      </c>
      <c r="U155" s="25" t="e">
        <f>1000000000/14000/PerfPowerST4[[#This Row],[Cons. MT]]</f>
        <v>#N/A</v>
      </c>
      <c r="V155" s="25" t="e">
        <f>1000000000/15000/PerfPowerST4[[#This Row],[Cons. MT]]</f>
        <v>#N/A</v>
      </c>
    </row>
    <row r="156" spans="2:22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  <c r="R156" s="25" t="e">
        <f>1000000000/11000/PerfPowerST4[[#This Row],[Cons. MT]]</f>
        <v>#N/A</v>
      </c>
      <c r="S156" s="25" t="e">
        <f>1000000000/12000/PerfPowerST4[[#This Row],[Cons. MT]]</f>
        <v>#N/A</v>
      </c>
      <c r="T156" s="25" t="e">
        <f>1000000000/13000/PerfPowerST4[[#This Row],[Cons. MT]]</f>
        <v>#N/A</v>
      </c>
      <c r="U156" s="25" t="e">
        <f>1000000000/14000/PerfPowerST4[[#This Row],[Cons. MT]]</f>
        <v>#N/A</v>
      </c>
      <c r="V156" s="25" t="e">
        <f>1000000000/15000/PerfPowerST4[[#This Row],[Cons. MT]]</f>
        <v>#N/A</v>
      </c>
    </row>
    <row r="157" spans="2:22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  <c r="R157" s="25" t="e">
        <f>1000000000/11000/PerfPowerST4[[#This Row],[Cons. MT]]</f>
        <v>#N/A</v>
      </c>
      <c r="S157" s="25" t="e">
        <f>1000000000/12000/PerfPowerST4[[#This Row],[Cons. MT]]</f>
        <v>#N/A</v>
      </c>
      <c r="T157" s="25" t="e">
        <f>1000000000/13000/PerfPowerST4[[#This Row],[Cons. MT]]</f>
        <v>#N/A</v>
      </c>
      <c r="U157" s="25" t="e">
        <f>1000000000/14000/PerfPowerST4[[#This Row],[Cons. MT]]</f>
        <v>#N/A</v>
      </c>
      <c r="V157" s="25" t="e">
        <f>1000000000/15000/PerfPowerST4[[#This Row],[Cons. MT]]</f>
        <v>#N/A</v>
      </c>
    </row>
    <row r="158" spans="2:22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  <c r="R158" s="25" t="e">
        <f>1000000000/11000/PerfPowerST4[[#This Row],[Cons. MT]]</f>
        <v>#N/A</v>
      </c>
      <c r="S158" s="25" t="e">
        <f>1000000000/12000/PerfPowerST4[[#This Row],[Cons. MT]]</f>
        <v>#N/A</v>
      </c>
      <c r="T158" s="25" t="e">
        <f>1000000000/13000/PerfPowerST4[[#This Row],[Cons. MT]]</f>
        <v>#N/A</v>
      </c>
      <c r="U158" s="25" t="e">
        <f>1000000000/14000/PerfPowerST4[[#This Row],[Cons. MT]]</f>
        <v>#N/A</v>
      </c>
      <c r="V158" s="25" t="e">
        <f>1000000000/15000/PerfPowerST4[[#This Row],[Cons. MT]]</f>
        <v>#N/A</v>
      </c>
    </row>
    <row r="159" spans="2:22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  <c r="R159" s="25" t="e">
        <f>1000000000/11000/PerfPowerST4[[#This Row],[Cons. MT]]</f>
        <v>#N/A</v>
      </c>
      <c r="S159" s="25" t="e">
        <f>1000000000/12000/PerfPowerST4[[#This Row],[Cons. MT]]</f>
        <v>#N/A</v>
      </c>
      <c r="T159" s="25" t="e">
        <f>1000000000/13000/PerfPowerST4[[#This Row],[Cons. MT]]</f>
        <v>#N/A</v>
      </c>
      <c r="U159" s="25" t="e">
        <f>1000000000/14000/PerfPowerST4[[#This Row],[Cons. MT]]</f>
        <v>#N/A</v>
      </c>
      <c r="V159" s="25" t="e">
        <f>1000000000/15000/PerfPowerST4[[#This Row],[Cons. MT]]</f>
        <v>#N/A</v>
      </c>
    </row>
    <row r="160" spans="2:22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  <c r="R160" s="25" t="e">
        <f>1000000000/11000/PerfPowerST4[[#This Row],[Cons. MT]]</f>
        <v>#N/A</v>
      </c>
      <c r="S160" s="25" t="e">
        <f>1000000000/12000/PerfPowerST4[[#This Row],[Cons. MT]]</f>
        <v>#N/A</v>
      </c>
      <c r="T160" s="25" t="e">
        <f>1000000000/13000/PerfPowerST4[[#This Row],[Cons. MT]]</f>
        <v>#N/A</v>
      </c>
      <c r="U160" s="25" t="e">
        <f>1000000000/14000/PerfPowerST4[[#This Row],[Cons. MT]]</f>
        <v>#N/A</v>
      </c>
      <c r="V160" s="25" t="e">
        <f>1000000000/15000/PerfPowerST4[[#This Row],[Cons. MT]]</f>
        <v>#N/A</v>
      </c>
    </row>
    <row r="161" spans="2:22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  <c r="R161" s="25" t="e">
        <f>1000000000/11000/PerfPowerST4[[#This Row],[Cons. MT]]</f>
        <v>#N/A</v>
      </c>
      <c r="S161" s="25" t="e">
        <f>1000000000/12000/PerfPowerST4[[#This Row],[Cons. MT]]</f>
        <v>#N/A</v>
      </c>
      <c r="T161" s="25" t="e">
        <f>1000000000/13000/PerfPowerST4[[#This Row],[Cons. MT]]</f>
        <v>#N/A</v>
      </c>
      <c r="U161" s="25" t="e">
        <f>1000000000/14000/PerfPowerST4[[#This Row],[Cons. MT]]</f>
        <v>#N/A</v>
      </c>
      <c r="V161" s="25" t="e">
        <f>1000000000/15000/PerfPowerST4[[#This Row],[Cons. MT]]</f>
        <v>#N/A</v>
      </c>
    </row>
    <row r="162" spans="2:22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  <c r="R162" s="25" t="e">
        <f>1000000000/11000/PerfPowerST4[[#This Row],[Cons. MT]]</f>
        <v>#N/A</v>
      </c>
      <c r="S162" s="25" t="e">
        <f>1000000000/12000/PerfPowerST4[[#This Row],[Cons. MT]]</f>
        <v>#N/A</v>
      </c>
      <c r="T162" s="25" t="e">
        <f>1000000000/13000/PerfPowerST4[[#This Row],[Cons. MT]]</f>
        <v>#N/A</v>
      </c>
      <c r="U162" s="25" t="e">
        <f>1000000000/14000/PerfPowerST4[[#This Row],[Cons. MT]]</f>
        <v>#N/A</v>
      </c>
      <c r="V162" s="25" t="e">
        <f>1000000000/15000/PerfPowerST4[[#This Row],[Cons. MT]]</f>
        <v>#N/A</v>
      </c>
    </row>
    <row r="163" spans="2:22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  <c r="R163" s="25" t="e">
        <f>1000000000/11000/PerfPowerST4[[#This Row],[Cons. MT]]</f>
        <v>#N/A</v>
      </c>
      <c r="S163" s="25" t="e">
        <f>1000000000/12000/PerfPowerST4[[#This Row],[Cons. MT]]</f>
        <v>#N/A</v>
      </c>
      <c r="T163" s="25" t="e">
        <f>1000000000/13000/PerfPowerST4[[#This Row],[Cons. MT]]</f>
        <v>#N/A</v>
      </c>
      <c r="U163" s="25" t="e">
        <f>1000000000/14000/PerfPowerST4[[#This Row],[Cons. MT]]</f>
        <v>#N/A</v>
      </c>
      <c r="V163" s="25" t="e">
        <f>1000000000/15000/PerfPowerST4[[#This Row],[Cons. MT]]</f>
        <v>#N/A</v>
      </c>
    </row>
    <row r="164" spans="2:22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  <c r="R164" s="25" t="e">
        <f>1000000000/11000/PerfPowerST4[[#This Row],[Cons. MT]]</f>
        <v>#N/A</v>
      </c>
      <c r="S164" s="25" t="e">
        <f>1000000000/12000/PerfPowerST4[[#This Row],[Cons. MT]]</f>
        <v>#N/A</v>
      </c>
      <c r="T164" s="25" t="e">
        <f>1000000000/13000/PerfPowerST4[[#This Row],[Cons. MT]]</f>
        <v>#N/A</v>
      </c>
      <c r="U164" s="25" t="e">
        <f>1000000000/14000/PerfPowerST4[[#This Row],[Cons. MT]]</f>
        <v>#N/A</v>
      </c>
      <c r="V164" s="25" t="e">
        <f>1000000000/15000/PerfPowerST4[[#This Row],[Cons. MT]]</f>
        <v>#N/A</v>
      </c>
    </row>
    <row r="165" spans="2:22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  <c r="R165" s="25" t="e">
        <f>1000000000/11000/PerfPowerST4[[#This Row],[Cons. MT]]</f>
        <v>#N/A</v>
      </c>
      <c r="S165" s="25" t="e">
        <f>1000000000/12000/PerfPowerST4[[#This Row],[Cons. MT]]</f>
        <v>#N/A</v>
      </c>
      <c r="T165" s="25" t="e">
        <f>1000000000/13000/PerfPowerST4[[#This Row],[Cons. MT]]</f>
        <v>#N/A</v>
      </c>
      <c r="U165" s="25" t="e">
        <f>1000000000/14000/PerfPowerST4[[#This Row],[Cons. MT]]</f>
        <v>#N/A</v>
      </c>
      <c r="V165" s="25" t="e">
        <f>1000000000/15000/PerfPowerST4[[#This Row],[Cons. MT]]</f>
        <v>#N/A</v>
      </c>
    </row>
    <row r="166" spans="2:22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  <c r="R166" s="25" t="e">
        <f>1000000000/11000/PerfPowerST4[[#This Row],[Cons. MT]]</f>
        <v>#N/A</v>
      </c>
      <c r="S166" s="25" t="e">
        <f>1000000000/12000/PerfPowerST4[[#This Row],[Cons. MT]]</f>
        <v>#N/A</v>
      </c>
      <c r="T166" s="25" t="e">
        <f>1000000000/13000/PerfPowerST4[[#This Row],[Cons. MT]]</f>
        <v>#N/A</v>
      </c>
      <c r="U166" s="25" t="e">
        <f>1000000000/14000/PerfPowerST4[[#This Row],[Cons. MT]]</f>
        <v>#N/A</v>
      </c>
      <c r="V166" s="25" t="e">
        <f>1000000000/15000/PerfPowerST4[[#This Row],[Cons. MT]]</f>
        <v>#N/A</v>
      </c>
    </row>
    <row r="167" spans="2:22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  <c r="R167" s="25" t="e">
        <f>1000000000/11000/PerfPowerST4[[#This Row],[Cons. MT]]</f>
        <v>#N/A</v>
      </c>
      <c r="S167" s="25" t="e">
        <f>1000000000/12000/PerfPowerST4[[#This Row],[Cons. MT]]</f>
        <v>#N/A</v>
      </c>
      <c r="T167" s="25" t="e">
        <f>1000000000/13000/PerfPowerST4[[#This Row],[Cons. MT]]</f>
        <v>#N/A</v>
      </c>
      <c r="U167" s="25" t="e">
        <f>1000000000/14000/PerfPowerST4[[#This Row],[Cons. MT]]</f>
        <v>#N/A</v>
      </c>
      <c r="V167" s="25" t="e">
        <f>1000000000/15000/PerfPowerST4[[#This Row],[Cons. MT]]</f>
        <v>#N/A</v>
      </c>
    </row>
    <row r="168" spans="2:22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  <c r="R168" s="25" t="e">
        <f>1000000000/11000/PerfPowerST4[[#This Row],[Cons. MT]]</f>
        <v>#N/A</v>
      </c>
      <c r="S168" s="25" t="e">
        <f>1000000000/12000/PerfPowerST4[[#This Row],[Cons. MT]]</f>
        <v>#N/A</v>
      </c>
      <c r="T168" s="25" t="e">
        <f>1000000000/13000/PerfPowerST4[[#This Row],[Cons. MT]]</f>
        <v>#N/A</v>
      </c>
      <c r="U168" s="25" t="e">
        <f>1000000000/14000/PerfPowerST4[[#This Row],[Cons. MT]]</f>
        <v>#N/A</v>
      </c>
      <c r="V168" s="25" t="e">
        <f>1000000000/15000/PerfPowerST4[[#This Row],[Cons. MT]]</f>
        <v>#N/A</v>
      </c>
    </row>
    <row r="169" spans="2:22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  <c r="R169" s="25" t="e">
        <f>1000000000/11000/PerfPowerST4[[#This Row],[Cons. MT]]</f>
        <v>#N/A</v>
      </c>
      <c r="S169" s="25" t="e">
        <f>1000000000/12000/PerfPowerST4[[#This Row],[Cons. MT]]</f>
        <v>#N/A</v>
      </c>
      <c r="T169" s="25" t="e">
        <f>1000000000/13000/PerfPowerST4[[#This Row],[Cons. MT]]</f>
        <v>#N/A</v>
      </c>
      <c r="U169" s="25" t="e">
        <f>1000000000/14000/PerfPowerST4[[#This Row],[Cons. MT]]</f>
        <v>#N/A</v>
      </c>
      <c r="V169" s="25" t="e">
        <f>1000000000/15000/PerfPowerST4[[#This Row],[Cons. MT]]</f>
        <v>#N/A</v>
      </c>
    </row>
    <row r="170" spans="2:22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  <c r="R170" s="25" t="e">
        <f>1000000000/11000/PerfPowerST4[[#This Row],[Cons. MT]]</f>
        <v>#N/A</v>
      </c>
      <c r="S170" s="25" t="e">
        <f>1000000000/12000/PerfPowerST4[[#This Row],[Cons. MT]]</f>
        <v>#N/A</v>
      </c>
      <c r="T170" s="25" t="e">
        <f>1000000000/13000/PerfPowerST4[[#This Row],[Cons. MT]]</f>
        <v>#N/A</v>
      </c>
      <c r="U170" s="25" t="e">
        <f>1000000000/14000/PerfPowerST4[[#This Row],[Cons. MT]]</f>
        <v>#N/A</v>
      </c>
      <c r="V170" s="25" t="e">
        <f>1000000000/15000/PerfPowerST4[[#This Row],[Cons. MT]]</f>
        <v>#N/A</v>
      </c>
    </row>
    <row r="171" spans="2:22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  <c r="R171" s="25" t="e">
        <f>1000000000/11000/PerfPowerST4[[#This Row],[Cons. MT]]</f>
        <v>#N/A</v>
      </c>
      <c r="S171" s="25" t="e">
        <f>1000000000/12000/PerfPowerST4[[#This Row],[Cons. MT]]</f>
        <v>#N/A</v>
      </c>
      <c r="T171" s="25" t="e">
        <f>1000000000/13000/PerfPowerST4[[#This Row],[Cons. MT]]</f>
        <v>#N/A</v>
      </c>
      <c r="U171" s="25" t="e">
        <f>1000000000/14000/PerfPowerST4[[#This Row],[Cons. MT]]</f>
        <v>#N/A</v>
      </c>
      <c r="V171" s="25" t="e">
        <f>1000000000/15000/PerfPowerST4[[#This Row],[Cons. MT]]</f>
        <v>#N/A</v>
      </c>
    </row>
    <row r="172" spans="2:22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  <c r="R172" s="25" t="e">
        <f>1000000000/11000/PerfPowerST4[[#This Row],[Cons. MT]]</f>
        <v>#N/A</v>
      </c>
      <c r="S172" s="25" t="e">
        <f>1000000000/12000/PerfPowerST4[[#This Row],[Cons. MT]]</f>
        <v>#N/A</v>
      </c>
      <c r="T172" s="25" t="e">
        <f>1000000000/13000/PerfPowerST4[[#This Row],[Cons. MT]]</f>
        <v>#N/A</v>
      </c>
      <c r="U172" s="25" t="e">
        <f>1000000000/14000/PerfPowerST4[[#This Row],[Cons. MT]]</f>
        <v>#N/A</v>
      </c>
      <c r="V172" s="25" t="e">
        <f>1000000000/15000/PerfPowerST4[[#This Row],[Cons. MT]]</f>
        <v>#N/A</v>
      </c>
    </row>
    <row r="173" spans="2:22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  <c r="R173" s="25" t="e">
        <f>1000000000/11000/PerfPowerST4[[#This Row],[Cons. MT]]</f>
        <v>#N/A</v>
      </c>
      <c r="S173" s="25" t="e">
        <f>1000000000/12000/PerfPowerST4[[#This Row],[Cons. MT]]</f>
        <v>#N/A</v>
      </c>
      <c r="T173" s="25" t="e">
        <f>1000000000/13000/PerfPowerST4[[#This Row],[Cons. MT]]</f>
        <v>#N/A</v>
      </c>
      <c r="U173" s="25" t="e">
        <f>1000000000/14000/PerfPowerST4[[#This Row],[Cons. MT]]</f>
        <v>#N/A</v>
      </c>
      <c r="V173" s="25" t="e">
        <f>1000000000/15000/PerfPowerST4[[#This Row],[Cons. MT]]</f>
        <v>#N/A</v>
      </c>
    </row>
    <row r="174" spans="2:22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  <c r="R174" s="25" t="e">
        <f>1000000000/11000/PerfPowerST4[[#This Row],[Cons. MT]]</f>
        <v>#N/A</v>
      </c>
      <c r="S174" s="25" t="e">
        <f>1000000000/12000/PerfPowerST4[[#This Row],[Cons. MT]]</f>
        <v>#N/A</v>
      </c>
      <c r="T174" s="25" t="e">
        <f>1000000000/13000/PerfPowerST4[[#This Row],[Cons. MT]]</f>
        <v>#N/A</v>
      </c>
      <c r="U174" s="25" t="e">
        <f>1000000000/14000/PerfPowerST4[[#This Row],[Cons. MT]]</f>
        <v>#N/A</v>
      </c>
      <c r="V174" s="25" t="e">
        <f>1000000000/15000/PerfPowerST4[[#This Row],[Cons. MT]]</f>
        <v>#N/A</v>
      </c>
    </row>
    <row r="175" spans="2:22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  <c r="R175" s="25" t="e">
        <f>1000000000/11000/PerfPowerST4[[#This Row],[Cons. MT]]</f>
        <v>#N/A</v>
      </c>
      <c r="S175" s="25" t="e">
        <f>1000000000/12000/PerfPowerST4[[#This Row],[Cons. MT]]</f>
        <v>#N/A</v>
      </c>
      <c r="T175" s="25" t="e">
        <f>1000000000/13000/PerfPowerST4[[#This Row],[Cons. MT]]</f>
        <v>#N/A</v>
      </c>
      <c r="U175" s="25" t="e">
        <f>1000000000/14000/PerfPowerST4[[#This Row],[Cons. MT]]</f>
        <v>#N/A</v>
      </c>
      <c r="V175" s="25" t="e">
        <f>1000000000/15000/PerfPowerST4[[#This Row],[Cons. MT]]</f>
        <v>#N/A</v>
      </c>
    </row>
    <row r="176" spans="2:22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  <c r="R176" s="25" t="e">
        <f>1000000000/11000/PerfPowerST4[[#This Row],[Cons. MT]]</f>
        <v>#N/A</v>
      </c>
      <c r="S176" s="25" t="e">
        <f>1000000000/12000/PerfPowerST4[[#This Row],[Cons. MT]]</f>
        <v>#N/A</v>
      </c>
      <c r="T176" s="25" t="e">
        <f>1000000000/13000/PerfPowerST4[[#This Row],[Cons. MT]]</f>
        <v>#N/A</v>
      </c>
      <c r="U176" s="25" t="e">
        <f>1000000000/14000/PerfPowerST4[[#This Row],[Cons. MT]]</f>
        <v>#N/A</v>
      </c>
      <c r="V176" s="25" t="e">
        <f>1000000000/15000/PerfPowerST4[[#This Row],[Cons. MT]]</f>
        <v>#N/A</v>
      </c>
    </row>
    <row r="177" spans="2:22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  <c r="R177" s="25" t="e">
        <f>1000000000/11000/PerfPowerST4[[#This Row],[Cons. MT]]</f>
        <v>#N/A</v>
      </c>
      <c r="S177" s="25" t="e">
        <f>1000000000/12000/PerfPowerST4[[#This Row],[Cons. MT]]</f>
        <v>#N/A</v>
      </c>
      <c r="T177" s="25" t="e">
        <f>1000000000/13000/PerfPowerST4[[#This Row],[Cons. MT]]</f>
        <v>#N/A</v>
      </c>
      <c r="U177" s="25" t="e">
        <f>1000000000/14000/PerfPowerST4[[#This Row],[Cons. MT]]</f>
        <v>#N/A</v>
      </c>
      <c r="V177" s="25" t="e">
        <f>1000000000/15000/PerfPowerST4[[#This Row],[Cons. MT]]</f>
        <v>#N/A</v>
      </c>
    </row>
    <row r="178" spans="2:22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  <c r="R178" s="25" t="e">
        <f>1000000000/11000/PerfPowerST4[[#This Row],[Cons. MT]]</f>
        <v>#N/A</v>
      </c>
      <c r="S178" s="25" t="e">
        <f>1000000000/12000/PerfPowerST4[[#This Row],[Cons. MT]]</f>
        <v>#N/A</v>
      </c>
      <c r="T178" s="25" t="e">
        <f>1000000000/13000/PerfPowerST4[[#This Row],[Cons. MT]]</f>
        <v>#N/A</v>
      </c>
      <c r="U178" s="25" t="e">
        <f>1000000000/14000/PerfPowerST4[[#This Row],[Cons. MT]]</f>
        <v>#N/A</v>
      </c>
      <c r="V178" s="25" t="e">
        <f>1000000000/15000/PerfPowerST4[[#This Row],[Cons. MT]]</f>
        <v>#N/A</v>
      </c>
    </row>
    <row r="179" spans="2:22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  <c r="R179" s="25" t="e">
        <f>1000000000/11000/PerfPowerST4[[#This Row],[Cons. MT]]</f>
        <v>#N/A</v>
      </c>
      <c r="S179" s="25" t="e">
        <f>1000000000/12000/PerfPowerST4[[#This Row],[Cons. MT]]</f>
        <v>#N/A</v>
      </c>
      <c r="T179" s="25" t="e">
        <f>1000000000/13000/PerfPowerST4[[#This Row],[Cons. MT]]</f>
        <v>#N/A</v>
      </c>
      <c r="U179" s="25" t="e">
        <f>1000000000/14000/PerfPowerST4[[#This Row],[Cons. MT]]</f>
        <v>#N/A</v>
      </c>
      <c r="V179" s="25" t="e">
        <f>1000000000/15000/PerfPowerST4[[#This Row],[Cons. MT]]</f>
        <v>#N/A</v>
      </c>
    </row>
    <row r="180" spans="2:22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  <c r="R180" s="25" t="e">
        <f>1000000000/11000/PerfPowerST4[[#This Row],[Cons. MT]]</f>
        <v>#N/A</v>
      </c>
      <c r="S180" s="25" t="e">
        <f>1000000000/12000/PerfPowerST4[[#This Row],[Cons. MT]]</f>
        <v>#N/A</v>
      </c>
      <c r="T180" s="25" t="e">
        <f>1000000000/13000/PerfPowerST4[[#This Row],[Cons. MT]]</f>
        <v>#N/A</v>
      </c>
      <c r="U180" s="25" t="e">
        <f>1000000000/14000/PerfPowerST4[[#This Row],[Cons. MT]]</f>
        <v>#N/A</v>
      </c>
      <c r="V180" s="25" t="e">
        <f>1000000000/15000/PerfPowerST4[[#This Row],[Cons. MT]]</f>
        <v>#N/A</v>
      </c>
    </row>
    <row r="181" spans="2:22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  <c r="R181" s="25" t="e">
        <f>1000000000/11000/PerfPowerST4[[#This Row],[Cons. MT]]</f>
        <v>#N/A</v>
      </c>
      <c r="S181" s="25" t="e">
        <f>1000000000/12000/PerfPowerST4[[#This Row],[Cons. MT]]</f>
        <v>#N/A</v>
      </c>
      <c r="T181" s="25" t="e">
        <f>1000000000/13000/PerfPowerST4[[#This Row],[Cons. MT]]</f>
        <v>#N/A</v>
      </c>
      <c r="U181" s="25" t="e">
        <f>1000000000/14000/PerfPowerST4[[#This Row],[Cons. MT]]</f>
        <v>#N/A</v>
      </c>
      <c r="V181" s="25" t="e">
        <f>1000000000/15000/PerfPowerST4[[#This Row],[Cons. MT]]</f>
        <v>#N/A</v>
      </c>
    </row>
    <row r="182" spans="2:22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  <c r="R182" s="25" t="e">
        <f>1000000000/11000/PerfPowerST4[[#This Row],[Cons. MT]]</f>
        <v>#N/A</v>
      </c>
      <c r="S182" s="25" t="e">
        <f>1000000000/12000/PerfPowerST4[[#This Row],[Cons. MT]]</f>
        <v>#N/A</v>
      </c>
      <c r="T182" s="25" t="e">
        <f>1000000000/13000/PerfPowerST4[[#This Row],[Cons. MT]]</f>
        <v>#N/A</v>
      </c>
      <c r="U182" s="25" t="e">
        <f>1000000000/14000/PerfPowerST4[[#This Row],[Cons. MT]]</f>
        <v>#N/A</v>
      </c>
      <c r="V182" s="25" t="e">
        <f>1000000000/15000/PerfPowerST4[[#This Row],[Cons. MT]]</f>
        <v>#N/A</v>
      </c>
    </row>
    <row r="183" spans="2:22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  <c r="R183" s="25" t="e">
        <f>1000000000/11000/PerfPowerST4[[#This Row],[Cons. MT]]</f>
        <v>#N/A</v>
      </c>
      <c r="S183" s="25" t="e">
        <f>1000000000/12000/PerfPowerST4[[#This Row],[Cons. MT]]</f>
        <v>#N/A</v>
      </c>
      <c r="T183" s="25" t="e">
        <f>1000000000/13000/PerfPowerST4[[#This Row],[Cons. MT]]</f>
        <v>#N/A</v>
      </c>
      <c r="U183" s="25" t="e">
        <f>1000000000/14000/PerfPowerST4[[#This Row],[Cons. MT]]</f>
        <v>#N/A</v>
      </c>
      <c r="V183" s="25" t="e">
        <f>1000000000/15000/PerfPowerST4[[#This Row],[Cons. MT]]</f>
        <v>#N/A</v>
      </c>
    </row>
    <row r="184" spans="2:22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  <c r="R184" s="25" t="e">
        <f>1000000000/11000/PerfPowerST4[[#This Row],[Cons. MT]]</f>
        <v>#N/A</v>
      </c>
      <c r="S184" s="25" t="e">
        <f>1000000000/12000/PerfPowerST4[[#This Row],[Cons. MT]]</f>
        <v>#N/A</v>
      </c>
      <c r="T184" s="25" t="e">
        <f>1000000000/13000/PerfPowerST4[[#This Row],[Cons. MT]]</f>
        <v>#N/A</v>
      </c>
      <c r="U184" s="25" t="e">
        <f>1000000000/14000/PerfPowerST4[[#This Row],[Cons. MT]]</f>
        <v>#N/A</v>
      </c>
      <c r="V184" s="25" t="e">
        <f>1000000000/15000/PerfPowerST4[[#This Row],[Cons. MT]]</f>
        <v>#N/A</v>
      </c>
    </row>
    <row r="185" spans="2:22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  <c r="R185" s="25" t="e">
        <f>1000000000/11000/PerfPowerST4[[#This Row],[Cons. MT]]</f>
        <v>#N/A</v>
      </c>
      <c r="S185" s="25" t="e">
        <f>1000000000/12000/PerfPowerST4[[#This Row],[Cons. MT]]</f>
        <v>#N/A</v>
      </c>
      <c r="T185" s="25" t="e">
        <f>1000000000/13000/PerfPowerST4[[#This Row],[Cons. MT]]</f>
        <v>#N/A</v>
      </c>
      <c r="U185" s="25" t="e">
        <f>1000000000/14000/PerfPowerST4[[#This Row],[Cons. MT]]</f>
        <v>#N/A</v>
      </c>
      <c r="V185" s="25" t="e">
        <f>1000000000/15000/PerfPowerST4[[#This Row],[Cons. MT]]</f>
        <v>#N/A</v>
      </c>
    </row>
    <row r="186" spans="2:22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  <c r="R186" s="25" t="e">
        <f>1000000000/11000/PerfPowerST4[[#This Row],[Cons. MT]]</f>
        <v>#N/A</v>
      </c>
      <c r="S186" s="25" t="e">
        <f>1000000000/12000/PerfPowerST4[[#This Row],[Cons. MT]]</f>
        <v>#N/A</v>
      </c>
      <c r="T186" s="25" t="e">
        <f>1000000000/13000/PerfPowerST4[[#This Row],[Cons. MT]]</f>
        <v>#N/A</v>
      </c>
      <c r="U186" s="25" t="e">
        <f>1000000000/14000/PerfPowerST4[[#This Row],[Cons. MT]]</f>
        <v>#N/A</v>
      </c>
      <c r="V186" s="25" t="e">
        <f>1000000000/15000/PerfPowerST4[[#This Row],[Cons. MT]]</f>
        <v>#N/A</v>
      </c>
    </row>
    <row r="187" spans="2:22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  <c r="R187" s="25" t="e">
        <f>1000000000/11000/PerfPowerST4[[#This Row],[Cons. MT]]</f>
        <v>#N/A</v>
      </c>
      <c r="S187" s="25" t="e">
        <f>1000000000/12000/PerfPowerST4[[#This Row],[Cons. MT]]</f>
        <v>#N/A</v>
      </c>
      <c r="T187" s="25" t="e">
        <f>1000000000/13000/PerfPowerST4[[#This Row],[Cons. MT]]</f>
        <v>#N/A</v>
      </c>
      <c r="U187" s="25" t="e">
        <f>1000000000/14000/PerfPowerST4[[#This Row],[Cons. MT]]</f>
        <v>#N/A</v>
      </c>
      <c r="V187" s="25" t="e">
        <f>1000000000/15000/PerfPowerST4[[#This Row],[Cons. MT]]</f>
        <v>#N/A</v>
      </c>
    </row>
    <row r="188" spans="2:22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  <c r="R188" s="25" t="e">
        <f>1000000000/11000/PerfPowerST4[[#This Row],[Cons. MT]]</f>
        <v>#N/A</v>
      </c>
      <c r="S188" s="25" t="e">
        <f>1000000000/12000/PerfPowerST4[[#This Row],[Cons. MT]]</f>
        <v>#N/A</v>
      </c>
      <c r="T188" s="25" t="e">
        <f>1000000000/13000/PerfPowerST4[[#This Row],[Cons. MT]]</f>
        <v>#N/A</v>
      </c>
      <c r="U188" s="25" t="e">
        <f>1000000000/14000/PerfPowerST4[[#This Row],[Cons. MT]]</f>
        <v>#N/A</v>
      </c>
      <c r="V188" s="25" t="e">
        <f>1000000000/15000/PerfPowerST4[[#This Row],[Cons. MT]]</f>
        <v>#N/A</v>
      </c>
    </row>
    <row r="189" spans="2:22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  <c r="R189" s="25" t="e">
        <f>1000000000/11000/PerfPowerST4[[#This Row],[Cons. MT]]</f>
        <v>#N/A</v>
      </c>
      <c r="S189" s="25" t="e">
        <f>1000000000/12000/PerfPowerST4[[#This Row],[Cons. MT]]</f>
        <v>#N/A</v>
      </c>
      <c r="T189" s="25" t="e">
        <f>1000000000/13000/PerfPowerST4[[#This Row],[Cons. MT]]</f>
        <v>#N/A</v>
      </c>
      <c r="U189" s="25" t="e">
        <f>1000000000/14000/PerfPowerST4[[#This Row],[Cons. MT]]</f>
        <v>#N/A</v>
      </c>
      <c r="V189" s="25" t="e">
        <f>1000000000/15000/PerfPowerST4[[#This Row],[Cons. MT]]</f>
        <v>#N/A</v>
      </c>
    </row>
    <row r="190" spans="2:22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  <c r="R190" s="25" t="e">
        <f>1000000000/11000/PerfPowerST4[[#This Row],[Cons. MT]]</f>
        <v>#N/A</v>
      </c>
      <c r="S190" s="25" t="e">
        <f>1000000000/12000/PerfPowerST4[[#This Row],[Cons. MT]]</f>
        <v>#N/A</v>
      </c>
      <c r="T190" s="25" t="e">
        <f>1000000000/13000/PerfPowerST4[[#This Row],[Cons. MT]]</f>
        <v>#N/A</v>
      </c>
      <c r="U190" s="25" t="e">
        <f>1000000000/14000/PerfPowerST4[[#This Row],[Cons. MT]]</f>
        <v>#N/A</v>
      </c>
      <c r="V190" s="25" t="e">
        <f>1000000000/15000/PerfPowerST4[[#This Row],[Cons. MT]]</f>
        <v>#N/A</v>
      </c>
    </row>
    <row r="191" spans="2:22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  <c r="R191" s="25" t="e">
        <f>1000000000/11000/PerfPowerST4[[#This Row],[Cons. MT]]</f>
        <v>#N/A</v>
      </c>
      <c r="S191" s="25" t="e">
        <f>1000000000/12000/PerfPowerST4[[#This Row],[Cons. MT]]</f>
        <v>#N/A</v>
      </c>
      <c r="T191" s="25" t="e">
        <f>1000000000/13000/PerfPowerST4[[#This Row],[Cons. MT]]</f>
        <v>#N/A</v>
      </c>
      <c r="U191" s="25" t="e">
        <f>1000000000/14000/PerfPowerST4[[#This Row],[Cons. MT]]</f>
        <v>#N/A</v>
      </c>
      <c r="V191" s="25" t="e">
        <f>1000000000/15000/PerfPowerST4[[#This Row],[Cons. MT]]</f>
        <v>#N/A</v>
      </c>
    </row>
    <row r="192" spans="2:22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  <c r="R192" s="25" t="e">
        <f>1000000000/11000/PerfPowerST4[[#This Row],[Cons. MT]]</f>
        <v>#N/A</v>
      </c>
      <c r="S192" s="25" t="e">
        <f>1000000000/12000/PerfPowerST4[[#This Row],[Cons. MT]]</f>
        <v>#N/A</v>
      </c>
      <c r="T192" s="25" t="e">
        <f>1000000000/13000/PerfPowerST4[[#This Row],[Cons. MT]]</f>
        <v>#N/A</v>
      </c>
      <c r="U192" s="25" t="e">
        <f>1000000000/14000/PerfPowerST4[[#This Row],[Cons. MT]]</f>
        <v>#N/A</v>
      </c>
      <c r="V192" s="25" t="e">
        <f>1000000000/15000/PerfPowerST4[[#This Row],[Cons. MT]]</f>
        <v>#N/A</v>
      </c>
    </row>
    <row r="193" spans="2:22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  <c r="R193" s="25" t="e">
        <f>1000000000/11000/PerfPowerST4[[#This Row],[Cons. MT]]</f>
        <v>#N/A</v>
      </c>
      <c r="S193" s="25" t="e">
        <f>1000000000/12000/PerfPowerST4[[#This Row],[Cons. MT]]</f>
        <v>#N/A</v>
      </c>
      <c r="T193" s="25" t="e">
        <f>1000000000/13000/PerfPowerST4[[#This Row],[Cons. MT]]</f>
        <v>#N/A</v>
      </c>
      <c r="U193" s="25" t="e">
        <f>1000000000/14000/PerfPowerST4[[#This Row],[Cons. MT]]</f>
        <v>#N/A</v>
      </c>
      <c r="V193" s="25" t="e">
        <f>1000000000/15000/PerfPowerST4[[#This Row],[Cons. MT]]</f>
        <v>#N/A</v>
      </c>
    </row>
    <row r="194" spans="2:22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  <c r="R194" s="25" t="e">
        <f>1000000000/11000/PerfPowerST4[[#This Row],[Cons. MT]]</f>
        <v>#N/A</v>
      </c>
      <c r="S194" s="25" t="e">
        <f>1000000000/12000/PerfPowerST4[[#This Row],[Cons. MT]]</f>
        <v>#N/A</v>
      </c>
      <c r="T194" s="25" t="e">
        <f>1000000000/13000/PerfPowerST4[[#This Row],[Cons. MT]]</f>
        <v>#N/A</v>
      </c>
      <c r="U194" s="25" t="e">
        <f>1000000000/14000/PerfPowerST4[[#This Row],[Cons. MT]]</f>
        <v>#N/A</v>
      </c>
      <c r="V194" s="25" t="e">
        <f>1000000000/15000/PerfPowerST4[[#This Row],[Cons. MT]]</f>
        <v>#N/A</v>
      </c>
    </row>
    <row r="195" spans="2:22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  <c r="R195" s="25" t="e">
        <f>1000000000/11000/PerfPowerST4[[#This Row],[Cons. MT]]</f>
        <v>#N/A</v>
      </c>
      <c r="S195" s="25" t="e">
        <f>1000000000/12000/PerfPowerST4[[#This Row],[Cons. MT]]</f>
        <v>#N/A</v>
      </c>
      <c r="T195" s="25" t="e">
        <f>1000000000/13000/PerfPowerST4[[#This Row],[Cons. MT]]</f>
        <v>#N/A</v>
      </c>
      <c r="U195" s="25" t="e">
        <f>1000000000/14000/PerfPowerST4[[#This Row],[Cons. MT]]</f>
        <v>#N/A</v>
      </c>
      <c r="V195" s="25" t="e">
        <f>1000000000/15000/PerfPowerST4[[#This Row],[Cons. MT]]</f>
        <v>#N/A</v>
      </c>
    </row>
    <row r="196" spans="2:22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  <c r="R196" s="25" t="e">
        <f>1000000000/11000/PerfPowerST4[[#This Row],[Cons. MT]]</f>
        <v>#N/A</v>
      </c>
      <c r="S196" s="25" t="e">
        <f>1000000000/12000/PerfPowerST4[[#This Row],[Cons. MT]]</f>
        <v>#N/A</v>
      </c>
      <c r="T196" s="25" t="e">
        <f>1000000000/13000/PerfPowerST4[[#This Row],[Cons. MT]]</f>
        <v>#N/A</v>
      </c>
      <c r="U196" s="25" t="e">
        <f>1000000000/14000/PerfPowerST4[[#This Row],[Cons. MT]]</f>
        <v>#N/A</v>
      </c>
      <c r="V196" s="25" t="e">
        <f>1000000000/15000/PerfPowerST4[[#This Row],[Cons. MT]]</f>
        <v>#N/A</v>
      </c>
    </row>
    <row r="197" spans="2:22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  <c r="R197" s="25" t="e">
        <f>1000000000/11000/PerfPowerST4[[#This Row],[Cons. MT]]</f>
        <v>#N/A</v>
      </c>
      <c r="S197" s="25" t="e">
        <f>1000000000/12000/PerfPowerST4[[#This Row],[Cons. MT]]</f>
        <v>#N/A</v>
      </c>
      <c r="T197" s="25" t="e">
        <f>1000000000/13000/PerfPowerST4[[#This Row],[Cons. MT]]</f>
        <v>#N/A</v>
      </c>
      <c r="U197" s="25" t="e">
        <f>1000000000/14000/PerfPowerST4[[#This Row],[Cons. MT]]</f>
        <v>#N/A</v>
      </c>
      <c r="V197" s="25" t="e">
        <f>1000000000/15000/PerfPowerST4[[#This Row],[Cons. MT]]</f>
        <v>#N/A</v>
      </c>
    </row>
    <row r="198" spans="2:22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  <c r="R198" s="25" t="e">
        <f>1000000000/11000/PerfPowerST4[[#This Row],[Cons. MT]]</f>
        <v>#N/A</v>
      </c>
      <c r="S198" s="25" t="e">
        <f>1000000000/12000/PerfPowerST4[[#This Row],[Cons. MT]]</f>
        <v>#N/A</v>
      </c>
      <c r="T198" s="25" t="e">
        <f>1000000000/13000/PerfPowerST4[[#This Row],[Cons. MT]]</f>
        <v>#N/A</v>
      </c>
      <c r="U198" s="25" t="e">
        <f>1000000000/14000/PerfPowerST4[[#This Row],[Cons. MT]]</f>
        <v>#N/A</v>
      </c>
      <c r="V198" s="25" t="e">
        <f>1000000000/15000/PerfPowerST4[[#This Row],[Cons. MT]]</f>
        <v>#N/A</v>
      </c>
    </row>
    <row r="199" spans="2:22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  <c r="R199" s="25" t="e">
        <f>1000000000/11000/PerfPowerST4[[#This Row],[Cons. MT]]</f>
        <v>#N/A</v>
      </c>
      <c r="S199" s="25" t="e">
        <f>1000000000/12000/PerfPowerST4[[#This Row],[Cons. MT]]</f>
        <v>#N/A</v>
      </c>
      <c r="T199" s="25" t="e">
        <f>1000000000/13000/PerfPowerST4[[#This Row],[Cons. MT]]</f>
        <v>#N/A</v>
      </c>
      <c r="U199" s="25" t="e">
        <f>1000000000/14000/PerfPowerST4[[#This Row],[Cons. MT]]</f>
        <v>#N/A</v>
      </c>
      <c r="V199" s="25" t="e">
        <f>1000000000/15000/PerfPowerST4[[#This Row],[Cons. MT]]</f>
        <v>#N/A</v>
      </c>
    </row>
    <row r="200" spans="2:22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  <c r="R200" s="25" t="e">
        <f>1000000000/11000/PerfPowerST4[[#This Row],[Cons. MT]]</f>
        <v>#N/A</v>
      </c>
      <c r="S200" s="25" t="e">
        <f>1000000000/12000/PerfPowerST4[[#This Row],[Cons. MT]]</f>
        <v>#N/A</v>
      </c>
      <c r="T200" s="25" t="e">
        <f>1000000000/13000/PerfPowerST4[[#This Row],[Cons. MT]]</f>
        <v>#N/A</v>
      </c>
      <c r="U200" s="25" t="e">
        <f>1000000000/14000/PerfPowerST4[[#This Row],[Cons. MT]]</f>
        <v>#N/A</v>
      </c>
      <c r="V200" s="25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2022-10-15T09:36:23Z</dcterms:modified>
</cp:coreProperties>
</file>