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A98026F3-FEE6-455C-92DF-95D950AB29D3}" xr6:coauthVersionLast="47" xr6:coauthVersionMax="47" xr10:uidLastSave="{00000000-0000-0000-0000-000000000000}"/>
  <bookViews>
    <workbookView xWindow="-108" yWindow="-108" windowWidth="23256" windowHeight="12456" tabRatio="746" xr2:uid="{00000000-000D-0000-FFFF-FFFF00000000}"/>
  </bookViews>
  <sheets>
    <sheet name="ResultsEntry" sheetId="1" r:id="rId1"/>
    <sheet name="PES CB23ST" sheetId="2" r:id="rId2"/>
    <sheet name="Consumption CB23ST" sheetId="5" r:id="rId3"/>
    <sheet name="Perf-Power-CB23ST" sheetId="8" r:id="rId4"/>
    <sheet name="PES CB23MT" sheetId="4" r:id="rId5"/>
    <sheet name="Consumption CB23MT" sheetId="6" r:id="rId6"/>
    <sheet name="Perf-Power-CB23MT" sheetId="9" r:id="rId7"/>
    <sheet name="PES GB5" sheetId="10" r:id="rId8"/>
    <sheet name="Consumption GB5" sheetId="11" r:id="rId9"/>
    <sheet name="Perf-Power-GB5" sheetId="12" r:id="rId10"/>
  </sheets>
  <calcPr calcId="191029" refMode="R1C1"/>
  <pivotCaches>
    <pivotCache cacheId="1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8" i="1" l="1"/>
  <c r="W158" i="1"/>
  <c r="X158" i="1"/>
  <c r="Y158" i="1"/>
  <c r="Z158" i="1"/>
  <c r="AA158" i="1"/>
  <c r="AB158" i="1"/>
  <c r="AC158" i="1"/>
  <c r="V157" i="1"/>
  <c r="W157" i="1"/>
  <c r="X157" i="1"/>
  <c r="Y157" i="1"/>
  <c r="Z157" i="1"/>
  <c r="AA157" i="1"/>
  <c r="AB157" i="1"/>
  <c r="AC157" i="1"/>
  <c r="V156" i="1"/>
  <c r="W156" i="1"/>
  <c r="X156" i="1"/>
  <c r="Y156" i="1"/>
  <c r="Z156" i="1"/>
  <c r="AA156" i="1"/>
  <c r="AB156" i="1"/>
  <c r="AC156" i="1"/>
  <c r="V155" i="1"/>
  <c r="W155" i="1"/>
  <c r="X155" i="1"/>
  <c r="Y155" i="1"/>
  <c r="Z155" i="1"/>
  <c r="AA155" i="1"/>
  <c r="AB155" i="1"/>
  <c r="AC155" i="1"/>
  <c r="V154" i="1"/>
  <c r="W154" i="1"/>
  <c r="X154" i="1"/>
  <c r="Y154" i="1"/>
  <c r="Z154" i="1"/>
  <c r="AA154" i="1"/>
  <c r="AB154" i="1"/>
  <c r="AC154" i="1"/>
  <c r="V153" i="1"/>
  <c r="W153" i="1"/>
  <c r="X153" i="1"/>
  <c r="Y153" i="1"/>
  <c r="Z153" i="1"/>
  <c r="AA153" i="1"/>
  <c r="AB153" i="1"/>
  <c r="AC153" i="1"/>
  <c r="V152" i="1"/>
  <c r="W152" i="1"/>
  <c r="X152" i="1"/>
  <c r="Y152" i="1"/>
  <c r="Z152" i="1"/>
  <c r="AA152" i="1"/>
  <c r="AB152" i="1"/>
  <c r="AC152" i="1"/>
  <c r="V151" i="1"/>
  <c r="W151" i="1"/>
  <c r="X151" i="1"/>
  <c r="Y151" i="1"/>
  <c r="Z151" i="1"/>
  <c r="AA151" i="1"/>
  <c r="AB151" i="1"/>
  <c r="AC151" i="1"/>
  <c r="V150" i="1"/>
  <c r="W150" i="1"/>
  <c r="X150" i="1"/>
  <c r="Y150" i="1"/>
  <c r="Z150" i="1"/>
  <c r="AA150" i="1"/>
  <c r="AB150" i="1"/>
  <c r="AC150" i="1"/>
  <c r="V149" i="1"/>
  <c r="W149" i="1"/>
  <c r="X149" i="1"/>
  <c r="Y149" i="1"/>
  <c r="Z149" i="1"/>
  <c r="AA149" i="1"/>
  <c r="AB149" i="1"/>
  <c r="AC149" i="1"/>
  <c r="V148" i="1"/>
  <c r="W148" i="1"/>
  <c r="X148" i="1"/>
  <c r="Y148" i="1"/>
  <c r="Z148" i="1"/>
  <c r="AA148" i="1"/>
  <c r="AB148" i="1"/>
  <c r="AC148" i="1"/>
  <c r="V147" i="1"/>
  <c r="W147" i="1"/>
  <c r="X147" i="1"/>
  <c r="Y147" i="1"/>
  <c r="Z147" i="1"/>
  <c r="AA147" i="1"/>
  <c r="AB147" i="1"/>
  <c r="AC147" i="1"/>
  <c r="V146" i="1"/>
  <c r="W146" i="1"/>
  <c r="X146" i="1"/>
  <c r="Y146" i="1"/>
  <c r="Z146" i="1"/>
  <c r="AA146" i="1"/>
  <c r="AB146" i="1"/>
  <c r="AC146" i="1"/>
  <c r="V145" i="1"/>
  <c r="W145" i="1"/>
  <c r="X145" i="1"/>
  <c r="Y145" i="1"/>
  <c r="Z145" i="1"/>
  <c r="AA145" i="1"/>
  <c r="AB145" i="1"/>
  <c r="AC145" i="1"/>
  <c r="V144" i="1" l="1"/>
  <c r="W144" i="1"/>
  <c r="X144" i="1"/>
  <c r="Y144" i="1"/>
  <c r="C144" i="12" s="1"/>
  <c r="Z144" i="1"/>
  <c r="AA144" i="1"/>
  <c r="AB144" i="1"/>
  <c r="AC144" i="1"/>
  <c r="V143" i="1"/>
  <c r="W143" i="1"/>
  <c r="X143" i="1"/>
  <c r="Y143" i="1"/>
  <c r="C143" i="12" s="1"/>
  <c r="Z143" i="1"/>
  <c r="AA143" i="1"/>
  <c r="AB143" i="1"/>
  <c r="AC143" i="1"/>
  <c r="V142" i="1"/>
  <c r="W142" i="1"/>
  <c r="X142" i="1"/>
  <c r="Y142" i="1"/>
  <c r="C142" i="12" s="1"/>
  <c r="Z142" i="1"/>
  <c r="AA142" i="1"/>
  <c r="AB142" i="1"/>
  <c r="AC142" i="1"/>
  <c r="V141" i="1"/>
  <c r="W141" i="1"/>
  <c r="X141" i="1"/>
  <c r="Y141" i="1"/>
  <c r="Z141" i="1"/>
  <c r="AA141" i="1"/>
  <c r="AB141" i="1"/>
  <c r="AC141" i="1"/>
  <c r="V140" i="1"/>
  <c r="W140" i="1"/>
  <c r="X140" i="1"/>
  <c r="Y140" i="1"/>
  <c r="C140" i="12" s="1"/>
  <c r="Z140" i="1"/>
  <c r="AA140" i="1"/>
  <c r="AB140" i="1"/>
  <c r="AC140" i="1"/>
  <c r="G1" i="1"/>
  <c r="G2" i="1"/>
  <c r="G3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8" i="1"/>
  <c r="X99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Y139" i="1"/>
  <c r="C139" i="12" s="1"/>
  <c r="Z139" i="1"/>
  <c r="AA139" i="1"/>
  <c r="AB139" i="1"/>
  <c r="AC139" i="1"/>
  <c r="Y138" i="1"/>
  <c r="C138" i="12" s="1"/>
  <c r="Z138" i="1"/>
  <c r="AA138" i="1"/>
  <c r="AB138" i="1"/>
  <c r="AC138" i="1"/>
  <c r="Y137" i="1"/>
  <c r="C137" i="12" s="1"/>
  <c r="Z137" i="1"/>
  <c r="AA137" i="1"/>
  <c r="AB137" i="1"/>
  <c r="AC137" i="1"/>
  <c r="Y136" i="1"/>
  <c r="C136" i="12" s="1"/>
  <c r="Z136" i="1"/>
  <c r="AA136" i="1"/>
  <c r="AB136" i="1"/>
  <c r="AC136" i="1"/>
  <c r="Y135" i="1"/>
  <c r="C135" i="12" s="1"/>
  <c r="Z135" i="1"/>
  <c r="AA135" i="1"/>
  <c r="AB135" i="1"/>
  <c r="AC135" i="1"/>
  <c r="Y134" i="1"/>
  <c r="C134" i="12" s="1"/>
  <c r="Z134" i="1"/>
  <c r="AA134" i="1"/>
  <c r="AB134" i="1"/>
  <c r="AC134" i="1"/>
  <c r="Y133" i="1"/>
  <c r="C133" i="12" s="1"/>
  <c r="Z133" i="1"/>
  <c r="AA133" i="1"/>
  <c r="AB133" i="1"/>
  <c r="AC133" i="1"/>
  <c r="Y130" i="1"/>
  <c r="C130" i="12" s="1"/>
  <c r="Z130" i="1"/>
  <c r="AA130" i="1"/>
  <c r="AB130" i="1"/>
  <c r="AC130" i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E6" i="12"/>
  <c r="E7" i="12"/>
  <c r="N7" i="12" s="1"/>
  <c r="E8" i="12"/>
  <c r="N8" i="12" s="1"/>
  <c r="E9" i="12"/>
  <c r="P9" i="12" s="1"/>
  <c r="E10" i="12"/>
  <c r="M10" i="12" s="1"/>
  <c r="E11" i="12"/>
  <c r="G11" i="12" s="1"/>
  <c r="E12" i="12"/>
  <c r="G12" i="12" s="1"/>
  <c r="E13" i="12"/>
  <c r="H13" i="12" s="1"/>
  <c r="E14" i="12"/>
  <c r="E15" i="12"/>
  <c r="I15" i="12" s="1"/>
  <c r="E16" i="12"/>
  <c r="G16" i="12" s="1"/>
  <c r="E17" i="12"/>
  <c r="H17" i="12" s="1"/>
  <c r="E18" i="12"/>
  <c r="H18" i="12" s="1"/>
  <c r="E19" i="12"/>
  <c r="I19" i="12" s="1"/>
  <c r="E20" i="12"/>
  <c r="I20" i="12" s="1"/>
  <c r="E21" i="12"/>
  <c r="E22" i="12"/>
  <c r="E23" i="12"/>
  <c r="K23" i="12" s="1"/>
  <c r="E24" i="12"/>
  <c r="K24" i="12" s="1"/>
  <c r="E25" i="12"/>
  <c r="H25" i="12" s="1"/>
  <c r="E26" i="12"/>
  <c r="Q26" i="12" s="1"/>
  <c r="E27" i="12"/>
  <c r="K27" i="12" s="1"/>
  <c r="E28" i="12"/>
  <c r="I28" i="12" s="1"/>
  <c r="E29" i="12"/>
  <c r="E30" i="12"/>
  <c r="I30" i="12" s="1"/>
  <c r="E31" i="12"/>
  <c r="E32" i="12"/>
  <c r="E33" i="12"/>
  <c r="Q33" i="12" s="1"/>
  <c r="E34" i="12"/>
  <c r="Q34" i="12" s="1"/>
  <c r="E35" i="12"/>
  <c r="L35" i="12" s="1"/>
  <c r="E36" i="12"/>
  <c r="G36" i="12" s="1"/>
  <c r="E37" i="12"/>
  <c r="I37" i="12" s="1"/>
  <c r="E38" i="12"/>
  <c r="E39" i="12"/>
  <c r="G39" i="12" s="1"/>
  <c r="E40" i="12"/>
  <c r="I40" i="12" s="1"/>
  <c r="E41" i="12"/>
  <c r="Q41" i="12" s="1"/>
  <c r="E42" i="12"/>
  <c r="Q42" i="12" s="1"/>
  <c r="E43" i="12"/>
  <c r="J43" i="12" s="1"/>
  <c r="E44" i="12"/>
  <c r="K44" i="12" s="1"/>
  <c r="E45" i="12"/>
  <c r="K45" i="12" s="1"/>
  <c r="E46" i="12"/>
  <c r="E47" i="12"/>
  <c r="K47" i="12" s="1"/>
  <c r="E48" i="12"/>
  <c r="G48" i="12" s="1"/>
  <c r="E49" i="12"/>
  <c r="G49" i="12" s="1"/>
  <c r="E50" i="12"/>
  <c r="Q50" i="12" s="1"/>
  <c r="E51" i="12"/>
  <c r="I51" i="12" s="1"/>
  <c r="E52" i="12"/>
  <c r="Q52" i="12" s="1"/>
  <c r="E53" i="12"/>
  <c r="E54" i="12"/>
  <c r="L54" i="12" s="1"/>
  <c r="E55" i="12"/>
  <c r="E56" i="12"/>
  <c r="E57" i="12"/>
  <c r="H57" i="12" s="1"/>
  <c r="E58" i="12"/>
  <c r="H58" i="12" s="1"/>
  <c r="E59" i="12"/>
  <c r="I59" i="12" s="1"/>
  <c r="E60" i="12"/>
  <c r="I60" i="12" s="1"/>
  <c r="E61" i="12"/>
  <c r="E62" i="12"/>
  <c r="J62" i="12" s="1"/>
  <c r="E63" i="12"/>
  <c r="J63" i="12" s="1"/>
  <c r="E64" i="12"/>
  <c r="Q64" i="12" s="1"/>
  <c r="E65" i="12"/>
  <c r="G65" i="12" s="1"/>
  <c r="E66" i="12"/>
  <c r="Q66" i="12" s="1"/>
  <c r="E67" i="12"/>
  <c r="E68" i="12"/>
  <c r="G68" i="12" s="1"/>
  <c r="E69" i="12"/>
  <c r="K69" i="12" s="1"/>
  <c r="E70" i="12"/>
  <c r="E71" i="12"/>
  <c r="I71" i="12" s="1"/>
  <c r="E72" i="12"/>
  <c r="I72" i="12" s="1"/>
  <c r="E73" i="12"/>
  <c r="H73" i="12" s="1"/>
  <c r="E74" i="12"/>
  <c r="Q74" i="12" s="1"/>
  <c r="E75" i="12"/>
  <c r="G75" i="12" s="1"/>
  <c r="E76" i="12"/>
  <c r="G76" i="12" s="1"/>
  <c r="E77" i="12"/>
  <c r="H77" i="12" s="1"/>
  <c r="E78" i="12"/>
  <c r="E79" i="12"/>
  <c r="N79" i="12" s="1"/>
  <c r="E80" i="12"/>
  <c r="G80" i="12" s="1"/>
  <c r="E81" i="12"/>
  <c r="J81" i="12" s="1"/>
  <c r="E82" i="12"/>
  <c r="E83" i="12"/>
  <c r="H83" i="12" s="1"/>
  <c r="E84" i="12"/>
  <c r="I84" i="12" s="1"/>
  <c r="E85" i="12"/>
  <c r="E86" i="12"/>
  <c r="K86" i="12" s="1"/>
  <c r="E87" i="12"/>
  <c r="G87" i="12" s="1"/>
  <c r="E88" i="12"/>
  <c r="G88" i="12" s="1"/>
  <c r="E89" i="12"/>
  <c r="Q89" i="12" s="1"/>
  <c r="E90" i="12"/>
  <c r="H90" i="12" s="1"/>
  <c r="E91" i="12"/>
  <c r="H91" i="12" s="1"/>
  <c r="E92" i="12"/>
  <c r="H92" i="12" s="1"/>
  <c r="E93" i="12"/>
  <c r="E94" i="12"/>
  <c r="I94" i="12" s="1"/>
  <c r="E95" i="12"/>
  <c r="J95" i="12" s="1"/>
  <c r="E96" i="12"/>
  <c r="J96" i="12" s="1"/>
  <c r="E97" i="12"/>
  <c r="J97" i="12" s="1"/>
  <c r="E98" i="12"/>
  <c r="Q98" i="12" s="1"/>
  <c r="E99" i="12"/>
  <c r="H99" i="12" s="1"/>
  <c r="E100" i="12"/>
  <c r="E101" i="12"/>
  <c r="H101" i="12" s="1"/>
  <c r="E102" i="12"/>
  <c r="E103" i="12"/>
  <c r="G103" i="12" s="1"/>
  <c r="E104" i="12"/>
  <c r="G104" i="12" s="1"/>
  <c r="E105" i="12"/>
  <c r="L105" i="12" s="1"/>
  <c r="E106" i="12"/>
  <c r="E107" i="12"/>
  <c r="L107" i="12" s="1"/>
  <c r="E108" i="12"/>
  <c r="L108" i="12" s="1"/>
  <c r="E109" i="12"/>
  <c r="P109" i="12" s="1"/>
  <c r="E110" i="12"/>
  <c r="J110" i="12" s="1"/>
  <c r="E111" i="12"/>
  <c r="K111" i="12" s="1"/>
  <c r="E112" i="12"/>
  <c r="P112" i="12" s="1"/>
  <c r="E113" i="12"/>
  <c r="P113" i="12" s="1"/>
  <c r="E114" i="12"/>
  <c r="Q114" i="12" s="1"/>
  <c r="E115" i="12"/>
  <c r="Q115" i="12" s="1"/>
  <c r="E116" i="12"/>
  <c r="I116" i="12" s="1"/>
  <c r="E117" i="12"/>
  <c r="E118" i="12"/>
  <c r="Q118" i="12" s="1"/>
  <c r="E119" i="12"/>
  <c r="G119" i="12" s="1"/>
  <c r="E120" i="12"/>
  <c r="G120" i="12" s="1"/>
  <c r="E121" i="12"/>
  <c r="H121" i="12" s="1"/>
  <c r="E122" i="12"/>
  <c r="G122" i="12" s="1"/>
  <c r="E123" i="12"/>
  <c r="H123" i="12" s="1"/>
  <c r="E124" i="12"/>
  <c r="H124" i="12" s="1"/>
  <c r="E125" i="12"/>
  <c r="H125" i="12" s="1"/>
  <c r="E126" i="12"/>
  <c r="I126" i="12" s="1"/>
  <c r="E127" i="12"/>
  <c r="J127" i="12" s="1"/>
  <c r="E128" i="12"/>
  <c r="J128" i="12" s="1"/>
  <c r="E129" i="12"/>
  <c r="J129" i="12" s="1"/>
  <c r="E130" i="12"/>
  <c r="E131" i="12"/>
  <c r="G131" i="12" s="1"/>
  <c r="E132" i="12"/>
  <c r="E133" i="12"/>
  <c r="L133" i="12" s="1"/>
  <c r="E134" i="12"/>
  <c r="M134" i="12" s="1"/>
  <c r="E135" i="12"/>
  <c r="I135" i="12" s="1"/>
  <c r="E136" i="12"/>
  <c r="I136" i="12" s="1"/>
  <c r="E137" i="12"/>
  <c r="I137" i="12" s="1"/>
  <c r="E138" i="12"/>
  <c r="H138" i="12" s="1"/>
  <c r="E139" i="12"/>
  <c r="E140" i="12"/>
  <c r="G140" i="12" s="1"/>
  <c r="E141" i="12"/>
  <c r="E142" i="12"/>
  <c r="E143" i="12"/>
  <c r="G143" i="12" s="1"/>
  <c r="E144" i="12"/>
  <c r="G144" i="12" s="1"/>
  <c r="E145" i="12"/>
  <c r="I145" i="12" s="1"/>
  <c r="E146" i="12"/>
  <c r="Q146" i="12" s="1"/>
  <c r="E147" i="12"/>
  <c r="E148" i="12"/>
  <c r="N148" i="12" s="1"/>
  <c r="E149" i="12"/>
  <c r="N149" i="12" s="1"/>
  <c r="E150" i="12"/>
  <c r="E151" i="12"/>
  <c r="Q151" i="12" s="1"/>
  <c r="E152" i="12"/>
  <c r="G152" i="12" s="1"/>
  <c r="E153" i="12"/>
  <c r="L153" i="12" s="1"/>
  <c r="E154" i="12"/>
  <c r="M154" i="12" s="1"/>
  <c r="E155" i="12"/>
  <c r="J155" i="12" s="1"/>
  <c r="E156" i="12"/>
  <c r="M156" i="12" s="1"/>
  <c r="E157" i="12"/>
  <c r="E158" i="12"/>
  <c r="I158" i="12" s="1"/>
  <c r="E159" i="12"/>
  <c r="I159" i="12" s="1"/>
  <c r="E160" i="12"/>
  <c r="I160" i="12" s="1"/>
  <c r="E161" i="12"/>
  <c r="G161" i="12" s="1"/>
  <c r="E162" i="12"/>
  <c r="G162" i="12" s="1"/>
  <c r="E163" i="12"/>
  <c r="G163" i="12" s="1"/>
  <c r="E164" i="12"/>
  <c r="K164" i="12" s="1"/>
  <c r="E165" i="12"/>
  <c r="K165" i="12" s="1"/>
  <c r="E166" i="12"/>
  <c r="J166" i="12" s="1"/>
  <c r="E167" i="12"/>
  <c r="H167" i="12" s="1"/>
  <c r="E168" i="12"/>
  <c r="J168" i="12" s="1"/>
  <c r="E169" i="12"/>
  <c r="J169" i="12" s="1"/>
  <c r="E170" i="12"/>
  <c r="Q170" i="12" s="1"/>
  <c r="E171" i="12"/>
  <c r="E172" i="12"/>
  <c r="I172" i="12" s="1"/>
  <c r="E173" i="12"/>
  <c r="E174" i="12"/>
  <c r="E175" i="12"/>
  <c r="H175" i="12" s="1"/>
  <c r="E176" i="12"/>
  <c r="I176" i="12" s="1"/>
  <c r="E177" i="12"/>
  <c r="I177" i="12" s="1"/>
  <c r="E178" i="12"/>
  <c r="H178" i="12" s="1"/>
  <c r="E179" i="12"/>
  <c r="H179" i="12" s="1"/>
  <c r="E180" i="12"/>
  <c r="M180" i="12" s="1"/>
  <c r="E181" i="12"/>
  <c r="E182" i="12"/>
  <c r="Q182" i="12" s="1"/>
  <c r="E183" i="12"/>
  <c r="K183" i="12" s="1"/>
  <c r="E184" i="12"/>
  <c r="K184" i="12" s="1"/>
  <c r="E185" i="12"/>
  <c r="K185" i="12" s="1"/>
  <c r="E186" i="12"/>
  <c r="E187" i="12"/>
  <c r="G187" i="12" s="1"/>
  <c r="E188" i="12"/>
  <c r="I188" i="12" s="1"/>
  <c r="E189" i="12"/>
  <c r="H189" i="12" s="1"/>
  <c r="E190" i="12"/>
  <c r="P190" i="12" s="1"/>
  <c r="E191" i="12"/>
  <c r="I191" i="12" s="1"/>
  <c r="E192" i="12"/>
  <c r="I192" i="12" s="1"/>
  <c r="E193" i="12"/>
  <c r="P193" i="12" s="1"/>
  <c r="E194" i="12"/>
  <c r="P194" i="12" s="1"/>
  <c r="E195" i="12"/>
  <c r="E196" i="12"/>
  <c r="H196" i="12" s="1"/>
  <c r="E197" i="12"/>
  <c r="H197" i="12" s="1"/>
  <c r="E198" i="12"/>
  <c r="L198" i="12" s="1"/>
  <c r="E199" i="12"/>
  <c r="H199" i="12" s="1"/>
  <c r="E200" i="12"/>
  <c r="G200" i="12" s="1"/>
  <c r="C200" i="12"/>
  <c r="B200" i="12"/>
  <c r="C199" i="12"/>
  <c r="B199" i="12"/>
  <c r="C198" i="12"/>
  <c r="B198" i="12"/>
  <c r="C197" i="12"/>
  <c r="B197" i="12"/>
  <c r="C196" i="12"/>
  <c r="B196" i="12"/>
  <c r="C195" i="12"/>
  <c r="B195" i="12"/>
  <c r="C194" i="12"/>
  <c r="B194" i="12"/>
  <c r="C193" i="12"/>
  <c r="B193" i="12"/>
  <c r="C192" i="12"/>
  <c r="B192" i="12"/>
  <c r="C191" i="12"/>
  <c r="B191" i="12"/>
  <c r="C190" i="12"/>
  <c r="B190" i="12"/>
  <c r="C189" i="12"/>
  <c r="B189" i="12"/>
  <c r="C188" i="12"/>
  <c r="B188" i="12"/>
  <c r="C187" i="12"/>
  <c r="B187" i="12"/>
  <c r="C186" i="12"/>
  <c r="B186" i="12"/>
  <c r="C185" i="12"/>
  <c r="B185" i="12"/>
  <c r="C184" i="12"/>
  <c r="B184" i="12"/>
  <c r="C183" i="12"/>
  <c r="B183" i="12"/>
  <c r="C182" i="12"/>
  <c r="B182" i="12"/>
  <c r="C181" i="12"/>
  <c r="B181" i="12"/>
  <c r="C180" i="12"/>
  <c r="B180" i="12"/>
  <c r="C179" i="12"/>
  <c r="B179" i="12"/>
  <c r="C178" i="12"/>
  <c r="B178" i="12"/>
  <c r="C177" i="12"/>
  <c r="B177" i="12"/>
  <c r="C176" i="12"/>
  <c r="B176" i="12"/>
  <c r="C175" i="12"/>
  <c r="B175" i="12"/>
  <c r="C174" i="12"/>
  <c r="B174" i="12"/>
  <c r="C173" i="12"/>
  <c r="B173" i="12"/>
  <c r="C172" i="12"/>
  <c r="B172" i="12"/>
  <c r="C171" i="12"/>
  <c r="B171" i="12"/>
  <c r="C170" i="12"/>
  <c r="B170" i="12"/>
  <c r="C169" i="12"/>
  <c r="B169" i="12"/>
  <c r="C168" i="12"/>
  <c r="B168" i="12"/>
  <c r="C167" i="12"/>
  <c r="B167" i="12"/>
  <c r="C166" i="12"/>
  <c r="B166" i="12"/>
  <c r="C165" i="12"/>
  <c r="B165" i="12"/>
  <c r="C164" i="12"/>
  <c r="B164" i="12"/>
  <c r="C163" i="12"/>
  <c r="B163" i="12"/>
  <c r="C162" i="12"/>
  <c r="B162" i="12"/>
  <c r="C161" i="12"/>
  <c r="B161" i="12"/>
  <c r="C160" i="12"/>
  <c r="B160" i="12"/>
  <c r="C159" i="12"/>
  <c r="B159" i="12"/>
  <c r="C158" i="12"/>
  <c r="B158" i="12"/>
  <c r="C157" i="12"/>
  <c r="B157" i="12"/>
  <c r="C156" i="12"/>
  <c r="B156" i="12"/>
  <c r="C155" i="12"/>
  <c r="B155" i="12"/>
  <c r="C154" i="12"/>
  <c r="B154" i="12"/>
  <c r="C153" i="12"/>
  <c r="B153" i="12"/>
  <c r="C152" i="12"/>
  <c r="B152" i="12"/>
  <c r="C151" i="12"/>
  <c r="B151" i="12"/>
  <c r="C150" i="12"/>
  <c r="B150" i="12"/>
  <c r="C149" i="12"/>
  <c r="B149" i="12"/>
  <c r="C148" i="12"/>
  <c r="B148" i="12"/>
  <c r="C147" i="12"/>
  <c r="B147" i="12"/>
  <c r="C146" i="12"/>
  <c r="B146" i="12"/>
  <c r="C145" i="12"/>
  <c r="B145" i="12"/>
  <c r="B144" i="12"/>
  <c r="B143" i="12"/>
  <c r="B142" i="12"/>
  <c r="C141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C118" i="12"/>
  <c r="B118" i="12"/>
  <c r="B117" i="12"/>
  <c r="B116" i="12"/>
  <c r="B115" i="12"/>
  <c r="B114" i="12"/>
  <c r="B113" i="12"/>
  <c r="B112" i="12"/>
  <c r="B111" i="12"/>
  <c r="B110" i="12"/>
  <c r="C109" i="12"/>
  <c r="B109" i="12"/>
  <c r="B108" i="12"/>
  <c r="C107" i="12"/>
  <c r="B107" i="12"/>
  <c r="B106" i="12"/>
  <c r="C105" i="12"/>
  <c r="B105" i="12"/>
  <c r="B104" i="12"/>
  <c r="B103" i="12"/>
  <c r="C102" i="12"/>
  <c r="B102" i="12"/>
  <c r="B101" i="12"/>
  <c r="B100" i="12"/>
  <c r="B99" i="12"/>
  <c r="B98" i="12"/>
  <c r="B97" i="12"/>
  <c r="C96" i="12"/>
  <c r="B96" i="12"/>
  <c r="C95" i="12"/>
  <c r="B95" i="12"/>
  <c r="C94" i="12"/>
  <c r="B94" i="12"/>
  <c r="B93" i="12"/>
  <c r="C92" i="12"/>
  <c r="B92" i="12"/>
  <c r="C91" i="12"/>
  <c r="B91" i="12"/>
  <c r="C90" i="12"/>
  <c r="B90" i="12"/>
  <c r="C89" i="12"/>
  <c r="B89" i="12"/>
  <c r="C88" i="12"/>
  <c r="B88" i="12"/>
  <c r="B87" i="12"/>
  <c r="B86" i="12"/>
  <c r="B85" i="12"/>
  <c r="B84" i="12"/>
  <c r="B83" i="12"/>
  <c r="B82" i="12"/>
  <c r="C81" i="12"/>
  <c r="B81" i="12"/>
  <c r="B80" i="12"/>
  <c r="B79" i="12"/>
  <c r="B78" i="12"/>
  <c r="B77" i="12"/>
  <c r="B76" i="12"/>
  <c r="C75" i="12"/>
  <c r="B75" i="12"/>
  <c r="B74" i="12"/>
  <c r="C73" i="12"/>
  <c r="B73" i="12"/>
  <c r="C72" i="12"/>
  <c r="B72" i="12"/>
  <c r="C71" i="12"/>
  <c r="B71" i="12"/>
  <c r="C70" i="12"/>
  <c r="B70" i="12"/>
  <c r="B69" i="12"/>
  <c r="C68" i="12"/>
  <c r="B68" i="12"/>
  <c r="C67" i="12"/>
  <c r="B67" i="12"/>
  <c r="B66" i="12"/>
  <c r="C65" i="12"/>
  <c r="B65" i="12"/>
  <c r="C64" i="12"/>
  <c r="B64" i="12"/>
  <c r="C63" i="12"/>
  <c r="B63" i="12"/>
  <c r="C62" i="12"/>
  <c r="B62" i="12"/>
  <c r="B61" i="12"/>
  <c r="C60" i="12"/>
  <c r="B60" i="12"/>
  <c r="C59" i="12"/>
  <c r="B59" i="12"/>
  <c r="C58" i="12"/>
  <c r="B58" i="12"/>
  <c r="C57" i="12"/>
  <c r="B57" i="12"/>
  <c r="B56" i="12"/>
  <c r="C55" i="12"/>
  <c r="B55" i="12"/>
  <c r="C54" i="12"/>
  <c r="B54" i="12"/>
  <c r="C53" i="12"/>
  <c r="B53" i="12"/>
  <c r="B52" i="12"/>
  <c r="C51" i="12"/>
  <c r="B51" i="12"/>
  <c r="C50" i="12"/>
  <c r="B50" i="12"/>
  <c r="B49" i="12"/>
  <c r="B48" i="12"/>
  <c r="C47" i="12"/>
  <c r="B47" i="12"/>
  <c r="B46" i="12"/>
  <c r="C45" i="12"/>
  <c r="B45" i="12"/>
  <c r="B44" i="12"/>
  <c r="C43" i="12"/>
  <c r="B43" i="12"/>
  <c r="C42" i="12"/>
  <c r="B42" i="12"/>
  <c r="B41" i="12"/>
  <c r="C40" i="12"/>
  <c r="B40" i="12"/>
  <c r="C39" i="12"/>
  <c r="B39" i="12"/>
  <c r="C38" i="12"/>
  <c r="B38" i="12"/>
  <c r="C37" i="12"/>
  <c r="B37" i="12"/>
  <c r="C36" i="12"/>
  <c r="B36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B17" i="12"/>
  <c r="B16" i="12"/>
  <c r="C15" i="12"/>
  <c r="B15" i="12"/>
  <c r="C14" i="12"/>
  <c r="B14" i="12"/>
  <c r="C13" i="12"/>
  <c r="B13" i="12"/>
  <c r="B12" i="12"/>
  <c r="C11" i="12"/>
  <c r="B11" i="12"/>
  <c r="B10" i="12"/>
  <c r="C9" i="12"/>
  <c r="B9" i="12"/>
  <c r="B8" i="12"/>
  <c r="C7" i="12"/>
  <c r="B7" i="12"/>
  <c r="B6" i="12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5" i="9"/>
  <c r="F76" i="9"/>
  <c r="F78" i="9"/>
  <c r="F80" i="9"/>
  <c r="F81" i="9"/>
  <c r="F83" i="9"/>
  <c r="F85" i="9"/>
  <c r="F86" i="9"/>
  <c r="F89" i="9"/>
  <c r="F90" i="9"/>
  <c r="F92" i="9"/>
  <c r="F93" i="9"/>
  <c r="F94" i="9"/>
  <c r="F95" i="9"/>
  <c r="F96" i="9"/>
  <c r="F99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5" i="9"/>
  <c r="E76" i="9"/>
  <c r="E78" i="9"/>
  <c r="E80" i="9"/>
  <c r="E81" i="9"/>
  <c r="E83" i="9"/>
  <c r="E85" i="9"/>
  <c r="E86" i="9"/>
  <c r="E89" i="9"/>
  <c r="E90" i="9"/>
  <c r="E92" i="9"/>
  <c r="E93" i="9"/>
  <c r="E94" i="9"/>
  <c r="E95" i="9"/>
  <c r="E96" i="9"/>
  <c r="E99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Y132" i="1"/>
  <c r="C132" i="12" s="1"/>
  <c r="Z132" i="1"/>
  <c r="AA132" i="1"/>
  <c r="AB132" i="1"/>
  <c r="AC132" i="1"/>
  <c r="Q159" i="12" l="1"/>
  <c r="I103" i="12"/>
  <c r="Q88" i="12"/>
  <c r="Q65" i="12"/>
  <c r="J191" i="12"/>
  <c r="J193" i="12"/>
  <c r="Q72" i="12"/>
  <c r="L200" i="12"/>
  <c r="Q108" i="12"/>
  <c r="J192" i="12"/>
  <c r="L60" i="12"/>
  <c r="P11" i="12"/>
  <c r="Q51" i="12"/>
  <c r="H41" i="12"/>
  <c r="K128" i="12"/>
  <c r="L59" i="12"/>
  <c r="H68" i="12"/>
  <c r="I104" i="12"/>
  <c r="K127" i="12"/>
  <c r="I52" i="12"/>
  <c r="M99" i="12"/>
  <c r="G91" i="12"/>
  <c r="I199" i="12"/>
  <c r="J112" i="12"/>
  <c r="L199" i="12"/>
  <c r="M12" i="12"/>
  <c r="H60" i="12"/>
  <c r="H164" i="12"/>
  <c r="L12" i="12"/>
  <c r="G108" i="12"/>
  <c r="H36" i="12"/>
  <c r="K91" i="12"/>
  <c r="G92" i="12"/>
  <c r="H28" i="12"/>
  <c r="J113" i="12"/>
  <c r="Q81" i="12"/>
  <c r="G60" i="12"/>
  <c r="H89" i="12"/>
  <c r="I39" i="12"/>
  <c r="J111" i="12"/>
  <c r="L155" i="12"/>
  <c r="M11" i="12"/>
  <c r="I83" i="12"/>
  <c r="M155" i="12"/>
  <c r="Q90" i="12"/>
  <c r="Q28" i="12"/>
  <c r="Q91" i="12"/>
  <c r="G28" i="12"/>
  <c r="I144" i="12"/>
  <c r="J44" i="12"/>
  <c r="L104" i="12"/>
  <c r="O135" i="12"/>
  <c r="G66" i="12"/>
  <c r="G193" i="12"/>
  <c r="Q17" i="12"/>
  <c r="Q58" i="12"/>
  <c r="G90" i="12"/>
  <c r="I168" i="12"/>
  <c r="J42" i="12"/>
  <c r="M153" i="12"/>
  <c r="Q73" i="12"/>
  <c r="G177" i="12"/>
  <c r="G89" i="12"/>
  <c r="G17" i="12"/>
  <c r="H122" i="12"/>
  <c r="I167" i="12"/>
  <c r="Q153" i="12"/>
  <c r="Q175" i="12"/>
  <c r="G146" i="12"/>
  <c r="Q18" i="12"/>
  <c r="Q49" i="12"/>
  <c r="Q71" i="12"/>
  <c r="Q80" i="12"/>
  <c r="Q96" i="12"/>
  <c r="Q143" i="12"/>
  <c r="Q183" i="12"/>
  <c r="G175" i="12"/>
  <c r="G145" i="12"/>
  <c r="G107" i="12"/>
  <c r="G79" i="12"/>
  <c r="G47" i="12"/>
  <c r="G15" i="12"/>
  <c r="H146" i="12"/>
  <c r="H59" i="12"/>
  <c r="H19" i="12"/>
  <c r="I149" i="12"/>
  <c r="I80" i="12"/>
  <c r="J167" i="12"/>
  <c r="J79" i="12"/>
  <c r="K200" i="12"/>
  <c r="K68" i="12"/>
  <c r="L8" i="12"/>
  <c r="M98" i="12"/>
  <c r="N72" i="12"/>
  <c r="P8" i="12"/>
  <c r="G34" i="12"/>
  <c r="G121" i="12"/>
  <c r="G151" i="12"/>
  <c r="H26" i="12"/>
  <c r="J9" i="12"/>
  <c r="K88" i="12"/>
  <c r="L154" i="12"/>
  <c r="L57" i="12"/>
  <c r="M105" i="12"/>
  <c r="Q9" i="12"/>
  <c r="J80" i="12"/>
  <c r="K87" i="12"/>
  <c r="Q10" i="12"/>
  <c r="Q161" i="12"/>
  <c r="Q191" i="12"/>
  <c r="G164" i="12"/>
  <c r="G136" i="12"/>
  <c r="G44" i="12"/>
  <c r="H143" i="12"/>
  <c r="I148" i="12"/>
  <c r="I79" i="12"/>
  <c r="I16" i="12"/>
  <c r="J144" i="12"/>
  <c r="J60" i="12"/>
  <c r="K167" i="12"/>
  <c r="L7" i="12"/>
  <c r="M60" i="12"/>
  <c r="O138" i="12"/>
  <c r="G194" i="12"/>
  <c r="G33" i="12"/>
  <c r="G178" i="12"/>
  <c r="N80" i="12"/>
  <c r="Q25" i="12"/>
  <c r="G176" i="12"/>
  <c r="H105" i="12"/>
  <c r="J7" i="12"/>
  <c r="Q57" i="12"/>
  <c r="Q87" i="12"/>
  <c r="Q97" i="12"/>
  <c r="Q199" i="12"/>
  <c r="G135" i="12"/>
  <c r="I200" i="12"/>
  <c r="J143" i="12"/>
  <c r="J45" i="12"/>
  <c r="K129" i="12"/>
  <c r="M13" i="12"/>
  <c r="O137" i="12"/>
  <c r="N174" i="12"/>
  <c r="P174" i="12"/>
  <c r="M174" i="12"/>
  <c r="L174" i="12"/>
  <c r="G174" i="12"/>
  <c r="K174" i="12"/>
  <c r="J174" i="12"/>
  <c r="I174" i="12"/>
  <c r="O174" i="12"/>
  <c r="N142" i="12"/>
  <c r="O142" i="12"/>
  <c r="P142" i="12"/>
  <c r="M142" i="12"/>
  <c r="K142" i="12"/>
  <c r="G142" i="12"/>
  <c r="L142" i="12"/>
  <c r="I142" i="12"/>
  <c r="P102" i="12"/>
  <c r="N102" i="12"/>
  <c r="L102" i="12"/>
  <c r="K102" i="12"/>
  <c r="G102" i="12"/>
  <c r="J102" i="12"/>
  <c r="O102" i="12"/>
  <c r="P78" i="12"/>
  <c r="O78" i="12"/>
  <c r="M78" i="12"/>
  <c r="L78" i="12"/>
  <c r="G78" i="12"/>
  <c r="K78" i="12"/>
  <c r="I78" i="12"/>
  <c r="P46" i="12"/>
  <c r="M46" i="12"/>
  <c r="L46" i="12"/>
  <c r="O46" i="12"/>
  <c r="J46" i="12"/>
  <c r="G46" i="12"/>
  <c r="N46" i="12"/>
  <c r="I46" i="12"/>
  <c r="P14" i="12"/>
  <c r="O14" i="12"/>
  <c r="M14" i="12"/>
  <c r="L14" i="12"/>
  <c r="G14" i="12"/>
  <c r="J14" i="12"/>
  <c r="K14" i="12"/>
  <c r="I14" i="12"/>
  <c r="I62" i="12"/>
  <c r="O173" i="12"/>
  <c r="M173" i="12"/>
  <c r="N173" i="12"/>
  <c r="P173" i="12"/>
  <c r="L173" i="12"/>
  <c r="G173" i="12"/>
  <c r="J173" i="12"/>
  <c r="K173" i="12"/>
  <c r="I173" i="12"/>
  <c r="H173" i="12"/>
  <c r="O141" i="12"/>
  <c r="P141" i="12"/>
  <c r="N141" i="12"/>
  <c r="M141" i="12"/>
  <c r="K141" i="12"/>
  <c r="G141" i="12"/>
  <c r="L141" i="12"/>
  <c r="J141" i="12"/>
  <c r="I141" i="12"/>
  <c r="H141" i="12"/>
  <c r="N117" i="12"/>
  <c r="O117" i="12"/>
  <c r="P117" i="12"/>
  <c r="G117" i="12"/>
  <c r="J117" i="12"/>
  <c r="K117" i="12"/>
  <c r="I117" i="12"/>
  <c r="L117" i="12"/>
  <c r="M117" i="12"/>
  <c r="H117" i="12"/>
  <c r="N85" i="12"/>
  <c r="O85" i="12"/>
  <c r="P85" i="12"/>
  <c r="G85" i="12"/>
  <c r="K85" i="12"/>
  <c r="J85" i="12"/>
  <c r="I85" i="12"/>
  <c r="H85" i="12"/>
  <c r="M85" i="12"/>
  <c r="N53" i="12"/>
  <c r="O53" i="12"/>
  <c r="P53" i="12"/>
  <c r="M53" i="12"/>
  <c r="G53" i="12"/>
  <c r="L53" i="12"/>
  <c r="K53" i="12"/>
  <c r="I53" i="12"/>
  <c r="J53" i="12"/>
  <c r="H53" i="12"/>
  <c r="N21" i="12"/>
  <c r="O21" i="12"/>
  <c r="P21" i="12"/>
  <c r="M21" i="12"/>
  <c r="J21" i="12"/>
  <c r="G21" i="12"/>
  <c r="K21" i="12"/>
  <c r="I21" i="12"/>
  <c r="L21" i="12"/>
  <c r="H21" i="12"/>
  <c r="I182" i="12"/>
  <c r="M102" i="12"/>
  <c r="O188" i="12"/>
  <c r="N188" i="12"/>
  <c r="P188" i="12"/>
  <c r="L188" i="12"/>
  <c r="K188" i="12"/>
  <c r="J188" i="12"/>
  <c r="M188" i="12"/>
  <c r="O156" i="12"/>
  <c r="N156" i="12"/>
  <c r="L156" i="12"/>
  <c r="J156" i="12"/>
  <c r="P156" i="12"/>
  <c r="K156" i="12"/>
  <c r="O124" i="12"/>
  <c r="M124" i="12"/>
  <c r="P124" i="12"/>
  <c r="N124" i="12"/>
  <c r="L124" i="12"/>
  <c r="K124" i="12"/>
  <c r="J124" i="12"/>
  <c r="O100" i="12"/>
  <c r="N100" i="12"/>
  <c r="M100" i="12"/>
  <c r="P100" i="12"/>
  <c r="L100" i="12"/>
  <c r="J100" i="12"/>
  <c r="K100" i="12"/>
  <c r="I100" i="12"/>
  <c r="H37" i="12"/>
  <c r="J142" i="12"/>
  <c r="P195" i="12"/>
  <c r="N195" i="12"/>
  <c r="O195" i="12"/>
  <c r="M195" i="12"/>
  <c r="K195" i="12"/>
  <c r="I195" i="12"/>
  <c r="J195" i="12"/>
  <c r="H195" i="12"/>
  <c r="P171" i="12"/>
  <c r="N171" i="12"/>
  <c r="K171" i="12"/>
  <c r="M171" i="12"/>
  <c r="L171" i="12"/>
  <c r="I171" i="12"/>
  <c r="J171" i="12"/>
  <c r="H171" i="12"/>
  <c r="O171" i="12"/>
  <c r="P147" i="12"/>
  <c r="N147" i="12"/>
  <c r="L147" i="12"/>
  <c r="O147" i="12"/>
  <c r="K147" i="12"/>
  <c r="M147" i="12"/>
  <c r="I147" i="12"/>
  <c r="J147" i="12"/>
  <c r="G147" i="12"/>
  <c r="O123" i="12"/>
  <c r="P123" i="12"/>
  <c r="N123" i="12"/>
  <c r="L123" i="12"/>
  <c r="M123" i="12"/>
  <c r="K123" i="12"/>
  <c r="J123" i="12"/>
  <c r="P91" i="12"/>
  <c r="O91" i="12"/>
  <c r="N91" i="12"/>
  <c r="M91" i="12"/>
  <c r="J91" i="12"/>
  <c r="L91" i="12"/>
  <c r="P67" i="12"/>
  <c r="N67" i="12"/>
  <c r="M67" i="12"/>
  <c r="J67" i="12"/>
  <c r="L67" i="12"/>
  <c r="I67" i="12"/>
  <c r="P43" i="12"/>
  <c r="O43" i="12"/>
  <c r="M43" i="12"/>
  <c r="K43" i="12"/>
  <c r="L43" i="12"/>
  <c r="I43" i="12"/>
  <c r="N43" i="12"/>
  <c r="H43" i="12"/>
  <c r="P19" i="12"/>
  <c r="N19" i="12"/>
  <c r="M19" i="12"/>
  <c r="L19" i="12"/>
  <c r="J19" i="12"/>
  <c r="K19" i="12"/>
  <c r="O19" i="12"/>
  <c r="G19" i="12"/>
  <c r="G27" i="12"/>
  <c r="H156" i="12"/>
  <c r="H102" i="12"/>
  <c r="H69" i="12"/>
  <c r="I180" i="12"/>
  <c r="I101" i="12"/>
  <c r="O134" i="12"/>
  <c r="N194" i="12"/>
  <c r="O194" i="12"/>
  <c r="M194" i="12"/>
  <c r="I194" i="12"/>
  <c r="L194" i="12"/>
  <c r="J194" i="12"/>
  <c r="H194" i="12"/>
  <c r="K194" i="12"/>
  <c r="N186" i="12"/>
  <c r="P186" i="12"/>
  <c r="M186" i="12"/>
  <c r="K186" i="12"/>
  <c r="O186" i="12"/>
  <c r="I186" i="12"/>
  <c r="L186" i="12"/>
  <c r="J186" i="12"/>
  <c r="N178" i="12"/>
  <c r="O178" i="12"/>
  <c r="M178" i="12"/>
  <c r="J178" i="12"/>
  <c r="K178" i="12"/>
  <c r="P178" i="12"/>
  <c r="I178" i="12"/>
  <c r="N170" i="12"/>
  <c r="P170" i="12"/>
  <c r="J170" i="12"/>
  <c r="L170" i="12"/>
  <c r="K170" i="12"/>
  <c r="I170" i="12"/>
  <c r="O170" i="12"/>
  <c r="M170" i="12"/>
  <c r="G170" i="12"/>
  <c r="N162" i="12"/>
  <c r="O162" i="12"/>
  <c r="J162" i="12"/>
  <c r="M162" i="12"/>
  <c r="I162" i="12"/>
  <c r="L162" i="12"/>
  <c r="K162" i="12"/>
  <c r="H162" i="12"/>
  <c r="P162" i="12"/>
  <c r="N154" i="12"/>
  <c r="P154" i="12"/>
  <c r="O154" i="12"/>
  <c r="J154" i="12"/>
  <c r="I154" i="12"/>
  <c r="K154" i="12"/>
  <c r="N146" i="12"/>
  <c r="P146" i="12"/>
  <c r="O146" i="12"/>
  <c r="M146" i="12"/>
  <c r="L146" i="12"/>
  <c r="J146" i="12"/>
  <c r="I146" i="12"/>
  <c r="N138" i="12"/>
  <c r="L138" i="12"/>
  <c r="J138" i="12"/>
  <c r="P138" i="12"/>
  <c r="I138" i="12"/>
  <c r="M138" i="12"/>
  <c r="K138" i="12"/>
  <c r="G138" i="12"/>
  <c r="L130" i="12"/>
  <c r="O130" i="12"/>
  <c r="J130" i="12"/>
  <c r="P122" i="12"/>
  <c r="N122" i="12"/>
  <c r="L122" i="12"/>
  <c r="M122" i="12"/>
  <c r="K122" i="12"/>
  <c r="J122" i="12"/>
  <c r="O122" i="12"/>
  <c r="I122" i="12"/>
  <c r="P114" i="12"/>
  <c r="N114" i="12"/>
  <c r="L114" i="12"/>
  <c r="K114" i="12"/>
  <c r="O114" i="12"/>
  <c r="J114" i="12"/>
  <c r="I114" i="12"/>
  <c r="M114" i="12"/>
  <c r="P106" i="12"/>
  <c r="N106" i="12"/>
  <c r="L106" i="12"/>
  <c r="K106" i="12"/>
  <c r="M106" i="12"/>
  <c r="J106" i="12"/>
  <c r="I106" i="12"/>
  <c r="H106" i="12"/>
  <c r="O106" i="12"/>
  <c r="G106" i="12"/>
  <c r="P98" i="12"/>
  <c r="N98" i="12"/>
  <c r="L98" i="12"/>
  <c r="K98" i="12"/>
  <c r="J98" i="12"/>
  <c r="I98" i="12"/>
  <c r="O98" i="12"/>
  <c r="H98" i="12"/>
  <c r="P90" i="12"/>
  <c r="N90" i="12"/>
  <c r="O90" i="12"/>
  <c r="M90" i="12"/>
  <c r="L90" i="12"/>
  <c r="K90" i="12"/>
  <c r="J90" i="12"/>
  <c r="I90" i="12"/>
  <c r="P82" i="12"/>
  <c r="N82" i="12"/>
  <c r="L82" i="12"/>
  <c r="M82" i="12"/>
  <c r="K82" i="12"/>
  <c r="O82" i="12"/>
  <c r="J82" i="12"/>
  <c r="I82" i="12"/>
  <c r="P74" i="12"/>
  <c r="N74" i="12"/>
  <c r="L74" i="12"/>
  <c r="O74" i="12"/>
  <c r="K74" i="12"/>
  <c r="J74" i="12"/>
  <c r="M74" i="12"/>
  <c r="I74" i="12"/>
  <c r="H74" i="12"/>
  <c r="G74" i="12"/>
  <c r="P66" i="12"/>
  <c r="N66" i="12"/>
  <c r="O66" i="12"/>
  <c r="L66" i="12"/>
  <c r="M66" i="12"/>
  <c r="K66" i="12"/>
  <c r="J66" i="12"/>
  <c r="I66" i="12"/>
  <c r="H66" i="12"/>
  <c r="P58" i="12"/>
  <c r="N58" i="12"/>
  <c r="M58" i="12"/>
  <c r="L58" i="12"/>
  <c r="O58" i="12"/>
  <c r="K58" i="12"/>
  <c r="J58" i="12"/>
  <c r="I58" i="12"/>
  <c r="P50" i="12"/>
  <c r="N50" i="12"/>
  <c r="L50" i="12"/>
  <c r="K50" i="12"/>
  <c r="O50" i="12"/>
  <c r="M50" i="12"/>
  <c r="J50" i="12"/>
  <c r="I50" i="12"/>
  <c r="G50" i="12"/>
  <c r="P42" i="12"/>
  <c r="N42" i="12"/>
  <c r="L42" i="12"/>
  <c r="O42" i="12"/>
  <c r="M42" i="12"/>
  <c r="K42" i="12"/>
  <c r="I42" i="12"/>
  <c r="H42" i="12"/>
  <c r="G42" i="12"/>
  <c r="P34" i="12"/>
  <c r="N34" i="12"/>
  <c r="L34" i="12"/>
  <c r="K34" i="12"/>
  <c r="I34" i="12"/>
  <c r="M34" i="12"/>
  <c r="J34" i="12"/>
  <c r="O34" i="12"/>
  <c r="H34" i="12"/>
  <c r="P26" i="12"/>
  <c r="N26" i="12"/>
  <c r="O26" i="12"/>
  <c r="M26" i="12"/>
  <c r="L26" i="12"/>
  <c r="K26" i="12"/>
  <c r="I26" i="12"/>
  <c r="P18" i="12"/>
  <c r="N18" i="12"/>
  <c r="L18" i="12"/>
  <c r="M18" i="12"/>
  <c r="K18" i="12"/>
  <c r="O18" i="12"/>
  <c r="I18" i="12"/>
  <c r="G18" i="12"/>
  <c r="J18" i="12"/>
  <c r="P10" i="12"/>
  <c r="N10" i="12"/>
  <c r="L10" i="12"/>
  <c r="O10" i="12"/>
  <c r="K10" i="12"/>
  <c r="J10" i="12"/>
  <c r="I10" i="12"/>
  <c r="H10" i="12"/>
  <c r="G10" i="12"/>
  <c r="G186" i="12"/>
  <c r="G172" i="12"/>
  <c r="G156" i="12"/>
  <c r="G130" i="12"/>
  <c r="G114" i="12"/>
  <c r="G100" i="12"/>
  <c r="G72" i="12"/>
  <c r="G58" i="12"/>
  <c r="G43" i="12"/>
  <c r="G26" i="12"/>
  <c r="H188" i="12"/>
  <c r="H170" i="12"/>
  <c r="H155" i="12"/>
  <c r="H135" i="12"/>
  <c r="H50" i="12"/>
  <c r="H35" i="12"/>
  <c r="I8" i="12"/>
  <c r="J183" i="12"/>
  <c r="J158" i="12"/>
  <c r="J27" i="12"/>
  <c r="K149" i="12"/>
  <c r="L178" i="12"/>
  <c r="L134" i="12"/>
  <c r="L85" i="12"/>
  <c r="M182" i="12"/>
  <c r="M62" i="12"/>
  <c r="N14" i="12"/>
  <c r="O71" i="12"/>
  <c r="N198" i="12"/>
  <c r="O198" i="12"/>
  <c r="M198" i="12"/>
  <c r="K198" i="12"/>
  <c r="G198" i="12"/>
  <c r="J198" i="12"/>
  <c r="Q166" i="12"/>
  <c r="N166" i="12"/>
  <c r="P166" i="12"/>
  <c r="G166" i="12"/>
  <c r="O166" i="12"/>
  <c r="M166" i="12"/>
  <c r="L166" i="12"/>
  <c r="N134" i="12"/>
  <c r="P134" i="12"/>
  <c r="K134" i="12"/>
  <c r="G134" i="12"/>
  <c r="J134" i="12"/>
  <c r="P110" i="12"/>
  <c r="M110" i="12"/>
  <c r="O110" i="12"/>
  <c r="L110" i="12"/>
  <c r="G110" i="12"/>
  <c r="N110" i="12"/>
  <c r="I110" i="12"/>
  <c r="P70" i="12"/>
  <c r="N70" i="12"/>
  <c r="M70" i="12"/>
  <c r="K70" i="12"/>
  <c r="G70" i="12"/>
  <c r="J70" i="12"/>
  <c r="L70" i="12"/>
  <c r="P38" i="12"/>
  <c r="N38" i="12"/>
  <c r="O38" i="12"/>
  <c r="L38" i="12"/>
  <c r="K38" i="12"/>
  <c r="J38" i="12"/>
  <c r="G38" i="12"/>
  <c r="M38" i="12"/>
  <c r="P6" i="12"/>
  <c r="O6" i="12"/>
  <c r="M6" i="12"/>
  <c r="K6" i="12"/>
  <c r="G6" i="12"/>
  <c r="H110" i="12"/>
  <c r="L158" i="12"/>
  <c r="O189" i="12"/>
  <c r="N189" i="12"/>
  <c r="M189" i="12"/>
  <c r="P189" i="12"/>
  <c r="L189" i="12"/>
  <c r="K189" i="12"/>
  <c r="G189" i="12"/>
  <c r="J189" i="12"/>
  <c r="O157" i="12"/>
  <c r="P157" i="12"/>
  <c r="M157" i="12"/>
  <c r="N157" i="12"/>
  <c r="L157" i="12"/>
  <c r="G157" i="12"/>
  <c r="J157" i="12"/>
  <c r="K157" i="12"/>
  <c r="N125" i="12"/>
  <c r="O125" i="12"/>
  <c r="P125" i="12"/>
  <c r="M125" i="12"/>
  <c r="L125" i="12"/>
  <c r="G125" i="12"/>
  <c r="K125" i="12"/>
  <c r="J125" i="12"/>
  <c r="N93" i="12"/>
  <c r="O93" i="12"/>
  <c r="P93" i="12"/>
  <c r="M93" i="12"/>
  <c r="L93" i="12"/>
  <c r="K93" i="12"/>
  <c r="G93" i="12"/>
  <c r="J93" i="12"/>
  <c r="N61" i="12"/>
  <c r="O61" i="12"/>
  <c r="L61" i="12"/>
  <c r="K61" i="12"/>
  <c r="G61" i="12"/>
  <c r="P61" i="12"/>
  <c r="N29" i="12"/>
  <c r="O29" i="12"/>
  <c r="P29" i="12"/>
  <c r="M29" i="12"/>
  <c r="L29" i="12"/>
  <c r="K29" i="12"/>
  <c r="J29" i="12"/>
  <c r="G29" i="12"/>
  <c r="I125" i="12"/>
  <c r="K166" i="12"/>
  <c r="O196" i="12"/>
  <c r="P196" i="12"/>
  <c r="L196" i="12"/>
  <c r="M196" i="12"/>
  <c r="K196" i="12"/>
  <c r="J196" i="12"/>
  <c r="N196" i="12"/>
  <c r="I196" i="12"/>
  <c r="O164" i="12"/>
  <c r="P164" i="12"/>
  <c r="L164" i="12"/>
  <c r="N164" i="12"/>
  <c r="J164" i="12"/>
  <c r="M164" i="12"/>
  <c r="I164" i="12"/>
  <c r="O132" i="12"/>
  <c r="P132" i="12"/>
  <c r="M132" i="12"/>
  <c r="K132" i="12"/>
  <c r="N132" i="12"/>
  <c r="J132" i="12"/>
  <c r="I132" i="12"/>
  <c r="O108" i="12"/>
  <c r="M108" i="12"/>
  <c r="J108" i="12"/>
  <c r="N108" i="12"/>
  <c r="I108" i="12"/>
  <c r="H108" i="12"/>
  <c r="G132" i="12"/>
  <c r="H157" i="12"/>
  <c r="H70" i="12"/>
  <c r="I166" i="12"/>
  <c r="I102" i="12"/>
  <c r="I38" i="12"/>
  <c r="P187" i="12"/>
  <c r="N187" i="12"/>
  <c r="M187" i="12"/>
  <c r="K187" i="12"/>
  <c r="O187" i="12"/>
  <c r="I187" i="12"/>
  <c r="L187" i="12"/>
  <c r="J187" i="12"/>
  <c r="P163" i="12"/>
  <c r="N163" i="12"/>
  <c r="O163" i="12"/>
  <c r="K163" i="12"/>
  <c r="M163" i="12"/>
  <c r="I163" i="12"/>
  <c r="L163" i="12"/>
  <c r="J163" i="12"/>
  <c r="H163" i="12"/>
  <c r="P139" i="12"/>
  <c r="N139" i="12"/>
  <c r="L139" i="12"/>
  <c r="O139" i="12"/>
  <c r="K139" i="12"/>
  <c r="I139" i="12"/>
  <c r="M139" i="12"/>
  <c r="H139" i="12"/>
  <c r="P115" i="12"/>
  <c r="O115" i="12"/>
  <c r="N115" i="12"/>
  <c r="J115" i="12"/>
  <c r="K115" i="12"/>
  <c r="L115" i="12"/>
  <c r="M115" i="12"/>
  <c r="G115" i="12"/>
  <c r="N83" i="12"/>
  <c r="L83" i="12"/>
  <c r="P83" i="12"/>
  <c r="O83" i="12"/>
  <c r="K83" i="12"/>
  <c r="J83" i="12"/>
  <c r="M83" i="12"/>
  <c r="G83" i="12"/>
  <c r="Q59" i="12"/>
  <c r="O59" i="12"/>
  <c r="N59" i="12"/>
  <c r="J59" i="12"/>
  <c r="P59" i="12"/>
  <c r="K59" i="12"/>
  <c r="N35" i="12"/>
  <c r="P35" i="12"/>
  <c r="M35" i="12"/>
  <c r="K35" i="12"/>
  <c r="J35" i="12"/>
  <c r="I35" i="12"/>
  <c r="O35" i="12"/>
  <c r="P27" i="12"/>
  <c r="O27" i="12"/>
  <c r="N27" i="12"/>
  <c r="L27" i="12"/>
  <c r="M27" i="12"/>
  <c r="G59" i="12"/>
  <c r="H174" i="12"/>
  <c r="H51" i="12"/>
  <c r="I198" i="12"/>
  <c r="I123" i="12"/>
  <c r="J190" i="12"/>
  <c r="J139" i="12"/>
  <c r="J78" i="12"/>
  <c r="K126" i="12"/>
  <c r="L6" i="12"/>
  <c r="Q43" i="12"/>
  <c r="Q110" i="12"/>
  <c r="Q124" i="12"/>
  <c r="Q167" i="12"/>
  <c r="O193" i="12"/>
  <c r="N193" i="12"/>
  <c r="L193" i="12"/>
  <c r="H193" i="12"/>
  <c r="I193" i="12"/>
  <c r="K193" i="12"/>
  <c r="M193" i="12"/>
  <c r="P185" i="12"/>
  <c r="N185" i="12"/>
  <c r="O185" i="12"/>
  <c r="M185" i="12"/>
  <c r="H185" i="12"/>
  <c r="L185" i="12"/>
  <c r="J185" i="12"/>
  <c r="I185" i="12"/>
  <c r="N177" i="12"/>
  <c r="O177" i="12"/>
  <c r="M177" i="12"/>
  <c r="K177" i="12"/>
  <c r="P177" i="12"/>
  <c r="H177" i="12"/>
  <c r="O169" i="12"/>
  <c r="N169" i="12"/>
  <c r="P169" i="12"/>
  <c r="M169" i="12"/>
  <c r="L169" i="12"/>
  <c r="K169" i="12"/>
  <c r="H169" i="12"/>
  <c r="G169" i="12"/>
  <c r="O161" i="12"/>
  <c r="N161" i="12"/>
  <c r="M161" i="12"/>
  <c r="L161" i="12"/>
  <c r="K161" i="12"/>
  <c r="H161" i="12"/>
  <c r="I161" i="12"/>
  <c r="P161" i="12"/>
  <c r="J161" i="12"/>
  <c r="N153" i="12"/>
  <c r="O153" i="12"/>
  <c r="K153" i="12"/>
  <c r="H153" i="12"/>
  <c r="P153" i="12"/>
  <c r="I153" i="12"/>
  <c r="P145" i="12"/>
  <c r="O145" i="12"/>
  <c r="H145" i="12"/>
  <c r="J145" i="12"/>
  <c r="M145" i="12"/>
  <c r="L145" i="12"/>
  <c r="N137" i="12"/>
  <c r="P137" i="12"/>
  <c r="M137" i="12"/>
  <c r="L137" i="12"/>
  <c r="H137" i="12"/>
  <c r="K137" i="12"/>
  <c r="G137" i="12"/>
  <c r="J137" i="12"/>
  <c r="N129" i="12"/>
  <c r="P129" i="12"/>
  <c r="O129" i="12"/>
  <c r="L129" i="12"/>
  <c r="I129" i="12"/>
  <c r="H129" i="12"/>
  <c r="N121" i="12"/>
  <c r="P121" i="12"/>
  <c r="M121" i="12"/>
  <c r="K121" i="12"/>
  <c r="O121" i="12"/>
  <c r="I121" i="12"/>
  <c r="L121" i="12"/>
  <c r="J121" i="12"/>
  <c r="N113" i="12"/>
  <c r="O113" i="12"/>
  <c r="M113" i="12"/>
  <c r="K113" i="12"/>
  <c r="L113" i="12"/>
  <c r="I113" i="12"/>
  <c r="N105" i="12"/>
  <c r="P105" i="12"/>
  <c r="O105" i="12"/>
  <c r="K105" i="12"/>
  <c r="I105" i="12"/>
  <c r="G105" i="12"/>
  <c r="J105" i="12"/>
  <c r="N97" i="12"/>
  <c r="P97" i="12"/>
  <c r="K97" i="12"/>
  <c r="O97" i="12"/>
  <c r="L97" i="12"/>
  <c r="I97" i="12"/>
  <c r="M97" i="12"/>
  <c r="H97" i="12"/>
  <c r="N89" i="12"/>
  <c r="P89" i="12"/>
  <c r="O89" i="12"/>
  <c r="M89" i="12"/>
  <c r="K89" i="12"/>
  <c r="I89" i="12"/>
  <c r="L89" i="12"/>
  <c r="J89" i="12"/>
  <c r="N81" i="12"/>
  <c r="P81" i="12"/>
  <c r="M81" i="12"/>
  <c r="K81" i="12"/>
  <c r="O81" i="12"/>
  <c r="I81" i="12"/>
  <c r="N73" i="12"/>
  <c r="O73" i="12"/>
  <c r="P73" i="12"/>
  <c r="L73" i="12"/>
  <c r="K73" i="12"/>
  <c r="M73" i="12"/>
  <c r="I73" i="12"/>
  <c r="G73" i="12"/>
  <c r="J73" i="12"/>
  <c r="N65" i="12"/>
  <c r="P65" i="12"/>
  <c r="O65" i="12"/>
  <c r="M65" i="12"/>
  <c r="K65" i="12"/>
  <c r="L65" i="12"/>
  <c r="J65" i="12"/>
  <c r="I65" i="12"/>
  <c r="H65" i="12"/>
  <c r="N57" i="12"/>
  <c r="O57" i="12"/>
  <c r="K57" i="12"/>
  <c r="M57" i="12"/>
  <c r="J57" i="12"/>
  <c r="I57" i="12"/>
  <c r="P57" i="12"/>
  <c r="N49" i="12"/>
  <c r="K49" i="12"/>
  <c r="P49" i="12"/>
  <c r="L49" i="12"/>
  <c r="O49" i="12"/>
  <c r="M49" i="12"/>
  <c r="J49" i="12"/>
  <c r="I49" i="12"/>
  <c r="N41" i="12"/>
  <c r="P41" i="12"/>
  <c r="O41" i="12"/>
  <c r="M41" i="12"/>
  <c r="K41" i="12"/>
  <c r="I41" i="12"/>
  <c r="L41" i="12"/>
  <c r="J41" i="12"/>
  <c r="G41" i="12"/>
  <c r="N33" i="12"/>
  <c r="K33" i="12"/>
  <c r="M33" i="12"/>
  <c r="P33" i="12"/>
  <c r="I33" i="12"/>
  <c r="J33" i="12"/>
  <c r="O33" i="12"/>
  <c r="H33" i="12"/>
  <c r="N25" i="12"/>
  <c r="P25" i="12"/>
  <c r="O25" i="12"/>
  <c r="K25" i="12"/>
  <c r="L25" i="12"/>
  <c r="M25" i="12"/>
  <c r="I25" i="12"/>
  <c r="N17" i="12"/>
  <c r="P17" i="12"/>
  <c r="M17" i="12"/>
  <c r="K17" i="12"/>
  <c r="O17" i="12"/>
  <c r="I17" i="12"/>
  <c r="L17" i="12"/>
  <c r="J17" i="12"/>
  <c r="N9" i="12"/>
  <c r="O9" i="12"/>
  <c r="L9" i="12"/>
  <c r="K9" i="12"/>
  <c r="M9" i="12"/>
  <c r="I9" i="12"/>
  <c r="G9" i="12"/>
  <c r="G199" i="12"/>
  <c r="G185" i="12"/>
  <c r="G171" i="12"/>
  <c r="G155" i="12"/>
  <c r="G129" i="12"/>
  <c r="G113" i="12"/>
  <c r="G99" i="12"/>
  <c r="G71" i="12"/>
  <c r="G57" i="12"/>
  <c r="G25" i="12"/>
  <c r="G7" i="12"/>
  <c r="H187" i="12"/>
  <c r="H154" i="12"/>
  <c r="H134" i="12"/>
  <c r="H115" i="12"/>
  <c r="H100" i="12"/>
  <c r="H82" i="12"/>
  <c r="H67" i="12"/>
  <c r="H49" i="12"/>
  <c r="H29" i="12"/>
  <c r="H14" i="12"/>
  <c r="I115" i="12"/>
  <c r="I93" i="12"/>
  <c r="I29" i="12"/>
  <c r="I7" i="12"/>
  <c r="J182" i="12"/>
  <c r="J26" i="12"/>
  <c r="K148" i="12"/>
  <c r="K110" i="12"/>
  <c r="L177" i="12"/>
  <c r="L81" i="12"/>
  <c r="L33" i="12"/>
  <c r="M129" i="12"/>
  <c r="M61" i="12"/>
  <c r="O70" i="12"/>
  <c r="N190" i="12"/>
  <c r="O190" i="12"/>
  <c r="K190" i="12"/>
  <c r="G190" i="12"/>
  <c r="M190" i="12"/>
  <c r="L190" i="12"/>
  <c r="N158" i="12"/>
  <c r="P158" i="12"/>
  <c r="M158" i="12"/>
  <c r="O158" i="12"/>
  <c r="G158" i="12"/>
  <c r="K158" i="12"/>
  <c r="P118" i="12"/>
  <c r="O118" i="12"/>
  <c r="N118" i="12"/>
  <c r="G118" i="12"/>
  <c r="J118" i="12"/>
  <c r="K118" i="12"/>
  <c r="I118" i="12"/>
  <c r="L118" i="12"/>
  <c r="M118" i="12"/>
  <c r="H118" i="12"/>
  <c r="P86" i="12"/>
  <c r="N86" i="12"/>
  <c r="M86" i="12"/>
  <c r="L86" i="12"/>
  <c r="O86" i="12"/>
  <c r="G86" i="12"/>
  <c r="J86" i="12"/>
  <c r="I86" i="12"/>
  <c r="H86" i="12"/>
  <c r="P54" i="12"/>
  <c r="O54" i="12"/>
  <c r="N54" i="12"/>
  <c r="M54" i="12"/>
  <c r="G54" i="12"/>
  <c r="K54" i="12"/>
  <c r="I54" i="12"/>
  <c r="J54" i="12"/>
  <c r="H54" i="12"/>
  <c r="P22" i="12"/>
  <c r="O22" i="12"/>
  <c r="N22" i="12"/>
  <c r="M22" i="12"/>
  <c r="J22" i="12"/>
  <c r="G22" i="12"/>
  <c r="I22" i="12"/>
  <c r="L22" i="12"/>
  <c r="H22" i="12"/>
  <c r="H6" i="12"/>
  <c r="P198" i="12"/>
  <c r="O197" i="12"/>
  <c r="P197" i="12"/>
  <c r="M197" i="12"/>
  <c r="N197" i="12"/>
  <c r="L197" i="12"/>
  <c r="K197" i="12"/>
  <c r="G197" i="12"/>
  <c r="J197" i="12"/>
  <c r="I197" i="12"/>
  <c r="O165" i="12"/>
  <c r="N165" i="12"/>
  <c r="M165" i="12"/>
  <c r="P165" i="12"/>
  <c r="L165" i="12"/>
  <c r="G165" i="12"/>
  <c r="J165" i="12"/>
  <c r="I165" i="12"/>
  <c r="O133" i="12"/>
  <c r="P133" i="12"/>
  <c r="M133" i="12"/>
  <c r="K133" i="12"/>
  <c r="G133" i="12"/>
  <c r="N133" i="12"/>
  <c r="J133" i="12"/>
  <c r="I133" i="12"/>
  <c r="N101" i="12"/>
  <c r="O101" i="12"/>
  <c r="P101" i="12"/>
  <c r="M101" i="12"/>
  <c r="L101" i="12"/>
  <c r="G101" i="12"/>
  <c r="J101" i="12"/>
  <c r="K101" i="12"/>
  <c r="N69" i="12"/>
  <c r="O69" i="12"/>
  <c r="P69" i="12"/>
  <c r="M69" i="12"/>
  <c r="G69" i="12"/>
  <c r="J69" i="12"/>
  <c r="L69" i="12"/>
  <c r="N37" i="12"/>
  <c r="O37" i="12"/>
  <c r="P37" i="12"/>
  <c r="L37" i="12"/>
  <c r="J37" i="12"/>
  <c r="G37" i="12"/>
  <c r="M37" i="12"/>
  <c r="K37" i="12"/>
  <c r="H158" i="12"/>
  <c r="I61" i="12"/>
  <c r="K46" i="12"/>
  <c r="Q134" i="12"/>
  <c r="O180" i="12"/>
  <c r="L180" i="12"/>
  <c r="K180" i="12"/>
  <c r="J180" i="12"/>
  <c r="P180" i="12"/>
  <c r="N180" i="12"/>
  <c r="G180" i="12"/>
  <c r="O148" i="12"/>
  <c r="P148" i="12"/>
  <c r="L148" i="12"/>
  <c r="M148" i="12"/>
  <c r="J148" i="12"/>
  <c r="G148" i="12"/>
  <c r="O92" i="12"/>
  <c r="P92" i="12"/>
  <c r="M92" i="12"/>
  <c r="L92" i="12"/>
  <c r="N92" i="12"/>
  <c r="K92" i="12"/>
  <c r="J92" i="12"/>
  <c r="N78" i="12"/>
  <c r="Q142" i="12"/>
  <c r="P179" i="12"/>
  <c r="N179" i="12"/>
  <c r="O179" i="12"/>
  <c r="K179" i="12"/>
  <c r="L179" i="12"/>
  <c r="I179" i="12"/>
  <c r="G179" i="12"/>
  <c r="P155" i="12"/>
  <c r="N155" i="12"/>
  <c r="O155" i="12"/>
  <c r="K155" i="12"/>
  <c r="I155" i="12"/>
  <c r="Q131" i="12"/>
  <c r="P131" i="12"/>
  <c r="N131" i="12"/>
  <c r="L131" i="12"/>
  <c r="M131" i="12"/>
  <c r="O131" i="12"/>
  <c r="K131" i="12"/>
  <c r="J131" i="12"/>
  <c r="I131" i="12"/>
  <c r="H131" i="12"/>
  <c r="P107" i="12"/>
  <c r="O107" i="12"/>
  <c r="N107" i="12"/>
  <c r="M107" i="12"/>
  <c r="J107" i="12"/>
  <c r="K107" i="12"/>
  <c r="I107" i="12"/>
  <c r="H107" i="12"/>
  <c r="N75" i="12"/>
  <c r="O75" i="12"/>
  <c r="P75" i="12"/>
  <c r="L75" i="12"/>
  <c r="J75" i="12"/>
  <c r="M75" i="12"/>
  <c r="K75" i="12"/>
  <c r="I75" i="12"/>
  <c r="H75" i="12"/>
  <c r="P51" i="12"/>
  <c r="O51" i="12"/>
  <c r="N51" i="12"/>
  <c r="L51" i="12"/>
  <c r="K51" i="12"/>
  <c r="M51" i="12"/>
  <c r="J51" i="12"/>
  <c r="G51" i="12"/>
  <c r="N11" i="12"/>
  <c r="L11" i="12"/>
  <c r="O11" i="12"/>
  <c r="J11" i="12"/>
  <c r="K11" i="12"/>
  <c r="I11" i="12"/>
  <c r="H11" i="12"/>
  <c r="L195" i="12"/>
  <c r="Q13" i="12"/>
  <c r="Q164" i="12"/>
  <c r="O200" i="12"/>
  <c r="P200" i="12"/>
  <c r="N200" i="12"/>
  <c r="H200" i="12"/>
  <c r="M200" i="12"/>
  <c r="O192" i="12"/>
  <c r="P192" i="12"/>
  <c r="N192" i="12"/>
  <c r="L192" i="12"/>
  <c r="H192" i="12"/>
  <c r="K192" i="12"/>
  <c r="M192" i="12"/>
  <c r="G192" i="12"/>
  <c r="O184" i="12"/>
  <c r="P184" i="12"/>
  <c r="N184" i="12"/>
  <c r="M184" i="12"/>
  <c r="H184" i="12"/>
  <c r="L184" i="12"/>
  <c r="J184" i="12"/>
  <c r="I184" i="12"/>
  <c r="O176" i="12"/>
  <c r="P176" i="12"/>
  <c r="N176" i="12"/>
  <c r="H176" i="12"/>
  <c r="K176" i="12"/>
  <c r="J176" i="12"/>
  <c r="O168" i="12"/>
  <c r="P168" i="12"/>
  <c r="M168" i="12"/>
  <c r="K168" i="12"/>
  <c r="H168" i="12"/>
  <c r="N168" i="12"/>
  <c r="L168" i="12"/>
  <c r="O160" i="12"/>
  <c r="P160" i="12"/>
  <c r="M160" i="12"/>
  <c r="N160" i="12"/>
  <c r="L160" i="12"/>
  <c r="K160" i="12"/>
  <c r="H160" i="12"/>
  <c r="J160" i="12"/>
  <c r="G160" i="12"/>
  <c r="O152" i="12"/>
  <c r="P152" i="12"/>
  <c r="N152" i="12"/>
  <c r="K152" i="12"/>
  <c r="H152" i="12"/>
  <c r="M152" i="12"/>
  <c r="L152" i="12"/>
  <c r="I152" i="12"/>
  <c r="O144" i="12"/>
  <c r="P144" i="12"/>
  <c r="H144" i="12"/>
  <c r="K144" i="12"/>
  <c r="M144" i="12"/>
  <c r="L144" i="12"/>
  <c r="O136" i="12"/>
  <c r="P136" i="12"/>
  <c r="N136" i="12"/>
  <c r="M136" i="12"/>
  <c r="L136" i="12"/>
  <c r="H136" i="12"/>
  <c r="K136" i="12"/>
  <c r="J136" i="12"/>
  <c r="O128" i="12"/>
  <c r="P128" i="12"/>
  <c r="L128" i="12"/>
  <c r="N128" i="12"/>
  <c r="H128" i="12"/>
  <c r="I128" i="12"/>
  <c r="G128" i="12"/>
  <c r="O120" i="12"/>
  <c r="P120" i="12"/>
  <c r="N120" i="12"/>
  <c r="L120" i="12"/>
  <c r="M120" i="12"/>
  <c r="H120" i="12"/>
  <c r="J120" i="12"/>
  <c r="K120" i="12"/>
  <c r="I120" i="12"/>
  <c r="O112" i="12"/>
  <c r="N112" i="12"/>
  <c r="M112" i="12"/>
  <c r="K112" i="12"/>
  <c r="L112" i="12"/>
  <c r="H112" i="12"/>
  <c r="O104" i="12"/>
  <c r="P104" i="12"/>
  <c r="N104" i="12"/>
  <c r="M104" i="12"/>
  <c r="K104" i="12"/>
  <c r="H104" i="12"/>
  <c r="J104" i="12"/>
  <c r="O96" i="12"/>
  <c r="M96" i="12"/>
  <c r="P96" i="12"/>
  <c r="N96" i="12"/>
  <c r="H96" i="12"/>
  <c r="K96" i="12"/>
  <c r="I96" i="12"/>
  <c r="L96" i="12"/>
  <c r="G96" i="12"/>
  <c r="O88" i="12"/>
  <c r="M88" i="12"/>
  <c r="N88" i="12"/>
  <c r="L88" i="12"/>
  <c r="P88" i="12"/>
  <c r="H88" i="12"/>
  <c r="J88" i="12"/>
  <c r="I88" i="12"/>
  <c r="O80" i="12"/>
  <c r="M80" i="12"/>
  <c r="P80" i="12"/>
  <c r="K80" i="12"/>
  <c r="H80" i="12"/>
  <c r="O72" i="12"/>
  <c r="M72" i="12"/>
  <c r="P72" i="12"/>
  <c r="J72" i="12"/>
  <c r="L72" i="12"/>
  <c r="K72" i="12"/>
  <c r="H72" i="12"/>
  <c r="O64" i="12"/>
  <c r="M64" i="12"/>
  <c r="P64" i="12"/>
  <c r="L64" i="12"/>
  <c r="J64" i="12"/>
  <c r="N64" i="12"/>
  <c r="H64" i="12"/>
  <c r="I64" i="12"/>
  <c r="G64" i="12"/>
  <c r="O56" i="12"/>
  <c r="M56" i="12"/>
  <c r="P56" i="12"/>
  <c r="L56" i="12"/>
  <c r="J56" i="12"/>
  <c r="N56" i="12"/>
  <c r="H56" i="12"/>
  <c r="K56" i="12"/>
  <c r="I56" i="12"/>
  <c r="O48" i="12"/>
  <c r="M48" i="12"/>
  <c r="N48" i="12"/>
  <c r="P48" i="12"/>
  <c r="J48" i="12"/>
  <c r="K48" i="12"/>
  <c r="H48" i="12"/>
  <c r="L48" i="12"/>
  <c r="O40" i="12"/>
  <c r="M40" i="12"/>
  <c r="P40" i="12"/>
  <c r="J40" i="12"/>
  <c r="L40" i="12"/>
  <c r="K40" i="12"/>
  <c r="H40" i="12"/>
  <c r="N40" i="12"/>
  <c r="G40" i="12"/>
  <c r="O32" i="12"/>
  <c r="M32" i="12"/>
  <c r="N32" i="12"/>
  <c r="J32" i="12"/>
  <c r="P32" i="12"/>
  <c r="H32" i="12"/>
  <c r="K32" i="12"/>
  <c r="I32" i="12"/>
  <c r="G32" i="12"/>
  <c r="O24" i="12"/>
  <c r="M24" i="12"/>
  <c r="N24" i="12"/>
  <c r="P24" i="12"/>
  <c r="J24" i="12"/>
  <c r="L24" i="12"/>
  <c r="H24" i="12"/>
  <c r="I24" i="12"/>
  <c r="O16" i="12"/>
  <c r="M16" i="12"/>
  <c r="P16" i="12"/>
  <c r="N16" i="12"/>
  <c r="J16" i="12"/>
  <c r="K16" i="12"/>
  <c r="L16" i="12"/>
  <c r="H16" i="12"/>
  <c r="O8" i="12"/>
  <c r="M8" i="12"/>
  <c r="J8" i="12"/>
  <c r="K8" i="12"/>
  <c r="H8" i="12"/>
  <c r="G8" i="12"/>
  <c r="G196" i="12"/>
  <c r="G184" i="12"/>
  <c r="G168" i="12"/>
  <c r="G154" i="12"/>
  <c r="G124" i="12"/>
  <c r="G112" i="12"/>
  <c r="G98" i="12"/>
  <c r="G82" i="12"/>
  <c r="G56" i="12"/>
  <c r="G24" i="12"/>
  <c r="H186" i="12"/>
  <c r="H166" i="12"/>
  <c r="H148" i="12"/>
  <c r="H133" i="12"/>
  <c r="H114" i="12"/>
  <c r="H81" i="12"/>
  <c r="H61" i="12"/>
  <c r="H46" i="12"/>
  <c r="I190" i="12"/>
  <c r="I157" i="12"/>
  <c r="I112" i="12"/>
  <c r="I92" i="12"/>
  <c r="I70" i="12"/>
  <c r="I48" i="12"/>
  <c r="I6" i="12"/>
  <c r="J179" i="12"/>
  <c r="J153" i="12"/>
  <c r="J61" i="12"/>
  <c r="J25" i="12"/>
  <c r="K146" i="12"/>
  <c r="K109" i="12"/>
  <c r="K67" i="12"/>
  <c r="L176" i="12"/>
  <c r="L132" i="12"/>
  <c r="L80" i="12"/>
  <c r="L32" i="12"/>
  <c r="M179" i="12"/>
  <c r="M128" i="12"/>
  <c r="N145" i="12"/>
  <c r="O67" i="12"/>
  <c r="P182" i="12"/>
  <c r="O182" i="12"/>
  <c r="L182" i="12"/>
  <c r="G182" i="12"/>
  <c r="H182" i="12"/>
  <c r="N182" i="12"/>
  <c r="N150" i="12"/>
  <c r="M150" i="12"/>
  <c r="P150" i="12"/>
  <c r="O150" i="12"/>
  <c r="K150" i="12"/>
  <c r="L150" i="12"/>
  <c r="G150" i="12"/>
  <c r="I150" i="12"/>
  <c r="J150" i="12"/>
  <c r="H150" i="12"/>
  <c r="P126" i="12"/>
  <c r="N126" i="12"/>
  <c r="O126" i="12"/>
  <c r="M126" i="12"/>
  <c r="L126" i="12"/>
  <c r="G126" i="12"/>
  <c r="H126" i="12"/>
  <c r="P94" i="12"/>
  <c r="O94" i="12"/>
  <c r="N94" i="12"/>
  <c r="M94" i="12"/>
  <c r="K94" i="12"/>
  <c r="G94" i="12"/>
  <c r="L94" i="12"/>
  <c r="H94" i="12"/>
  <c r="P62" i="12"/>
  <c r="N62" i="12"/>
  <c r="O62" i="12"/>
  <c r="L62" i="12"/>
  <c r="K62" i="12"/>
  <c r="G62" i="12"/>
  <c r="H62" i="12"/>
  <c r="P30" i="12"/>
  <c r="M30" i="12"/>
  <c r="O30" i="12"/>
  <c r="K30" i="12"/>
  <c r="J30" i="12"/>
  <c r="N30" i="12"/>
  <c r="L30" i="12"/>
  <c r="G30" i="12"/>
  <c r="H30" i="12"/>
  <c r="O181" i="12"/>
  <c r="M181" i="12"/>
  <c r="P181" i="12"/>
  <c r="L181" i="12"/>
  <c r="G181" i="12"/>
  <c r="K181" i="12"/>
  <c r="J181" i="12"/>
  <c r="H181" i="12"/>
  <c r="N181" i="12"/>
  <c r="O149" i="12"/>
  <c r="M149" i="12"/>
  <c r="P149" i="12"/>
  <c r="L149" i="12"/>
  <c r="G149" i="12"/>
  <c r="J149" i="12"/>
  <c r="H149" i="12"/>
  <c r="N109" i="12"/>
  <c r="O109" i="12"/>
  <c r="L109" i="12"/>
  <c r="M109" i="12"/>
  <c r="G109" i="12"/>
  <c r="J109" i="12"/>
  <c r="I109" i="12"/>
  <c r="N77" i="12"/>
  <c r="O77" i="12"/>
  <c r="P77" i="12"/>
  <c r="L77" i="12"/>
  <c r="G77" i="12"/>
  <c r="J77" i="12"/>
  <c r="M77" i="12"/>
  <c r="K77" i="12"/>
  <c r="I77" i="12"/>
  <c r="N45" i="12"/>
  <c r="O45" i="12"/>
  <c r="P45" i="12"/>
  <c r="M45" i="12"/>
  <c r="G45" i="12"/>
  <c r="L45" i="12"/>
  <c r="I45" i="12"/>
  <c r="N13" i="12"/>
  <c r="O13" i="12"/>
  <c r="P13" i="12"/>
  <c r="L13" i="12"/>
  <c r="G13" i="12"/>
  <c r="J13" i="12"/>
  <c r="K13" i="12"/>
  <c r="I13" i="12"/>
  <c r="H109" i="12"/>
  <c r="H38" i="12"/>
  <c r="Q62" i="12"/>
  <c r="Q172" i="12"/>
  <c r="O172" i="12"/>
  <c r="P172" i="12"/>
  <c r="N172" i="12"/>
  <c r="L172" i="12"/>
  <c r="M172" i="12"/>
  <c r="J172" i="12"/>
  <c r="K172" i="12"/>
  <c r="H172" i="12"/>
  <c r="O140" i="12"/>
  <c r="N140" i="12"/>
  <c r="M140" i="12"/>
  <c r="L140" i="12"/>
  <c r="J140" i="12"/>
  <c r="P140" i="12"/>
  <c r="I140" i="12"/>
  <c r="H140" i="12"/>
  <c r="K140" i="12"/>
  <c r="O116" i="12"/>
  <c r="P116" i="12"/>
  <c r="M116" i="12"/>
  <c r="J116" i="12"/>
  <c r="K116" i="12"/>
  <c r="L116" i="12"/>
  <c r="H116" i="12"/>
  <c r="N116" i="12"/>
  <c r="G116" i="12"/>
  <c r="G188" i="12"/>
  <c r="H190" i="12"/>
  <c r="H142" i="12"/>
  <c r="I181" i="12"/>
  <c r="I124" i="12"/>
  <c r="J6" i="12"/>
  <c r="Q99" i="12"/>
  <c r="N99" i="12"/>
  <c r="P99" i="12"/>
  <c r="L99" i="12"/>
  <c r="J99" i="12"/>
  <c r="O99" i="12"/>
  <c r="K99" i="12"/>
  <c r="I99" i="12"/>
  <c r="Q27" i="12"/>
  <c r="P199" i="12"/>
  <c r="N199" i="12"/>
  <c r="O199" i="12"/>
  <c r="M199" i="12"/>
  <c r="K199" i="12"/>
  <c r="J199" i="12"/>
  <c r="P191" i="12"/>
  <c r="O191" i="12"/>
  <c r="N191" i="12"/>
  <c r="L191" i="12"/>
  <c r="K191" i="12"/>
  <c r="M191" i="12"/>
  <c r="H191" i="12"/>
  <c r="G191" i="12"/>
  <c r="P183" i="12"/>
  <c r="N183" i="12"/>
  <c r="O183" i="12"/>
  <c r="M183" i="12"/>
  <c r="L183" i="12"/>
  <c r="I183" i="12"/>
  <c r="H183" i="12"/>
  <c r="P175" i="12"/>
  <c r="O175" i="12"/>
  <c r="M175" i="12"/>
  <c r="N175" i="12"/>
  <c r="K175" i="12"/>
  <c r="J175" i="12"/>
  <c r="I175" i="12"/>
  <c r="P167" i="12"/>
  <c r="O167" i="12"/>
  <c r="N167" i="12"/>
  <c r="M167" i="12"/>
  <c r="L167" i="12"/>
  <c r="P159" i="12"/>
  <c r="O159" i="12"/>
  <c r="M159" i="12"/>
  <c r="N159" i="12"/>
  <c r="L159" i="12"/>
  <c r="K159" i="12"/>
  <c r="J159" i="12"/>
  <c r="H159" i="12"/>
  <c r="G159" i="12"/>
  <c r="P151" i="12"/>
  <c r="N151" i="12"/>
  <c r="M151" i="12"/>
  <c r="O151" i="12"/>
  <c r="K151" i="12"/>
  <c r="L151" i="12"/>
  <c r="I151" i="12"/>
  <c r="J151" i="12"/>
  <c r="H151" i="12"/>
  <c r="P143" i="12"/>
  <c r="O143" i="12"/>
  <c r="N143" i="12"/>
  <c r="K143" i="12"/>
  <c r="M143" i="12"/>
  <c r="L143" i="12"/>
  <c r="I143" i="12"/>
  <c r="P135" i="12"/>
  <c r="N135" i="12"/>
  <c r="M135" i="12"/>
  <c r="L135" i="12"/>
  <c r="K135" i="12"/>
  <c r="J135" i="12"/>
  <c r="P127" i="12"/>
  <c r="N127" i="12"/>
  <c r="O127" i="12"/>
  <c r="H127" i="12"/>
  <c r="I127" i="12"/>
  <c r="G127" i="12"/>
  <c r="P119" i="12"/>
  <c r="M119" i="12"/>
  <c r="N119" i="12"/>
  <c r="L119" i="12"/>
  <c r="O119" i="12"/>
  <c r="H119" i="12"/>
  <c r="J119" i="12"/>
  <c r="K119" i="12"/>
  <c r="I119" i="12"/>
  <c r="P111" i="12"/>
  <c r="O111" i="12"/>
  <c r="L111" i="12"/>
  <c r="H111" i="12"/>
  <c r="M111" i="12"/>
  <c r="N111" i="12"/>
  <c r="P103" i="12"/>
  <c r="O103" i="12"/>
  <c r="N103" i="12"/>
  <c r="M103" i="12"/>
  <c r="K103" i="12"/>
  <c r="H103" i="12"/>
  <c r="L103" i="12"/>
  <c r="J103" i="12"/>
  <c r="M95" i="12"/>
  <c r="P95" i="12"/>
  <c r="O95" i="12"/>
  <c r="N95" i="12"/>
  <c r="H95" i="12"/>
  <c r="K95" i="12"/>
  <c r="I95" i="12"/>
  <c r="L95" i="12"/>
  <c r="G95" i="12"/>
  <c r="M87" i="12"/>
  <c r="P87" i="12"/>
  <c r="N87" i="12"/>
  <c r="L87" i="12"/>
  <c r="H87" i="12"/>
  <c r="O87" i="12"/>
  <c r="J87" i="12"/>
  <c r="I87" i="12"/>
  <c r="M79" i="12"/>
  <c r="P79" i="12"/>
  <c r="O79" i="12"/>
  <c r="H79" i="12"/>
  <c r="K79" i="12"/>
  <c r="M71" i="12"/>
  <c r="P71" i="12"/>
  <c r="N71" i="12"/>
  <c r="K71" i="12"/>
  <c r="H71" i="12"/>
  <c r="J71" i="12"/>
  <c r="L71" i="12"/>
  <c r="M63" i="12"/>
  <c r="P63" i="12"/>
  <c r="N63" i="12"/>
  <c r="L63" i="12"/>
  <c r="H63" i="12"/>
  <c r="K63" i="12"/>
  <c r="I63" i="12"/>
  <c r="G63" i="12"/>
  <c r="M55" i="12"/>
  <c r="P55" i="12"/>
  <c r="L55" i="12"/>
  <c r="N55" i="12"/>
  <c r="J55" i="12"/>
  <c r="H55" i="12"/>
  <c r="O55" i="12"/>
  <c r="K55" i="12"/>
  <c r="I55" i="12"/>
  <c r="M47" i="12"/>
  <c r="P47" i="12"/>
  <c r="N47" i="12"/>
  <c r="L47" i="12"/>
  <c r="O47" i="12"/>
  <c r="J47" i="12"/>
  <c r="H47" i="12"/>
  <c r="M39" i="12"/>
  <c r="P39" i="12"/>
  <c r="O39" i="12"/>
  <c r="N39" i="12"/>
  <c r="L39" i="12"/>
  <c r="K39" i="12"/>
  <c r="J39" i="12"/>
  <c r="H39" i="12"/>
  <c r="M31" i="12"/>
  <c r="P31" i="12"/>
  <c r="N31" i="12"/>
  <c r="H31" i="12"/>
  <c r="K31" i="12"/>
  <c r="J31" i="12"/>
  <c r="O31" i="12"/>
  <c r="I31" i="12"/>
  <c r="G31" i="12"/>
  <c r="M23" i="12"/>
  <c r="P23" i="12"/>
  <c r="N23" i="12"/>
  <c r="O23" i="12"/>
  <c r="H23" i="12"/>
  <c r="I23" i="12"/>
  <c r="L23" i="12"/>
  <c r="M15" i="12"/>
  <c r="P15" i="12"/>
  <c r="O15" i="12"/>
  <c r="N15" i="12"/>
  <c r="L15" i="12"/>
  <c r="H15" i="12"/>
  <c r="J15" i="12"/>
  <c r="K15" i="12"/>
  <c r="M7" i="12"/>
  <c r="P7" i="12"/>
  <c r="O7" i="12"/>
  <c r="K7" i="12"/>
  <c r="H7" i="12"/>
  <c r="G195" i="12"/>
  <c r="G183" i="12"/>
  <c r="G167" i="12"/>
  <c r="G153" i="12"/>
  <c r="G139" i="12"/>
  <c r="G123" i="12"/>
  <c r="G111" i="12"/>
  <c r="G97" i="12"/>
  <c r="G81" i="12"/>
  <c r="G67" i="12"/>
  <c r="G55" i="12"/>
  <c r="G35" i="12"/>
  <c r="G23" i="12"/>
  <c r="H198" i="12"/>
  <c r="H180" i="12"/>
  <c r="H165" i="12"/>
  <c r="H147" i="12"/>
  <c r="H132" i="12"/>
  <c r="H113" i="12"/>
  <c r="H93" i="12"/>
  <c r="H78" i="12"/>
  <c r="H45" i="12"/>
  <c r="H27" i="12"/>
  <c r="H9" i="12"/>
  <c r="I189" i="12"/>
  <c r="I169" i="12"/>
  <c r="I156" i="12"/>
  <c r="I134" i="12"/>
  <c r="I111" i="12"/>
  <c r="I91" i="12"/>
  <c r="I69" i="12"/>
  <c r="I47" i="12"/>
  <c r="I27" i="12"/>
  <c r="J200" i="12"/>
  <c r="J177" i="12"/>
  <c r="J152" i="12"/>
  <c r="J126" i="12"/>
  <c r="J94" i="12"/>
  <c r="J23" i="12"/>
  <c r="K182" i="12"/>
  <c r="K145" i="12"/>
  <c r="K108" i="12"/>
  <c r="K64" i="12"/>
  <c r="K22" i="12"/>
  <c r="L175" i="12"/>
  <c r="L127" i="12"/>
  <c r="L79" i="12"/>
  <c r="L31" i="12"/>
  <c r="M176" i="12"/>
  <c r="M127" i="12"/>
  <c r="M59" i="12"/>
  <c r="N144" i="12"/>
  <c r="N6" i="12"/>
  <c r="O63" i="12"/>
  <c r="P108" i="12"/>
  <c r="O84" i="12"/>
  <c r="N84" i="12"/>
  <c r="L84" i="12"/>
  <c r="P84" i="12"/>
  <c r="K84" i="12"/>
  <c r="J84" i="12"/>
  <c r="O76" i="12"/>
  <c r="P76" i="12"/>
  <c r="N76" i="12"/>
  <c r="M76" i="12"/>
  <c r="L76" i="12"/>
  <c r="J76" i="12"/>
  <c r="O68" i="12"/>
  <c r="P68" i="12"/>
  <c r="M68" i="12"/>
  <c r="N68" i="12"/>
  <c r="J68" i="12"/>
  <c r="O60" i="12"/>
  <c r="K60" i="12"/>
  <c r="N60" i="12"/>
  <c r="O52" i="12"/>
  <c r="P52" i="12"/>
  <c r="M52" i="12"/>
  <c r="N52" i="12"/>
  <c r="L52" i="12"/>
  <c r="K52" i="12"/>
  <c r="O44" i="12"/>
  <c r="P44" i="12"/>
  <c r="M44" i="12"/>
  <c r="Q36" i="12"/>
  <c r="O36" i="12"/>
  <c r="N36" i="12"/>
  <c r="M36" i="12"/>
  <c r="L36" i="12"/>
  <c r="P36" i="12"/>
  <c r="O28" i="12"/>
  <c r="P28" i="12"/>
  <c r="M28" i="12"/>
  <c r="L28" i="12"/>
  <c r="K28" i="12"/>
  <c r="J28" i="12"/>
  <c r="N28" i="12"/>
  <c r="Q20" i="12"/>
  <c r="O20" i="12"/>
  <c r="P20" i="12"/>
  <c r="N20" i="12"/>
  <c r="M20" i="12"/>
  <c r="L20" i="12"/>
  <c r="J20" i="12"/>
  <c r="K20" i="12"/>
  <c r="Q12" i="12"/>
  <c r="O12" i="12"/>
  <c r="P12" i="12"/>
  <c r="N12" i="12"/>
  <c r="J12" i="12"/>
  <c r="G84" i="12"/>
  <c r="G52" i="12"/>
  <c r="G20" i="12"/>
  <c r="H76" i="12"/>
  <c r="H44" i="12"/>
  <c r="H12" i="12"/>
  <c r="I68" i="12"/>
  <c r="I36" i="12"/>
  <c r="J36" i="12"/>
  <c r="K36" i="12"/>
  <c r="M84" i="12"/>
  <c r="N44" i="12"/>
  <c r="P60" i="12"/>
  <c r="H84" i="12"/>
  <c r="H52" i="12"/>
  <c r="H20" i="12"/>
  <c r="I76" i="12"/>
  <c r="I44" i="12"/>
  <c r="I12" i="12"/>
  <c r="J52" i="12"/>
  <c r="L44" i="12"/>
  <c r="K76" i="12"/>
  <c r="K12" i="12"/>
  <c r="L68" i="12"/>
  <c r="H130" i="12"/>
  <c r="P130" i="12"/>
  <c r="K130" i="12"/>
  <c r="N130" i="12"/>
  <c r="I130" i="12"/>
  <c r="M130" i="12"/>
  <c r="Q130" i="12"/>
  <c r="Q197" i="12"/>
  <c r="Q189" i="12"/>
  <c r="Q181" i="12"/>
  <c r="Q173" i="12"/>
  <c r="Q165" i="12"/>
  <c r="Q149" i="12"/>
  <c r="Q133" i="12"/>
  <c r="Q125" i="12"/>
  <c r="Q109" i="12"/>
  <c r="Q53" i="12"/>
  <c r="Q45" i="12"/>
  <c r="Q29" i="12"/>
  <c r="Q21" i="12"/>
  <c r="Q37" i="12"/>
  <c r="Q117" i="12"/>
  <c r="Q44" i="12"/>
  <c r="Q132" i="12"/>
  <c r="Q156" i="12"/>
  <c r="Q180" i="12"/>
  <c r="Q107" i="12"/>
  <c r="Q123" i="12"/>
  <c r="Q190" i="12"/>
  <c r="Q198" i="12"/>
  <c r="Q11" i="12"/>
  <c r="Q35" i="12"/>
  <c r="Q174" i="12"/>
  <c r="Q19" i="12"/>
  <c r="Q116" i="12"/>
  <c r="Q188" i="12"/>
  <c r="Q196" i="12"/>
  <c r="Q70" i="12"/>
  <c r="Q112" i="12"/>
  <c r="Q56" i="12"/>
  <c r="Q162" i="12"/>
  <c r="Q192" i="12"/>
  <c r="Q194" i="12"/>
  <c r="Q16" i="12"/>
  <c r="Q31" i="12"/>
  <c r="Q39" i="12"/>
  <c r="Q47" i="12"/>
  <c r="Q113" i="12"/>
  <c r="Q8" i="12"/>
  <c r="Q24" i="12"/>
  <c r="Q77" i="12"/>
  <c r="Q177" i="12"/>
  <c r="Q7" i="12"/>
  <c r="Q119" i="12"/>
  <c r="Q6" i="12"/>
  <c r="Q22" i="12"/>
  <c r="Q32" i="12"/>
  <c r="Q40" i="12"/>
  <c r="Q48" i="12"/>
  <c r="Q15" i="12"/>
  <c r="Q55" i="12"/>
  <c r="Q120" i="12"/>
  <c r="Q186" i="12"/>
  <c r="Q23" i="12"/>
  <c r="Q14" i="12"/>
  <c r="Q79" i="12"/>
  <c r="Q135" i="12"/>
  <c r="Q160" i="12"/>
  <c r="Q82" i="12"/>
  <c r="Q84" i="12"/>
  <c r="Q101" i="12"/>
  <c r="Q105" i="12"/>
  <c r="Q155" i="12"/>
  <c r="Q86" i="12"/>
  <c r="Q92" i="12"/>
  <c r="Q144" i="12"/>
  <c r="Q158" i="12"/>
  <c r="Q193" i="12"/>
  <c r="Q61" i="12"/>
  <c r="Q68" i="12"/>
  <c r="Q75" i="12"/>
  <c r="Q85" i="12"/>
  <c r="Q102" i="12"/>
  <c r="Q140" i="12"/>
  <c r="Q128" i="12"/>
  <c r="Q176" i="12"/>
  <c r="Q63" i="12"/>
  <c r="Q69" i="12"/>
  <c r="Q76" i="12"/>
  <c r="Q83" i="12"/>
  <c r="Q93" i="12"/>
  <c r="Q127" i="12"/>
  <c r="Q154" i="12"/>
  <c r="Q157" i="12"/>
  <c r="Q185" i="12"/>
  <c r="Q95" i="12"/>
  <c r="Q30" i="12"/>
  <c r="Q38" i="12"/>
  <c r="Q46" i="12"/>
  <c r="Q54" i="12"/>
  <c r="Q78" i="12"/>
  <c r="Q103" i="12"/>
  <c r="Q126" i="12"/>
  <c r="Q137" i="12"/>
  <c r="Q145" i="12"/>
  <c r="Q60" i="12"/>
  <c r="Q67" i="12"/>
  <c r="Q94" i="12"/>
  <c r="Q100" i="12"/>
  <c r="Q121" i="12"/>
  <c r="Q136" i="12"/>
  <c r="Q195" i="12"/>
  <c r="Q129" i="12"/>
  <c r="Q141" i="12"/>
  <c r="Q152" i="12"/>
  <c r="Q147" i="12"/>
  <c r="Q150" i="12"/>
  <c r="Q179" i="12"/>
  <c r="Q184" i="12"/>
  <c r="Q200" i="12"/>
  <c r="Q104" i="12"/>
  <c r="Q106" i="12"/>
  <c r="Q111" i="12"/>
  <c r="Q122" i="12"/>
  <c r="Q138" i="12"/>
  <c r="Q148" i="12"/>
  <c r="Q171" i="12"/>
  <c r="Q178" i="12"/>
  <c r="Q168" i="12"/>
  <c r="Q187" i="12"/>
  <c r="Q139" i="12"/>
  <c r="Q163" i="12"/>
  <c r="Q169" i="12"/>
  <c r="Y131" i="1" l="1"/>
  <c r="Z131" i="1"/>
  <c r="AA131" i="1"/>
  <c r="AB131" i="1"/>
  <c r="AC131" i="1"/>
  <c r="Y129" i="1"/>
  <c r="Z129" i="1"/>
  <c r="AA129" i="1"/>
  <c r="AB129" i="1"/>
  <c r="AC129" i="1"/>
  <c r="Y128" i="1"/>
  <c r="Z128" i="1"/>
  <c r="AA128" i="1"/>
  <c r="AB128" i="1"/>
  <c r="AC128" i="1"/>
  <c r="Y127" i="1"/>
  <c r="Z127" i="1"/>
  <c r="AA127" i="1"/>
  <c r="AB127" i="1"/>
  <c r="AC127" i="1"/>
  <c r="Y126" i="1"/>
  <c r="Z126" i="1"/>
  <c r="AA126" i="1"/>
  <c r="AB126" i="1"/>
  <c r="AC126" i="1"/>
  <c r="Y125" i="1"/>
  <c r="Z125" i="1"/>
  <c r="AA125" i="1"/>
  <c r="AB125" i="1"/>
  <c r="AC125" i="1"/>
  <c r="Y124" i="1"/>
  <c r="Z124" i="1"/>
  <c r="AA124" i="1"/>
  <c r="AB124" i="1"/>
  <c r="AC124" i="1"/>
  <c r="Y123" i="1"/>
  <c r="Z123" i="1"/>
  <c r="AA123" i="1"/>
  <c r="AB123" i="1"/>
  <c r="AC123" i="1"/>
  <c r="Y122" i="1"/>
  <c r="Z122" i="1"/>
  <c r="AA122" i="1"/>
  <c r="AB122" i="1"/>
  <c r="AC122" i="1"/>
  <c r="Y121" i="1"/>
  <c r="Z121" i="1"/>
  <c r="AA121" i="1"/>
  <c r="AB121" i="1"/>
  <c r="AC121" i="1"/>
  <c r="Y120" i="1"/>
  <c r="Z120" i="1"/>
  <c r="AA120" i="1"/>
  <c r="AB120" i="1"/>
  <c r="AC120" i="1"/>
  <c r="Y119" i="1"/>
  <c r="Z119" i="1"/>
  <c r="AA119" i="1"/>
  <c r="AB119" i="1"/>
  <c r="AC119" i="1"/>
  <c r="Y118" i="1"/>
  <c r="C118" i="8" s="1"/>
  <c r="Z118" i="1"/>
  <c r="AA118" i="1"/>
  <c r="AB118" i="1"/>
  <c r="AC118" i="1"/>
  <c r="Y117" i="1"/>
  <c r="Z117" i="1"/>
  <c r="AA117" i="1"/>
  <c r="AB117" i="1"/>
  <c r="AC117" i="1"/>
  <c r="T116" i="1"/>
  <c r="S116" i="1"/>
  <c r="Y116" i="1"/>
  <c r="Z116" i="1"/>
  <c r="AB116" i="1"/>
  <c r="Y115" i="1"/>
  <c r="Z115" i="1"/>
  <c r="AA115" i="1"/>
  <c r="AB115" i="1"/>
  <c r="AC115" i="1"/>
  <c r="Y114" i="1"/>
  <c r="C114" i="12" s="1"/>
  <c r="Z114" i="1"/>
  <c r="AA114" i="1"/>
  <c r="AB114" i="1"/>
  <c r="AC114" i="1"/>
  <c r="Y113" i="1"/>
  <c r="Z113" i="1"/>
  <c r="AA113" i="1"/>
  <c r="AB113" i="1"/>
  <c r="AC113" i="1"/>
  <c r="Y112" i="1"/>
  <c r="Z112" i="1"/>
  <c r="AA112" i="1"/>
  <c r="AB112" i="1"/>
  <c r="AC112" i="1"/>
  <c r="Y111" i="1"/>
  <c r="C111" i="12" s="1"/>
  <c r="Z111" i="1"/>
  <c r="AA111" i="1"/>
  <c r="AB111" i="1"/>
  <c r="AC111" i="1"/>
  <c r="Y110" i="1"/>
  <c r="C110" i="12" s="1"/>
  <c r="Z110" i="1"/>
  <c r="AA110" i="1"/>
  <c r="AB110" i="1"/>
  <c r="AC110" i="1"/>
  <c r="Y109" i="1"/>
  <c r="C109" i="9" s="1"/>
  <c r="Z109" i="1"/>
  <c r="AA109" i="1"/>
  <c r="AB109" i="1"/>
  <c r="AC109" i="1"/>
  <c r="Y108" i="1"/>
  <c r="Z108" i="1"/>
  <c r="AA108" i="1"/>
  <c r="AB108" i="1"/>
  <c r="AC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Y107" i="1"/>
  <c r="C107" i="8" s="1"/>
  <c r="Z107" i="1"/>
  <c r="AA107" i="1"/>
  <c r="AB107" i="1"/>
  <c r="AC107" i="1"/>
  <c r="Y106" i="1"/>
  <c r="C106" i="12" s="1"/>
  <c r="Z106" i="1"/>
  <c r="AA106" i="1"/>
  <c r="AB106" i="1"/>
  <c r="AC106" i="1"/>
  <c r="Y105" i="1"/>
  <c r="C105" i="9" s="1"/>
  <c r="Z105" i="1"/>
  <c r="AA105" i="1"/>
  <c r="AB105" i="1"/>
  <c r="AC105" i="1"/>
  <c r="Y104" i="1"/>
  <c r="C104" i="12" s="1"/>
  <c r="Z104" i="1"/>
  <c r="AA104" i="1"/>
  <c r="AB104" i="1"/>
  <c r="AC104" i="1"/>
  <c r="Y103" i="1"/>
  <c r="Z103" i="1"/>
  <c r="AA103" i="1"/>
  <c r="AB103" i="1"/>
  <c r="AC103" i="1"/>
  <c r="Y102" i="1"/>
  <c r="Z102" i="1"/>
  <c r="AA102" i="1"/>
  <c r="AB102" i="1"/>
  <c r="AC102" i="1"/>
  <c r="Y101" i="1"/>
  <c r="Z101" i="1"/>
  <c r="AA101" i="1"/>
  <c r="AB101" i="1"/>
  <c r="AC101" i="1"/>
  <c r="R97" i="1"/>
  <c r="X97" i="1" s="1"/>
  <c r="S97" i="1"/>
  <c r="S100" i="1"/>
  <c r="O100" i="1"/>
  <c r="Y100" i="1"/>
  <c r="Y99" i="1"/>
  <c r="C99" i="12" s="1"/>
  <c r="Z99" i="1"/>
  <c r="AA99" i="1"/>
  <c r="AB99" i="1"/>
  <c r="AC99" i="1"/>
  <c r="T98" i="1"/>
  <c r="S98" i="1"/>
  <c r="Y98" i="1"/>
  <c r="C98" i="12" s="1"/>
  <c r="Z98" i="1"/>
  <c r="AB98" i="1"/>
  <c r="Y97" i="1"/>
  <c r="C97" i="12" s="1"/>
  <c r="Z97" i="1"/>
  <c r="AB97" i="1"/>
  <c r="Y96" i="1"/>
  <c r="Z96" i="1"/>
  <c r="AA96" i="1"/>
  <c r="AB96" i="1"/>
  <c r="AC96" i="1"/>
  <c r="Y95" i="1"/>
  <c r="Z95" i="1"/>
  <c r="AA95" i="1"/>
  <c r="AB95" i="1"/>
  <c r="AC9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5" i="1"/>
  <c r="AC76" i="1"/>
  <c r="AC78" i="1"/>
  <c r="AC80" i="1"/>
  <c r="AC81" i="1"/>
  <c r="AC83" i="1"/>
  <c r="AC85" i="1"/>
  <c r="AC86" i="1"/>
  <c r="AC89" i="1"/>
  <c r="AC90" i="1"/>
  <c r="AC92" i="1"/>
  <c r="AC93" i="1"/>
  <c r="AC94" i="1"/>
  <c r="AB6" i="1"/>
  <c r="AB7" i="1"/>
  <c r="AB8" i="1"/>
  <c r="AB9" i="1"/>
  <c r="AB10" i="1"/>
  <c r="AB11" i="1"/>
  <c r="AB12" i="1"/>
  <c r="AB13" i="1"/>
  <c r="AB14" i="1"/>
  <c r="AB15" i="1"/>
  <c r="AB16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5" i="1"/>
  <c r="AA76" i="1"/>
  <c r="AA78" i="1"/>
  <c r="AA80" i="1"/>
  <c r="AA81" i="1"/>
  <c r="AA83" i="1"/>
  <c r="AA85" i="1"/>
  <c r="AA86" i="1"/>
  <c r="AA89" i="1"/>
  <c r="AA90" i="1"/>
  <c r="AA92" i="1"/>
  <c r="AA93" i="1"/>
  <c r="AA94" i="1"/>
  <c r="Z6" i="1"/>
  <c r="Z7" i="1"/>
  <c r="Z8" i="1"/>
  <c r="Z9" i="1"/>
  <c r="Z10" i="1"/>
  <c r="Z11" i="1"/>
  <c r="Z12" i="1"/>
  <c r="Z13" i="1"/>
  <c r="Z14" i="1"/>
  <c r="Z15" i="1"/>
  <c r="Z16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Y94" i="1"/>
  <c r="C94" i="8" s="1"/>
  <c r="C130" i="8" l="1"/>
  <c r="C131" i="12"/>
  <c r="C119" i="9"/>
  <c r="C119" i="12"/>
  <c r="C108" i="8"/>
  <c r="C108" i="12"/>
  <c r="C121" i="8"/>
  <c r="C121" i="12"/>
  <c r="C126" i="9"/>
  <c r="C126" i="12"/>
  <c r="C115" i="9"/>
  <c r="C115" i="12"/>
  <c r="C123" i="8"/>
  <c r="C123" i="12"/>
  <c r="C127" i="8"/>
  <c r="C127" i="12"/>
  <c r="C113" i="9"/>
  <c r="C113" i="12"/>
  <c r="C100" i="8"/>
  <c r="C100" i="12"/>
  <c r="C112" i="8"/>
  <c r="C112" i="12"/>
  <c r="C120" i="9"/>
  <c r="C120" i="12"/>
  <c r="C128" i="9"/>
  <c r="C128" i="12"/>
  <c r="F97" i="9"/>
  <c r="E97" i="9"/>
  <c r="C103" i="9"/>
  <c r="C103" i="12"/>
  <c r="E116" i="9"/>
  <c r="F116" i="9"/>
  <c r="AA98" i="1"/>
  <c r="F98" i="9"/>
  <c r="E98" i="9"/>
  <c r="N100" i="1"/>
  <c r="Z100" i="1" s="1"/>
  <c r="F100" i="8"/>
  <c r="E100" i="8"/>
  <c r="C101" i="8"/>
  <c r="C101" i="12"/>
  <c r="C117" i="9"/>
  <c r="C117" i="12"/>
  <c r="C125" i="9"/>
  <c r="C125" i="12"/>
  <c r="C124" i="8"/>
  <c r="C124" i="12"/>
  <c r="C129" i="8"/>
  <c r="C129" i="12"/>
  <c r="E100" i="9"/>
  <c r="F100" i="9"/>
  <c r="C116" i="8"/>
  <c r="C116" i="12"/>
  <c r="C122" i="9"/>
  <c r="C122" i="12"/>
  <c r="C130" i="9"/>
  <c r="C119" i="8"/>
  <c r="AA116" i="1"/>
  <c r="AC98" i="1"/>
  <c r="AC116" i="1"/>
  <c r="C129" i="9"/>
  <c r="C128" i="8"/>
  <c r="C127" i="9"/>
  <c r="C126" i="8"/>
  <c r="C125" i="8"/>
  <c r="C124" i="9"/>
  <c r="C123" i="9"/>
  <c r="C122" i="8"/>
  <c r="C121" i="9"/>
  <c r="C120" i="8"/>
  <c r="C118" i="9"/>
  <c r="C117" i="8"/>
  <c r="C116" i="9"/>
  <c r="C98" i="8"/>
  <c r="C99" i="8"/>
  <c r="C114" i="8"/>
  <c r="C110" i="8"/>
  <c r="C104" i="9"/>
  <c r="C111" i="8"/>
  <c r="C106" i="8"/>
  <c r="C97" i="9"/>
  <c r="C115" i="8"/>
  <c r="C113" i="8"/>
  <c r="C114" i="9"/>
  <c r="C112" i="9"/>
  <c r="C111" i="9"/>
  <c r="C110" i="9"/>
  <c r="C109" i="8"/>
  <c r="C97" i="8"/>
  <c r="C94" i="9"/>
  <c r="C105" i="8"/>
  <c r="C101" i="9"/>
  <c r="C104" i="8"/>
  <c r="C108" i="9"/>
  <c r="C100" i="9"/>
  <c r="C103" i="8"/>
  <c r="C107" i="9"/>
  <c r="C99" i="9"/>
  <c r="C106" i="9"/>
  <c r="C98" i="9"/>
  <c r="AA97" i="1"/>
  <c r="AC97" i="1"/>
  <c r="R100" i="1"/>
  <c r="Y93" i="1"/>
  <c r="C93" i="12" s="1"/>
  <c r="Y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S82" i="1"/>
  <c r="T88" i="1"/>
  <c r="S88" i="1"/>
  <c r="T87" i="1"/>
  <c r="S84" i="1"/>
  <c r="T84" i="1"/>
  <c r="S74" i="1"/>
  <c r="T82" i="1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Y6" i="1"/>
  <c r="C6" i="12" s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P17" i="1"/>
  <c r="F17" i="8" s="1"/>
  <c r="T91" i="1"/>
  <c r="S91" i="1"/>
  <c r="Y91" i="1"/>
  <c r="Y90" i="1"/>
  <c r="Y89" i="1"/>
  <c r="Y88" i="1"/>
  <c r="S87" i="1"/>
  <c r="Y87" i="1"/>
  <c r="C87" i="12" s="1"/>
  <c r="Y86" i="1"/>
  <c r="C86" i="12" s="1"/>
  <c r="Y85" i="1"/>
  <c r="C85" i="12" s="1"/>
  <c r="Y84" i="1"/>
  <c r="C84" i="12" s="1"/>
  <c r="Y83" i="1"/>
  <c r="C83" i="12" s="1"/>
  <c r="Y82" i="1"/>
  <c r="C82" i="12" s="1"/>
  <c r="Y81" i="1"/>
  <c r="Y80" i="1"/>
  <c r="C80" i="12" s="1"/>
  <c r="Y7" i="1"/>
  <c r="Y8" i="1"/>
  <c r="C8" i="12" s="1"/>
  <c r="Y9" i="1"/>
  <c r="Y10" i="1"/>
  <c r="C10" i="12" s="1"/>
  <c r="Y11" i="1"/>
  <c r="Y12" i="1"/>
  <c r="C12" i="12" s="1"/>
  <c r="Y13" i="1"/>
  <c r="Y14" i="1"/>
  <c r="Y15" i="1"/>
  <c r="Y16" i="1"/>
  <c r="C16" i="12" s="1"/>
  <c r="Y17" i="1"/>
  <c r="C17" i="12" s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C35" i="12" s="1"/>
  <c r="Y36" i="1"/>
  <c r="Y37" i="1"/>
  <c r="Y38" i="1"/>
  <c r="Y39" i="1"/>
  <c r="Y40" i="1"/>
  <c r="Y41" i="1"/>
  <c r="C41" i="12" s="1"/>
  <c r="Y42" i="1"/>
  <c r="Y43" i="1"/>
  <c r="Y44" i="1"/>
  <c r="C44" i="12" s="1"/>
  <c r="Y45" i="1"/>
  <c r="Y46" i="1"/>
  <c r="C46" i="12" s="1"/>
  <c r="Y47" i="1"/>
  <c r="Y48" i="1"/>
  <c r="C48" i="12" s="1"/>
  <c r="Y49" i="1"/>
  <c r="C49" i="12" s="1"/>
  <c r="Y50" i="1"/>
  <c r="Y51" i="1"/>
  <c r="Y52" i="1"/>
  <c r="C52" i="12" s="1"/>
  <c r="Y53" i="1"/>
  <c r="Y54" i="1"/>
  <c r="Y55" i="1"/>
  <c r="Y56" i="1"/>
  <c r="C56" i="12" s="1"/>
  <c r="Y57" i="1"/>
  <c r="Y58" i="1"/>
  <c r="Y59" i="1"/>
  <c r="Y60" i="1"/>
  <c r="Y61" i="1"/>
  <c r="C61" i="12" s="1"/>
  <c r="Y62" i="1"/>
  <c r="Y63" i="1"/>
  <c r="Y64" i="1"/>
  <c r="Y65" i="1"/>
  <c r="Y66" i="1"/>
  <c r="C66" i="12" s="1"/>
  <c r="Y67" i="1"/>
  <c r="Y68" i="1"/>
  <c r="Y69" i="1"/>
  <c r="C69" i="12" s="1"/>
  <c r="Y70" i="1"/>
  <c r="Y71" i="1"/>
  <c r="Y72" i="1"/>
  <c r="Y73" i="1"/>
  <c r="Y74" i="1"/>
  <c r="C74" i="12" s="1"/>
  <c r="Y75" i="1"/>
  <c r="Y76" i="1"/>
  <c r="C76" i="12" s="1"/>
  <c r="Y77" i="1"/>
  <c r="C77" i="12" s="1"/>
  <c r="Y78" i="1"/>
  <c r="C78" i="12" s="1"/>
  <c r="Y79" i="1"/>
  <c r="C79" i="12" s="1"/>
  <c r="T79" i="1"/>
  <c r="S79" i="1"/>
  <c r="AB100" i="1" l="1"/>
  <c r="W100" i="1"/>
  <c r="AA100" i="1"/>
  <c r="X100" i="1"/>
  <c r="E88" i="9"/>
  <c r="F88" i="9"/>
  <c r="F74" i="9"/>
  <c r="E74" i="9"/>
  <c r="M74" i="9" s="1"/>
  <c r="F82" i="9"/>
  <c r="E82" i="9"/>
  <c r="R82" i="9" s="1"/>
  <c r="E79" i="9"/>
  <c r="F79" i="9"/>
  <c r="E91" i="9"/>
  <c r="T91" i="9" s="1"/>
  <c r="F91" i="9"/>
  <c r="E87" i="9"/>
  <c r="S87" i="9" s="1"/>
  <c r="F87" i="9"/>
  <c r="F84" i="9"/>
  <c r="E84" i="9"/>
  <c r="Q84" i="9" s="1"/>
  <c r="V90" i="9"/>
  <c r="U90" i="9"/>
  <c r="T90" i="9"/>
  <c r="S90" i="9"/>
  <c r="U65" i="9"/>
  <c r="T65" i="9"/>
  <c r="S65" i="9"/>
  <c r="V65" i="9"/>
  <c r="U49" i="9"/>
  <c r="T49" i="9"/>
  <c r="S49" i="9"/>
  <c r="V49" i="9"/>
  <c r="U17" i="9"/>
  <c r="T17" i="9"/>
  <c r="S17" i="9"/>
  <c r="V17" i="9"/>
  <c r="T198" i="9"/>
  <c r="V198" i="9"/>
  <c r="U198" i="9"/>
  <c r="S198" i="9"/>
  <c r="T174" i="9"/>
  <c r="V174" i="9"/>
  <c r="S174" i="9"/>
  <c r="U174" i="9"/>
  <c r="T158" i="9"/>
  <c r="V158" i="9"/>
  <c r="U158" i="9"/>
  <c r="S158" i="9"/>
  <c r="T134" i="9"/>
  <c r="V134" i="9"/>
  <c r="U134" i="9"/>
  <c r="S134" i="9"/>
  <c r="T118" i="9"/>
  <c r="V118" i="9"/>
  <c r="U118" i="9"/>
  <c r="S118" i="9"/>
  <c r="T102" i="9"/>
  <c r="V102" i="9"/>
  <c r="U102" i="9"/>
  <c r="S102" i="9"/>
  <c r="T72" i="9"/>
  <c r="V72" i="9"/>
  <c r="U72" i="9"/>
  <c r="S72" i="9"/>
  <c r="T64" i="9"/>
  <c r="V64" i="9"/>
  <c r="S64" i="9"/>
  <c r="U64" i="9"/>
  <c r="T56" i="9"/>
  <c r="V56" i="9"/>
  <c r="S56" i="9"/>
  <c r="U56" i="9"/>
  <c r="T48" i="9"/>
  <c r="V48" i="9"/>
  <c r="U48" i="9"/>
  <c r="S48" i="9"/>
  <c r="T40" i="9"/>
  <c r="V40" i="9"/>
  <c r="U40" i="9"/>
  <c r="S40" i="9"/>
  <c r="T32" i="9"/>
  <c r="V32" i="9"/>
  <c r="S32" i="9"/>
  <c r="U32" i="9"/>
  <c r="T24" i="9"/>
  <c r="V24" i="9"/>
  <c r="U24" i="9"/>
  <c r="S24" i="9"/>
  <c r="T16" i="9"/>
  <c r="V16" i="9"/>
  <c r="U16" i="9"/>
  <c r="S16" i="9"/>
  <c r="T8" i="9"/>
  <c r="V8" i="9"/>
  <c r="U8" i="9"/>
  <c r="S8" i="9"/>
  <c r="V197" i="9"/>
  <c r="U197" i="9"/>
  <c r="T197" i="9"/>
  <c r="S197" i="9"/>
  <c r="V189" i="9"/>
  <c r="U189" i="9"/>
  <c r="S189" i="9"/>
  <c r="T189" i="9"/>
  <c r="V181" i="9"/>
  <c r="U181" i="9"/>
  <c r="S181" i="9"/>
  <c r="T181" i="9"/>
  <c r="V173" i="9"/>
  <c r="U173" i="9"/>
  <c r="T173" i="9"/>
  <c r="S173" i="9"/>
  <c r="V165" i="9"/>
  <c r="U165" i="9"/>
  <c r="T165" i="9"/>
  <c r="S165" i="9"/>
  <c r="V157" i="9"/>
  <c r="U157" i="9"/>
  <c r="S157" i="9"/>
  <c r="T157" i="9"/>
  <c r="V149" i="9"/>
  <c r="U149" i="9"/>
  <c r="S149" i="9"/>
  <c r="T149" i="9"/>
  <c r="V141" i="9"/>
  <c r="U141" i="9"/>
  <c r="T141" i="9"/>
  <c r="S141" i="9"/>
  <c r="V133" i="9"/>
  <c r="U133" i="9"/>
  <c r="T133" i="9"/>
  <c r="S133" i="9"/>
  <c r="V125" i="9"/>
  <c r="U125" i="9"/>
  <c r="S125" i="9"/>
  <c r="T125" i="9"/>
  <c r="V117" i="9"/>
  <c r="U117" i="9"/>
  <c r="T117" i="9"/>
  <c r="S117" i="9"/>
  <c r="V109" i="9"/>
  <c r="U109" i="9"/>
  <c r="T109" i="9"/>
  <c r="S109" i="9"/>
  <c r="V101" i="9"/>
  <c r="U101" i="9"/>
  <c r="S101" i="9"/>
  <c r="T101" i="9"/>
  <c r="T86" i="9"/>
  <c r="V86" i="9"/>
  <c r="S86" i="9"/>
  <c r="U86" i="9"/>
  <c r="T71" i="9"/>
  <c r="V71" i="9"/>
  <c r="U71" i="9"/>
  <c r="S71" i="9"/>
  <c r="T63" i="9"/>
  <c r="V63" i="9"/>
  <c r="S63" i="9"/>
  <c r="U63" i="9"/>
  <c r="T55" i="9"/>
  <c r="V55" i="9"/>
  <c r="S55" i="9"/>
  <c r="U55" i="9"/>
  <c r="T47" i="9"/>
  <c r="V47" i="9"/>
  <c r="U47" i="9"/>
  <c r="S47" i="9"/>
  <c r="U39" i="9"/>
  <c r="T39" i="9"/>
  <c r="V39" i="9"/>
  <c r="S39" i="9"/>
  <c r="U31" i="9"/>
  <c r="T31" i="9"/>
  <c r="V31" i="9"/>
  <c r="S31" i="9"/>
  <c r="U23" i="9"/>
  <c r="T23" i="9"/>
  <c r="V23" i="9"/>
  <c r="S23" i="9"/>
  <c r="U15" i="9"/>
  <c r="T15" i="9"/>
  <c r="V15" i="9"/>
  <c r="S15" i="9"/>
  <c r="U7" i="9"/>
  <c r="T7" i="9"/>
  <c r="V7" i="9"/>
  <c r="S7" i="9"/>
  <c r="V196" i="9"/>
  <c r="U196" i="9"/>
  <c r="T196" i="9"/>
  <c r="S196" i="9"/>
  <c r="V188" i="9"/>
  <c r="U188" i="9"/>
  <c r="S188" i="9"/>
  <c r="T188" i="9"/>
  <c r="V180" i="9"/>
  <c r="U180" i="9"/>
  <c r="S180" i="9"/>
  <c r="T180" i="9"/>
  <c r="V172" i="9"/>
  <c r="U172" i="9"/>
  <c r="T172" i="9"/>
  <c r="S172" i="9"/>
  <c r="V164" i="9"/>
  <c r="U164" i="9"/>
  <c r="T164" i="9"/>
  <c r="S164" i="9"/>
  <c r="V156" i="9"/>
  <c r="U156" i="9"/>
  <c r="S156" i="9"/>
  <c r="T156" i="9"/>
  <c r="V148" i="9"/>
  <c r="U148" i="9"/>
  <c r="S148" i="9"/>
  <c r="T148" i="9"/>
  <c r="V140" i="9"/>
  <c r="U140" i="9"/>
  <c r="T140" i="9"/>
  <c r="S140" i="9"/>
  <c r="V132" i="9"/>
  <c r="U132" i="9"/>
  <c r="T132" i="9"/>
  <c r="S132" i="9"/>
  <c r="V124" i="9"/>
  <c r="U124" i="9"/>
  <c r="S124" i="9"/>
  <c r="T124" i="9"/>
  <c r="V116" i="9"/>
  <c r="U116" i="9"/>
  <c r="S116" i="9"/>
  <c r="T116" i="9"/>
  <c r="V108" i="9"/>
  <c r="U108" i="9"/>
  <c r="T108" i="9"/>
  <c r="S108" i="9"/>
  <c r="V100" i="9"/>
  <c r="S100" i="9"/>
  <c r="U100" i="9"/>
  <c r="T100" i="9"/>
  <c r="U57" i="9"/>
  <c r="T57" i="9"/>
  <c r="V57" i="9"/>
  <c r="S57" i="9"/>
  <c r="U33" i="9"/>
  <c r="T33" i="9"/>
  <c r="S33" i="9"/>
  <c r="V33" i="9"/>
  <c r="U9" i="9"/>
  <c r="T9" i="9"/>
  <c r="S9" i="9"/>
  <c r="V9" i="9"/>
  <c r="T190" i="9"/>
  <c r="V190" i="9"/>
  <c r="U190" i="9"/>
  <c r="S190" i="9"/>
  <c r="T166" i="9"/>
  <c r="V166" i="9"/>
  <c r="U166" i="9"/>
  <c r="S166" i="9"/>
  <c r="T142" i="9"/>
  <c r="V142" i="9"/>
  <c r="U142" i="9"/>
  <c r="S142" i="9"/>
  <c r="T126" i="9"/>
  <c r="V126" i="9"/>
  <c r="U126" i="9"/>
  <c r="S126" i="9"/>
  <c r="V85" i="9"/>
  <c r="U85" i="9"/>
  <c r="T85" i="9"/>
  <c r="S85" i="9"/>
  <c r="T70" i="9"/>
  <c r="V70" i="9"/>
  <c r="U70" i="9"/>
  <c r="S70" i="9"/>
  <c r="T62" i="9"/>
  <c r="V62" i="9"/>
  <c r="U62" i="9"/>
  <c r="S62" i="9"/>
  <c r="T54" i="9"/>
  <c r="V54" i="9"/>
  <c r="S54" i="9"/>
  <c r="U54" i="9"/>
  <c r="T46" i="9"/>
  <c r="V46" i="9"/>
  <c r="S46" i="9"/>
  <c r="U46" i="9"/>
  <c r="T38" i="9"/>
  <c r="V38" i="9"/>
  <c r="U38" i="9"/>
  <c r="S38" i="9"/>
  <c r="T30" i="9"/>
  <c r="V30" i="9"/>
  <c r="U30" i="9"/>
  <c r="S30" i="9"/>
  <c r="T22" i="9"/>
  <c r="V22" i="9"/>
  <c r="U22" i="9"/>
  <c r="S22" i="9"/>
  <c r="T14" i="9"/>
  <c r="V14" i="9"/>
  <c r="S14" i="9"/>
  <c r="U14" i="9"/>
  <c r="T6" i="9"/>
  <c r="V6" i="9"/>
  <c r="U6" i="9"/>
  <c r="S6" i="9"/>
  <c r="U195" i="9"/>
  <c r="T195" i="9"/>
  <c r="S195" i="9"/>
  <c r="V195" i="9"/>
  <c r="U187" i="9"/>
  <c r="V187" i="9"/>
  <c r="S187" i="9"/>
  <c r="T187" i="9"/>
  <c r="U179" i="9"/>
  <c r="V179" i="9"/>
  <c r="S179" i="9"/>
  <c r="T179" i="9"/>
  <c r="U171" i="9"/>
  <c r="S171" i="9"/>
  <c r="V171" i="9"/>
  <c r="T171" i="9"/>
  <c r="U163" i="9"/>
  <c r="T163" i="9"/>
  <c r="S163" i="9"/>
  <c r="V163" i="9"/>
  <c r="U155" i="9"/>
  <c r="V155" i="9"/>
  <c r="S155" i="9"/>
  <c r="T155" i="9"/>
  <c r="U147" i="9"/>
  <c r="V147" i="9"/>
  <c r="S147" i="9"/>
  <c r="T147" i="9"/>
  <c r="U139" i="9"/>
  <c r="S139" i="9"/>
  <c r="V139" i="9"/>
  <c r="T139" i="9"/>
  <c r="U131" i="9"/>
  <c r="T131" i="9"/>
  <c r="S131" i="9"/>
  <c r="V131" i="9"/>
  <c r="U123" i="9"/>
  <c r="V123" i="9"/>
  <c r="S123" i="9"/>
  <c r="T123" i="9"/>
  <c r="U115" i="9"/>
  <c r="V115" i="9"/>
  <c r="S115" i="9"/>
  <c r="T115" i="9"/>
  <c r="U107" i="9"/>
  <c r="T107" i="9"/>
  <c r="S107" i="9"/>
  <c r="V107" i="9"/>
  <c r="S99" i="9"/>
  <c r="U99" i="9"/>
  <c r="V99" i="9"/>
  <c r="T99" i="9"/>
  <c r="U73" i="9"/>
  <c r="T73" i="9"/>
  <c r="S73" i="9"/>
  <c r="V73" i="9"/>
  <c r="U41" i="9"/>
  <c r="T41" i="9"/>
  <c r="S41" i="9"/>
  <c r="V41" i="9"/>
  <c r="T94" i="9"/>
  <c r="V94" i="9"/>
  <c r="U94" i="9"/>
  <c r="S94" i="9"/>
  <c r="U81" i="9"/>
  <c r="T81" i="9"/>
  <c r="S81" i="9"/>
  <c r="V81" i="9"/>
  <c r="V69" i="9"/>
  <c r="U69" i="9"/>
  <c r="T69" i="9"/>
  <c r="S69" i="9"/>
  <c r="V61" i="9"/>
  <c r="U61" i="9"/>
  <c r="S61" i="9"/>
  <c r="T61" i="9"/>
  <c r="V53" i="9"/>
  <c r="U53" i="9"/>
  <c r="S53" i="9"/>
  <c r="T53" i="9"/>
  <c r="V45" i="9"/>
  <c r="U45" i="9"/>
  <c r="T45" i="9"/>
  <c r="S45" i="9"/>
  <c r="V37" i="9"/>
  <c r="U37" i="9"/>
  <c r="S37" i="9"/>
  <c r="T37" i="9"/>
  <c r="V29" i="9"/>
  <c r="U29" i="9"/>
  <c r="T29" i="9"/>
  <c r="S29" i="9"/>
  <c r="V21" i="9"/>
  <c r="U21" i="9"/>
  <c r="T21" i="9"/>
  <c r="S21" i="9"/>
  <c r="V13" i="9"/>
  <c r="U13" i="9"/>
  <c r="S13" i="9"/>
  <c r="T13" i="9"/>
  <c r="V194" i="9"/>
  <c r="U194" i="9"/>
  <c r="T194" i="9"/>
  <c r="S194" i="9"/>
  <c r="V186" i="9"/>
  <c r="U186" i="9"/>
  <c r="S186" i="9"/>
  <c r="T186" i="9"/>
  <c r="V178" i="9"/>
  <c r="U178" i="9"/>
  <c r="S178" i="9"/>
  <c r="T178" i="9"/>
  <c r="V170" i="9"/>
  <c r="U170" i="9"/>
  <c r="S170" i="9"/>
  <c r="T170" i="9"/>
  <c r="V162" i="9"/>
  <c r="U162" i="9"/>
  <c r="T162" i="9"/>
  <c r="S162" i="9"/>
  <c r="V154" i="9"/>
  <c r="U154" i="9"/>
  <c r="S154" i="9"/>
  <c r="T154" i="9"/>
  <c r="V146" i="9"/>
  <c r="U146" i="9"/>
  <c r="S146" i="9"/>
  <c r="T146" i="9"/>
  <c r="V138" i="9"/>
  <c r="U138" i="9"/>
  <c r="S138" i="9"/>
  <c r="T138" i="9"/>
  <c r="V130" i="9"/>
  <c r="U130" i="9"/>
  <c r="T130" i="9"/>
  <c r="S130" i="9"/>
  <c r="V122" i="9"/>
  <c r="U122" i="9"/>
  <c r="S122" i="9"/>
  <c r="T122" i="9"/>
  <c r="V114" i="9"/>
  <c r="U114" i="9"/>
  <c r="S114" i="9"/>
  <c r="T114" i="9"/>
  <c r="V106" i="9"/>
  <c r="U106" i="9"/>
  <c r="T106" i="9"/>
  <c r="S106" i="9"/>
  <c r="V98" i="9"/>
  <c r="U98" i="9"/>
  <c r="T98" i="9"/>
  <c r="S98" i="9"/>
  <c r="V93" i="9"/>
  <c r="U93" i="9"/>
  <c r="T93" i="9"/>
  <c r="S93" i="9"/>
  <c r="V68" i="9"/>
  <c r="S68" i="9"/>
  <c r="U68" i="9"/>
  <c r="T68" i="9"/>
  <c r="V52" i="9"/>
  <c r="S52" i="9"/>
  <c r="U52" i="9"/>
  <c r="T52" i="9"/>
  <c r="V36" i="9"/>
  <c r="S36" i="9"/>
  <c r="U36" i="9"/>
  <c r="T36" i="9"/>
  <c r="V20" i="9"/>
  <c r="S20" i="9"/>
  <c r="U20" i="9"/>
  <c r="T20" i="9"/>
  <c r="V92" i="9"/>
  <c r="S92" i="9"/>
  <c r="U92" i="9"/>
  <c r="T92" i="9"/>
  <c r="S75" i="9"/>
  <c r="U75" i="9"/>
  <c r="T75" i="9"/>
  <c r="V75" i="9"/>
  <c r="S67" i="9"/>
  <c r="U67" i="9"/>
  <c r="T67" i="9"/>
  <c r="V67" i="9"/>
  <c r="S59" i="9"/>
  <c r="U59" i="9"/>
  <c r="V59" i="9"/>
  <c r="T59" i="9"/>
  <c r="S51" i="9"/>
  <c r="U51" i="9"/>
  <c r="V51" i="9"/>
  <c r="T51" i="9"/>
  <c r="S43" i="9"/>
  <c r="U43" i="9"/>
  <c r="V43" i="9"/>
  <c r="T43" i="9"/>
  <c r="S35" i="9"/>
  <c r="U35" i="9"/>
  <c r="V35" i="9"/>
  <c r="T35" i="9"/>
  <c r="S27" i="9"/>
  <c r="U27" i="9"/>
  <c r="T27" i="9"/>
  <c r="V27" i="9"/>
  <c r="S19" i="9"/>
  <c r="U19" i="9"/>
  <c r="V19" i="9"/>
  <c r="T19" i="9"/>
  <c r="S11" i="9"/>
  <c r="U11" i="9"/>
  <c r="T11" i="9"/>
  <c r="V11" i="9"/>
  <c r="V200" i="9"/>
  <c r="U200" i="9"/>
  <c r="T200" i="9"/>
  <c r="S200" i="9"/>
  <c r="V192" i="9"/>
  <c r="T192" i="9"/>
  <c r="U192" i="9"/>
  <c r="S192" i="9"/>
  <c r="V184" i="9"/>
  <c r="T184" i="9"/>
  <c r="U184" i="9"/>
  <c r="S184" i="9"/>
  <c r="V176" i="9"/>
  <c r="U176" i="9"/>
  <c r="T176" i="9"/>
  <c r="S176" i="9"/>
  <c r="V168" i="9"/>
  <c r="T168" i="9"/>
  <c r="U168" i="9"/>
  <c r="S168" i="9"/>
  <c r="V160" i="9"/>
  <c r="U160" i="9"/>
  <c r="T160" i="9"/>
  <c r="S160" i="9"/>
  <c r="V152" i="9"/>
  <c r="U152" i="9"/>
  <c r="T152" i="9"/>
  <c r="S152" i="9"/>
  <c r="V144" i="9"/>
  <c r="T144" i="9"/>
  <c r="U144" i="9"/>
  <c r="S144" i="9"/>
  <c r="V136" i="9"/>
  <c r="U136" i="9"/>
  <c r="T136" i="9"/>
  <c r="S136" i="9"/>
  <c r="V128" i="9"/>
  <c r="T128" i="9"/>
  <c r="U128" i="9"/>
  <c r="S128" i="9"/>
  <c r="V120" i="9"/>
  <c r="T120" i="9"/>
  <c r="U120" i="9"/>
  <c r="S120" i="9"/>
  <c r="V112" i="9"/>
  <c r="U112" i="9"/>
  <c r="T112" i="9"/>
  <c r="S112" i="9"/>
  <c r="V104" i="9"/>
  <c r="U104" i="9"/>
  <c r="T104" i="9"/>
  <c r="S104" i="9"/>
  <c r="T96" i="9"/>
  <c r="V96" i="9"/>
  <c r="S96" i="9"/>
  <c r="U96" i="9"/>
  <c r="V76" i="9"/>
  <c r="S76" i="9"/>
  <c r="U76" i="9"/>
  <c r="T76" i="9"/>
  <c r="V60" i="9"/>
  <c r="S60" i="9"/>
  <c r="U60" i="9"/>
  <c r="T60" i="9"/>
  <c r="V44" i="9"/>
  <c r="S44" i="9"/>
  <c r="U44" i="9"/>
  <c r="T44" i="9"/>
  <c r="V28" i="9"/>
  <c r="S28" i="9"/>
  <c r="U28" i="9"/>
  <c r="T28" i="9"/>
  <c r="V12" i="9"/>
  <c r="S12" i="9"/>
  <c r="U12" i="9"/>
  <c r="T12" i="9"/>
  <c r="U193" i="9"/>
  <c r="S193" i="9"/>
  <c r="V193" i="9"/>
  <c r="T193" i="9"/>
  <c r="U185" i="9"/>
  <c r="S185" i="9"/>
  <c r="V185" i="9"/>
  <c r="T185" i="9"/>
  <c r="U177" i="9"/>
  <c r="S177" i="9"/>
  <c r="T177" i="9"/>
  <c r="V177" i="9"/>
  <c r="U169" i="9"/>
  <c r="S169" i="9"/>
  <c r="V169" i="9"/>
  <c r="T169" i="9"/>
  <c r="U161" i="9"/>
  <c r="S161" i="9"/>
  <c r="V161" i="9"/>
  <c r="T161" i="9"/>
  <c r="U153" i="9"/>
  <c r="S153" i="9"/>
  <c r="V153" i="9"/>
  <c r="T153" i="9"/>
  <c r="U145" i="9"/>
  <c r="S145" i="9"/>
  <c r="T145" i="9"/>
  <c r="V145" i="9"/>
  <c r="U137" i="9"/>
  <c r="S137" i="9"/>
  <c r="V137" i="9"/>
  <c r="T137" i="9"/>
  <c r="U129" i="9"/>
  <c r="S129" i="9"/>
  <c r="V129" i="9"/>
  <c r="T129" i="9"/>
  <c r="U121" i="9"/>
  <c r="T121" i="9"/>
  <c r="S121" i="9"/>
  <c r="V121" i="9"/>
  <c r="U113" i="9"/>
  <c r="T113" i="9"/>
  <c r="S113" i="9"/>
  <c r="V113" i="9"/>
  <c r="U105" i="9"/>
  <c r="T105" i="9"/>
  <c r="S105" i="9"/>
  <c r="V105" i="9"/>
  <c r="U97" i="9"/>
  <c r="T97" i="9"/>
  <c r="S97" i="9"/>
  <c r="V97" i="9"/>
  <c r="V66" i="9"/>
  <c r="U66" i="9"/>
  <c r="T66" i="9"/>
  <c r="S66" i="9"/>
  <c r="V58" i="9"/>
  <c r="U58" i="9"/>
  <c r="T58" i="9"/>
  <c r="S58" i="9"/>
  <c r="V50" i="9"/>
  <c r="U50" i="9"/>
  <c r="T50" i="9"/>
  <c r="S50" i="9"/>
  <c r="V42" i="9"/>
  <c r="U42" i="9"/>
  <c r="T42" i="9"/>
  <c r="S42" i="9"/>
  <c r="V34" i="9"/>
  <c r="U34" i="9"/>
  <c r="T34" i="9"/>
  <c r="S34" i="9"/>
  <c r="V26" i="9"/>
  <c r="U26" i="9"/>
  <c r="T26" i="9"/>
  <c r="S26" i="9"/>
  <c r="V18" i="9"/>
  <c r="U18" i="9"/>
  <c r="T18" i="9"/>
  <c r="S18" i="9"/>
  <c r="V10" i="9"/>
  <c r="U10" i="9"/>
  <c r="T10" i="9"/>
  <c r="S10" i="9"/>
  <c r="T199" i="9"/>
  <c r="V199" i="9"/>
  <c r="U199" i="9"/>
  <c r="S199" i="9"/>
  <c r="T191" i="9"/>
  <c r="V191" i="9"/>
  <c r="U191" i="9"/>
  <c r="S191" i="9"/>
  <c r="T183" i="9"/>
  <c r="V183" i="9"/>
  <c r="U183" i="9"/>
  <c r="S183" i="9"/>
  <c r="T175" i="9"/>
  <c r="V175" i="9"/>
  <c r="U175" i="9"/>
  <c r="S175" i="9"/>
  <c r="T167" i="9"/>
  <c r="V167" i="9"/>
  <c r="U167" i="9"/>
  <c r="S167" i="9"/>
  <c r="T159" i="9"/>
  <c r="V159" i="9"/>
  <c r="U159" i="9"/>
  <c r="S159" i="9"/>
  <c r="T151" i="9"/>
  <c r="V151" i="9"/>
  <c r="S151" i="9"/>
  <c r="U151" i="9"/>
  <c r="T143" i="9"/>
  <c r="V143" i="9"/>
  <c r="U143" i="9"/>
  <c r="S143" i="9"/>
  <c r="T135" i="9"/>
  <c r="V135" i="9"/>
  <c r="U135" i="9"/>
  <c r="S135" i="9"/>
  <c r="T127" i="9"/>
  <c r="V127" i="9"/>
  <c r="U127" i="9"/>
  <c r="S127" i="9"/>
  <c r="T119" i="9"/>
  <c r="V119" i="9"/>
  <c r="U119" i="9"/>
  <c r="S119" i="9"/>
  <c r="T111" i="9"/>
  <c r="V111" i="9"/>
  <c r="U111" i="9"/>
  <c r="S111" i="9"/>
  <c r="T103" i="9"/>
  <c r="V103" i="9"/>
  <c r="U103" i="9"/>
  <c r="S103" i="9"/>
  <c r="T95" i="9"/>
  <c r="V95" i="9"/>
  <c r="S95" i="9"/>
  <c r="U95" i="9"/>
  <c r="U25" i="9"/>
  <c r="T25" i="9"/>
  <c r="V25" i="9"/>
  <c r="S25" i="9"/>
  <c r="T182" i="9"/>
  <c r="V182" i="9"/>
  <c r="U182" i="9"/>
  <c r="S182" i="9"/>
  <c r="T150" i="9"/>
  <c r="V150" i="9"/>
  <c r="S150" i="9"/>
  <c r="U150" i="9"/>
  <c r="T110" i="9"/>
  <c r="V110" i="9"/>
  <c r="S110" i="9"/>
  <c r="U110" i="9"/>
  <c r="R90" i="9"/>
  <c r="R49" i="9"/>
  <c r="R17" i="9"/>
  <c r="R198" i="9"/>
  <c r="R166" i="9"/>
  <c r="R134" i="9"/>
  <c r="R110" i="9"/>
  <c r="R64" i="9"/>
  <c r="R32" i="9"/>
  <c r="R197" i="9"/>
  <c r="R165" i="9"/>
  <c r="R141" i="9"/>
  <c r="R125" i="9"/>
  <c r="R86" i="9"/>
  <c r="R47" i="9"/>
  <c r="R7" i="9"/>
  <c r="R172" i="9"/>
  <c r="R140" i="9"/>
  <c r="R116" i="9"/>
  <c r="R85" i="9"/>
  <c r="R46" i="9"/>
  <c r="R14" i="9"/>
  <c r="R179" i="9"/>
  <c r="R139" i="9"/>
  <c r="R115" i="9"/>
  <c r="R94" i="9"/>
  <c r="R81" i="9"/>
  <c r="R69" i="9"/>
  <c r="R61" i="9"/>
  <c r="R53" i="9"/>
  <c r="R45" i="9"/>
  <c r="R37" i="9"/>
  <c r="R29" i="9"/>
  <c r="R21" i="9"/>
  <c r="R13" i="9"/>
  <c r="R194" i="9"/>
  <c r="R186" i="9"/>
  <c r="R178" i="9"/>
  <c r="R170" i="9"/>
  <c r="R162" i="9"/>
  <c r="R154" i="9"/>
  <c r="R146" i="9"/>
  <c r="R138" i="9"/>
  <c r="R130" i="9"/>
  <c r="R122" i="9"/>
  <c r="R114" i="9"/>
  <c r="R106" i="9"/>
  <c r="R98" i="9"/>
  <c r="R65" i="9"/>
  <c r="R25" i="9"/>
  <c r="R174" i="9"/>
  <c r="R142" i="9"/>
  <c r="R102" i="9"/>
  <c r="R72" i="9"/>
  <c r="R40" i="9"/>
  <c r="R16" i="9"/>
  <c r="R181" i="9"/>
  <c r="R149" i="9"/>
  <c r="R117" i="9"/>
  <c r="R63" i="9"/>
  <c r="R31" i="9"/>
  <c r="R180" i="9"/>
  <c r="R148" i="9"/>
  <c r="R108" i="9"/>
  <c r="R70" i="9"/>
  <c r="R38" i="9"/>
  <c r="R163" i="9"/>
  <c r="R131" i="9"/>
  <c r="R99" i="9"/>
  <c r="R93" i="9"/>
  <c r="R76" i="9"/>
  <c r="R68" i="9"/>
  <c r="R60" i="9"/>
  <c r="R52" i="9"/>
  <c r="R44" i="9"/>
  <c r="R36" i="9"/>
  <c r="R28" i="9"/>
  <c r="R20" i="9"/>
  <c r="R12" i="9"/>
  <c r="R193" i="9"/>
  <c r="R185" i="9"/>
  <c r="R177" i="9"/>
  <c r="R169" i="9"/>
  <c r="R161" i="9"/>
  <c r="R153" i="9"/>
  <c r="R145" i="9"/>
  <c r="R137" i="9"/>
  <c r="R129" i="9"/>
  <c r="R121" i="9"/>
  <c r="R113" i="9"/>
  <c r="R105" i="9"/>
  <c r="R97" i="9"/>
  <c r="R73" i="9"/>
  <c r="R33" i="9"/>
  <c r="R182" i="9"/>
  <c r="R158" i="9"/>
  <c r="R126" i="9"/>
  <c r="R48" i="9"/>
  <c r="R8" i="9"/>
  <c r="R189" i="9"/>
  <c r="R157" i="9"/>
  <c r="R109" i="9"/>
  <c r="R55" i="9"/>
  <c r="R23" i="9"/>
  <c r="R196" i="9"/>
  <c r="R164" i="9"/>
  <c r="R132" i="9"/>
  <c r="R124" i="9"/>
  <c r="R54" i="9"/>
  <c r="R22" i="9"/>
  <c r="R195" i="9"/>
  <c r="R171" i="9"/>
  <c r="R147" i="9"/>
  <c r="R107" i="9"/>
  <c r="R92" i="9"/>
  <c r="R75" i="9"/>
  <c r="R67" i="9"/>
  <c r="R59" i="9"/>
  <c r="R51" i="9"/>
  <c r="R43" i="9"/>
  <c r="R35" i="9"/>
  <c r="R27" i="9"/>
  <c r="R19" i="9"/>
  <c r="R11" i="9"/>
  <c r="R200" i="9"/>
  <c r="R192" i="9"/>
  <c r="R184" i="9"/>
  <c r="R176" i="9"/>
  <c r="R168" i="9"/>
  <c r="R160" i="9"/>
  <c r="R152" i="9"/>
  <c r="R144" i="9"/>
  <c r="R136" i="9"/>
  <c r="R128" i="9"/>
  <c r="R120" i="9"/>
  <c r="R112" i="9"/>
  <c r="R104" i="9"/>
  <c r="R96" i="9"/>
  <c r="R57" i="9"/>
  <c r="R41" i="9"/>
  <c r="R9" i="9"/>
  <c r="R190" i="9"/>
  <c r="R150" i="9"/>
  <c r="R118" i="9"/>
  <c r="R56" i="9"/>
  <c r="R24" i="9"/>
  <c r="R173" i="9"/>
  <c r="R133" i="9"/>
  <c r="R101" i="9"/>
  <c r="R71" i="9"/>
  <c r="R39" i="9"/>
  <c r="R15" i="9"/>
  <c r="R188" i="9"/>
  <c r="R156" i="9"/>
  <c r="R100" i="9"/>
  <c r="R62" i="9"/>
  <c r="R30" i="9"/>
  <c r="R6" i="9"/>
  <c r="R187" i="9"/>
  <c r="R155" i="9"/>
  <c r="R123" i="9"/>
  <c r="R66" i="9"/>
  <c r="R58" i="9"/>
  <c r="R50" i="9"/>
  <c r="R42" i="9"/>
  <c r="R34" i="9"/>
  <c r="R26" i="9"/>
  <c r="R18" i="9"/>
  <c r="R10" i="9"/>
  <c r="R199" i="9"/>
  <c r="R191" i="9"/>
  <c r="R183" i="9"/>
  <c r="R175" i="9"/>
  <c r="R167" i="9"/>
  <c r="R159" i="9"/>
  <c r="R151" i="9"/>
  <c r="R143" i="9"/>
  <c r="R135" i="9"/>
  <c r="R127" i="9"/>
  <c r="R119" i="9"/>
  <c r="R111" i="9"/>
  <c r="R103" i="9"/>
  <c r="R95" i="9"/>
  <c r="G6" i="9"/>
  <c r="AC100" i="1"/>
  <c r="C76" i="8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K91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AC79" i="1"/>
  <c r="AA79" i="1"/>
  <c r="AC91" i="1"/>
  <c r="AA91" i="1"/>
  <c r="AC84" i="1"/>
  <c r="AA84" i="1"/>
  <c r="AA88" i="1"/>
  <c r="AC88" i="1"/>
  <c r="AC82" i="1"/>
  <c r="AA82" i="1"/>
  <c r="AB17" i="1"/>
  <c r="Z17" i="1"/>
  <c r="AC87" i="1"/>
  <c r="AA87" i="1"/>
  <c r="AC74" i="1"/>
  <c r="AA74" i="1"/>
  <c r="T77" i="1"/>
  <c r="S77" i="1"/>
  <c r="U19" i="1"/>
  <c r="Q91" i="9" l="1"/>
  <c r="N91" i="9"/>
  <c r="U91" i="9"/>
  <c r="H91" i="9"/>
  <c r="O87" i="9"/>
  <c r="J91" i="9"/>
  <c r="H74" i="9"/>
  <c r="M91" i="9"/>
  <c r="S91" i="9"/>
  <c r="G91" i="9"/>
  <c r="I91" i="9"/>
  <c r="P91" i="9"/>
  <c r="R91" i="9"/>
  <c r="O91" i="9"/>
  <c r="V91" i="9"/>
  <c r="L91" i="9"/>
  <c r="V87" i="9"/>
  <c r="T87" i="9"/>
  <c r="L87" i="9"/>
  <c r="J74" i="9"/>
  <c r="O74" i="9"/>
  <c r="R74" i="9"/>
  <c r="N87" i="9"/>
  <c r="K74" i="9"/>
  <c r="N74" i="9"/>
  <c r="G87" i="9"/>
  <c r="H87" i="9"/>
  <c r="K87" i="9"/>
  <c r="I87" i="9"/>
  <c r="L74" i="9"/>
  <c r="S74" i="9"/>
  <c r="T74" i="9"/>
  <c r="P87" i="9"/>
  <c r="Q74" i="9"/>
  <c r="U74" i="9"/>
  <c r="T84" i="9"/>
  <c r="P84" i="9"/>
  <c r="P74" i="9"/>
  <c r="G74" i="9"/>
  <c r="Q87" i="9"/>
  <c r="V74" i="9"/>
  <c r="I82" i="9"/>
  <c r="H82" i="9"/>
  <c r="S82" i="9"/>
  <c r="H84" i="9"/>
  <c r="J87" i="9"/>
  <c r="K84" i="9"/>
  <c r="I74" i="9"/>
  <c r="U87" i="9"/>
  <c r="O82" i="9"/>
  <c r="G84" i="9"/>
  <c r="M87" i="9"/>
  <c r="O84" i="9"/>
  <c r="R87" i="9"/>
  <c r="U84" i="9"/>
  <c r="M84" i="9"/>
  <c r="J82" i="9"/>
  <c r="Q82" i="9"/>
  <c r="R84" i="9"/>
  <c r="S84" i="9"/>
  <c r="U82" i="9"/>
  <c r="T82" i="9"/>
  <c r="J84" i="9"/>
  <c r="N82" i="9"/>
  <c r="V84" i="9"/>
  <c r="V82" i="9"/>
  <c r="L84" i="9"/>
  <c r="M82" i="9"/>
  <c r="P82" i="9"/>
  <c r="E77" i="9"/>
  <c r="F77" i="9"/>
  <c r="N84" i="9"/>
  <c r="L82" i="9"/>
  <c r="G82" i="9"/>
  <c r="I84" i="9"/>
  <c r="K82" i="9"/>
  <c r="T79" i="9"/>
  <c r="V79" i="9"/>
  <c r="U79" i="9"/>
  <c r="S79" i="9"/>
  <c r="T88" i="9"/>
  <c r="V88" i="9"/>
  <c r="U88" i="9"/>
  <c r="S88" i="9"/>
  <c r="S83" i="9"/>
  <c r="U83" i="9"/>
  <c r="V83" i="9"/>
  <c r="T83" i="9"/>
  <c r="U89" i="9"/>
  <c r="T89" i="9"/>
  <c r="V89" i="9"/>
  <c r="S89" i="9"/>
  <c r="T80" i="9"/>
  <c r="V80" i="9"/>
  <c r="U80" i="9"/>
  <c r="S80" i="9"/>
  <c r="R88" i="9"/>
  <c r="R83" i="9"/>
  <c r="R79" i="9"/>
  <c r="R80" i="9"/>
  <c r="R89" i="9"/>
  <c r="Q89" i="9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AA77" i="1"/>
  <c r="AC77" i="1"/>
  <c r="AC19" i="1"/>
  <c r="AA19" i="1"/>
  <c r="T78" i="9" l="1"/>
  <c r="V78" i="9"/>
  <c r="U78" i="9"/>
  <c r="S78" i="9"/>
  <c r="V77" i="9"/>
  <c r="U77" i="9"/>
  <c r="S77" i="9"/>
  <c r="T77" i="9"/>
  <c r="R77" i="9"/>
  <c r="R78" i="9"/>
  <c r="Q78" i="9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<sst xmlns="http://schemas.openxmlformats.org/spreadsheetml/2006/main" count="1216" uniqueCount="392">
  <si>
    <t>CPU</t>
  </si>
  <si>
    <t>User</t>
  </si>
  <si>
    <t>CrazyIvan</t>
  </si>
  <si>
    <t>Lyka</t>
  </si>
  <si>
    <t>Naitsabes</t>
  </si>
  <si>
    <t>GraphLabel</t>
  </si>
  <si>
    <t>Poekel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</si>
  <si>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</si>
  <si>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</si>
  <si>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</si>
  <si>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</si>
  <si>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</si>
  <si>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</si>
  <si>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</si>
  <si>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</si>
  <si>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</si>
  <si>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</si>
  <si>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</si>
  <si>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</si>
  <si>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</si>
  <si>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</si>
  <si>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</si>
  <si>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</si>
  <si>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</si>
  <si>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</si>
  <si>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</si>
  <si>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</si>
  <si>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Cons. MT</t>
  </si>
  <si>
    <t>Dur. MT</t>
  </si>
  <si>
    <t>Exclude From Chart</t>
  </si>
  <si>
    <t>x</t>
  </si>
  <si>
    <t>R5 3600 (Matisse)</t>
  </si>
  <si>
    <t>R9 5950X (Vermeer)</t>
  </si>
  <si>
    <t>R7 3700X (Matisse)</t>
  </si>
  <si>
    <t>R3 1200 (Summit Ridge)</t>
  </si>
  <si>
    <t>R9 5900X (Vermeer)</t>
  </si>
  <si>
    <t>i7 1065G (IceLake)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</si>
  <si>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</si>
  <si>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</si>
  <si>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</si>
  <si>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</si>
  <si>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</si>
  <si>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</si>
  <si>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</si>
  <si>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</si>
  <si>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</si>
  <si>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i7 1065G (IceLake) v0.3.1 [3]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</si>
  <si>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</si>
  <si>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</si>
  <si>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</si>
  <si>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</si>
  <si>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</si>
  <si>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</si>
  <si>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</si>
  <si>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</si>
  <si>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</si>
  <si>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</si>
  <si>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</si>
  <si>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</si>
  <si>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</si>
  <si>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</si>
  <si>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</si>
  <si>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</si>
  <si>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R7 5800X (Vermeer)</t>
  </si>
  <si>
    <t>hq-hq</t>
  </si>
  <si>
    <t>Celeron N3450 (Apollo Lake)</t>
  </si>
  <si>
    <t>patrock84</t>
  </si>
  <si>
    <t>2C/4T</t>
  </si>
  <si>
    <t>4C/4T</t>
  </si>
  <si>
    <t>Bernman</t>
  </si>
  <si>
    <t>@5Ghz</t>
  </si>
  <si>
    <t>last CB post:</t>
  </si>
  <si>
    <t>v0.6.0</t>
  </si>
  <si>
    <t>GaryX</t>
  </si>
  <si>
    <t>3DC</t>
  </si>
  <si>
    <t>Groschi</t>
  </si>
  <si>
    <t>Win 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</si>
  <si>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</si>
  <si>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</si>
  <si>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</si>
  <si>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</si>
  <si>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</si>
  <si>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</si>
  <si>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</si>
  <si>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</si>
  <si>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</si>
  <si>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</si>
  <si>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</si>
  <si>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</si>
  <si>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</si>
  <si>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</si>
  <si>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</si>
  <si>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</si>
  <si>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</si>
  <si>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R9 5950X (Vermeer) v0.5.1 [43]</t>
  </si>
  <si>
    <t>i5 4300U (Haswell)</t>
  </si>
  <si>
    <t>R5 2600X (Pinnacle Ridge)</t>
  </si>
  <si>
    <t>HasseLadebalken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</si>
  <si>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</si>
  <si>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</si>
  <si>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</si>
  <si>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</si>
  <si>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</si>
  <si>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</si>
  <si>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</si>
  <si>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</si>
  <si>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</si>
  <si>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</si>
  <si>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i5 4300U (Haswell) v0.6.0 [58]</t>
  </si>
  <si>
    <t>R7 3700X (Matisse) v0.6.0 [47]</t>
  </si>
  <si>
    <t>i3 6157U (Skylake) v0.6.0 [63]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</si>
  <si>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</si>
  <si>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</si>
  <si>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</si>
  <si>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</si>
  <si>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</si>
  <si>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</si>
  <si>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</si>
  <si>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</si>
  <si>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</si>
  <si>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</si>
  <si>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</si>
  <si>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</si>
  <si>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</si>
  <si>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</si>
  <si>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</si>
  <si>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R5 2500U (Raven Ridge)</t>
  </si>
  <si>
    <t>Tiberius</t>
  </si>
  <si>
    <t>Freiheraus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</si>
  <si>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</si>
  <si>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</si>
  <si>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</si>
  <si>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</si>
  <si>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</si>
  <si>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</si>
  <si>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</si>
  <si>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Lord Maiki</t>
  </si>
  <si>
    <t>mkl1</t>
  </si>
  <si>
    <t>Triskaine</t>
  </si>
  <si>
    <t>zymotic</t>
  </si>
  <si>
    <t>@-95mV</t>
  </si>
  <si>
    <t>-95mV offset</t>
  </si>
  <si>
    <t>Current Vrsn</t>
  </si>
  <si>
    <t>Holgi</t>
  </si>
  <si>
    <t>TR 1900X (Whitehaven)</t>
  </si>
  <si>
    <t>Verangry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</si>
  <si>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</si>
  <si>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</si>
  <si>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</si>
  <si>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</si>
  <si>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</si>
  <si>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</si>
  <si>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</si>
  <si>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</si>
  <si>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</si>
  <si>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</si>
  <si>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</si>
  <si>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i5 4690k (Haswell)</t>
  </si>
  <si>
    <t>zebrax2</t>
  </si>
  <si>
    <t>v0.7.3</t>
  </si>
  <si>
    <t>Det0x</t>
  </si>
  <si>
    <t>@heavy UV</t>
  </si>
  <si>
    <t>mmaenpaa</t>
  </si>
  <si>
    <t>Apple M1</t>
  </si>
  <si>
    <t>BorisTheBlade82</t>
  </si>
  <si>
    <t>Estimate - see post</t>
  </si>
  <si>
    <t>Estimate</t>
  </si>
  <si>
    <t>i7 11800H (TigerLake-8C)</t>
  </si>
  <si>
    <t>Saugbär</t>
  </si>
  <si>
    <t>Apple M1 Max</t>
  </si>
  <si>
    <t>Estimate - AT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</si>
  <si>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</si>
  <si>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</si>
  <si>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</si>
  <si>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</si>
  <si>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</si>
  <si>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</si>
  <si>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</si>
  <si>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</si>
  <si>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</si>
  <si>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</si>
  <si>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</si>
  <si>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</si>
  <si>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</si>
  <si>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</si>
  <si>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</si>
  <si>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</si>
  <si>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</si>
  <si>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</si>
  <si>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</si>
  <si>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</si>
  <si>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</si>
  <si>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</si>
  <si>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Unlimited PL</t>
  </si>
  <si>
    <t>@unlimited</t>
  </si>
  <si>
    <t>PL 125w</t>
  </si>
  <si>
    <t>@125w</t>
  </si>
  <si>
    <t>PL 241w</t>
  </si>
  <si>
    <t>PL 65w</t>
  </si>
  <si>
    <t>@65w</t>
  </si>
  <si>
    <t>@15w</t>
  </si>
  <si>
    <t>cTDP 15w</t>
  </si>
  <si>
    <t>iamthebear</t>
  </si>
  <si>
    <t>v0.7.5</t>
  </si>
  <si>
    <t>Markfw</t>
  </si>
  <si>
    <t>thigobr</t>
  </si>
  <si>
    <t>cTDP 105w</t>
  </si>
  <si>
    <t>cTDP 65w</t>
  </si>
  <si>
    <t>R9 3900X (Matisse)</t>
  </si>
  <si>
    <t>.vodka</t>
  </si>
  <si>
    <t>R7 1800X(Summit Ridge)</t>
  </si>
  <si>
    <t>Cstops</t>
  </si>
  <si>
    <t>Kocicak</t>
  </si>
  <si>
    <t>@250w</t>
  </si>
  <si>
    <t>@160w</t>
  </si>
  <si>
    <t>@100w</t>
  </si>
  <si>
    <t>ISO-11K</t>
  </si>
  <si>
    <t>ISO-12K</t>
  </si>
  <si>
    <t>ISO-13K</t>
  </si>
  <si>
    <t>ISO-14K</t>
  </si>
  <si>
    <t>ISO-15K</t>
  </si>
  <si>
    <t>@88w</t>
  </si>
  <si>
    <t>@142w</t>
  </si>
  <si>
    <t>i9 13900K (RTL)</t>
  </si>
  <si>
    <t>R9 7950X (RPL)</t>
  </si>
  <si>
    <t>R5 7600X (RPL)</t>
  </si>
  <si>
    <t>R7 7700X (RPL)</t>
  </si>
  <si>
    <t>R9 7900X (RPL)</t>
  </si>
  <si>
    <t>i5 12600K (ADL)</t>
  </si>
  <si>
    <t>i9 12900K (ADL)</t>
  </si>
  <si>
    <t>i7 12700H (ADL)</t>
  </si>
  <si>
    <t>i5 11500 (RKL)</t>
  </si>
  <si>
    <t>i7 11700K (RKL)</t>
  </si>
  <si>
    <t>i5 11400F (RKL)</t>
  </si>
  <si>
    <t>R7 6850H (RMB)</t>
  </si>
  <si>
    <t>R7 6800U (RMB)</t>
  </si>
  <si>
    <t>i5 8600k (CFL)</t>
  </si>
  <si>
    <t>i7 8700k (CFL)</t>
  </si>
  <si>
    <t>i7 9750H (CFL)</t>
  </si>
  <si>
    <t>i5 8600k (CFL) v0.5.1 [39]</t>
  </si>
  <si>
    <t>i7 8700k (CFL) v0.5.1 [41]</t>
  </si>
  <si>
    <t>i7 7500U (KBL)</t>
  </si>
  <si>
    <t>i5 7500 (KBL)</t>
  </si>
  <si>
    <t>R7 4700U (RNR)</t>
  </si>
  <si>
    <t>R7 4750G (RNR)</t>
  </si>
  <si>
    <t>R7 4750U (RNR)</t>
  </si>
  <si>
    <t>R5 PRO 4650G (RNR)</t>
  </si>
  <si>
    <t>R5 4500U (RNR)</t>
  </si>
  <si>
    <t>R5 4600H (RNR)</t>
  </si>
  <si>
    <t>R3 4300G (RNR)</t>
  </si>
  <si>
    <t>i7 7500U (KBL) v0.5.1 [36]</t>
  </si>
  <si>
    <t>R7 4750U (RNR) v0.3.1 [7]</t>
  </si>
  <si>
    <t>R5 PRO 4650G (RNR) v0.3.1 [12]</t>
  </si>
  <si>
    <t>R7 4750G (RNR) v0.3.1 [5]</t>
  </si>
  <si>
    <t>R5 4600H (RNR) v0.6.0 [44]</t>
  </si>
  <si>
    <t>i5 8365U (WKL)</t>
  </si>
  <si>
    <t>i5 8250U (WKL)</t>
  </si>
  <si>
    <t>R9 5900HS (CZN)</t>
  </si>
  <si>
    <t>R7 5800H (CZN)</t>
  </si>
  <si>
    <t>R5 5600G (CZN)</t>
  </si>
  <si>
    <t>R7 PRO 5750GE (CZN)</t>
  </si>
  <si>
    <t>i5 8365U (WKL) v0.3.1 [11]</t>
  </si>
  <si>
    <t>i5 8250U (WKL) v0.6.0 [51]</t>
  </si>
  <si>
    <t>R9 5900HS (CZN) v0.5.0 [30]</t>
  </si>
  <si>
    <t>@12w</t>
  </si>
  <si>
    <t>@25w</t>
  </si>
  <si>
    <t>R7 5700X (Vermeer)</t>
  </si>
  <si>
    <t>@AC</t>
  </si>
  <si>
    <t>R7 6850U (RMB)</t>
  </si>
  <si>
    <t>R7 5850U (CZN)</t>
  </si>
  <si>
    <t>PES CB23ST</t>
  </si>
  <si>
    <t>Cons. CB23ST</t>
  </si>
  <si>
    <t>Dur. CB23ST</t>
  </si>
  <si>
    <t>Avg. Pwr. CB23ST</t>
  </si>
  <si>
    <t>PES CB23MT</t>
  </si>
  <si>
    <t>Cons. CB23MT</t>
  </si>
  <si>
    <t>Dur. CB23MT</t>
  </si>
  <si>
    <t>Avg. Pwr. CB23MT</t>
  </si>
  <si>
    <t>v0.8.*</t>
  </si>
  <si>
    <t>R7 4700U (RNR) v0.7.0 [1]</t>
  </si>
  <si>
    <t>R7 5800X (Vermeer) v0.7.0 [66]</t>
  </si>
  <si>
    <t>i7 9750H (CFL) v0.7.0 [71]</t>
  </si>
  <si>
    <t>R5 3500U (Picasso) v0.7.0 [73]</t>
  </si>
  <si>
    <t>R5 4500U (RNR) v0.7.0 [74]</t>
  </si>
  <si>
    <t>R5 2500U (Raven Ridge) v0.7.0 [75]</t>
  </si>
  <si>
    <t>R5 5600X (Vermeer) v0.7.0 [76]</t>
  </si>
  <si>
    <t>R7 5800H (CZN) v0.7.0 [77]</t>
  </si>
  <si>
    <t>P Silver N6000 (JasperLake) v0.7.2 [79]</t>
  </si>
  <si>
    <t>Celeron N5100 (JasperLake) v0.7.2 [80]</t>
  </si>
  <si>
    <t>R3 4300G (RNR) v0.7.0 [81]</t>
  </si>
  <si>
    <t>i7 1165G7 (TigerLake) v0.7.0 [82]</t>
  </si>
  <si>
    <t>i5 11500 (RKL) v0.7.2 [83]</t>
  </si>
  <si>
    <t>i7 11700K (RKL) v0.7.2 [84]</t>
  </si>
  <si>
    <t>R9 5900X (Vermeer) v0.7.2 [90]</t>
  </si>
  <si>
    <t>i7 11800H (TigerLake-8C) v0.7.2 [95]</t>
  </si>
  <si>
    <t>R5 5600G (CZN) v0.7.3 [96]</t>
  </si>
  <si>
    <t>i5 12600K (ADL) v0.7.4 [98]</t>
  </si>
  <si>
    <t>i9 12900K (ADL) v0.7.4 [100]</t>
  </si>
  <si>
    <t>i9 12900K (ADL) @125w v0.7.4 [101]</t>
  </si>
  <si>
    <t>R7 PRO 5750GE (CZN) v0.7.0 [103]</t>
  </si>
  <si>
    <t>i7 12700H (ADL) v0.7.4 [105]</t>
  </si>
  <si>
    <t>R7 6850H (RMB) v0.7.5 [107]</t>
  </si>
  <si>
    <t>R5 7600X (RPL) v0.7.5 [108]</t>
  </si>
  <si>
    <t>R7 7700X (RPL) v0.7.5 [109]</t>
  </si>
  <si>
    <t>R9 7900X (RPL) v0.7.5 [110]</t>
  </si>
  <si>
    <t>R9 7950X (RPL) v0.7.5 [111]</t>
  </si>
  <si>
    <t>R9 7950X (RPL) @88w v0.7.5 [112]</t>
  </si>
  <si>
    <t>R9 7950X (RPL) @142w v0.7.5 [114]</t>
  </si>
  <si>
    <t>R9 3900X (Matisse) v0.7.5 [116]</t>
  </si>
  <si>
    <t>R7 1800X(Summit Ridge) v0.7.5 [117]</t>
  </si>
  <si>
    <t>i9 13900K (RTL) @250w v0.7.5 [118]</t>
  </si>
  <si>
    <t>i9 13900K (RTL) @160w v0.7.5 [119]</t>
  </si>
  <si>
    <t>i9 13900K (RTL) @100w v0.7.5 [120]</t>
  </si>
  <si>
    <t>R7 5700X (Vermeer) v0.7.5 [123]</t>
  </si>
  <si>
    <t>R7 6850U (RMB) @AC v0.7.5 [125]</t>
  </si>
  <si>
    <t>R7 5850U (CZN) @AC v0.7.5 [126]</t>
  </si>
  <si>
    <t>Summe von PES CB23ST</t>
  </si>
  <si>
    <t>Summe von Cons. CB23ST</t>
  </si>
  <si>
    <t>Summe von PES CB23MT</t>
  </si>
  <si>
    <t>Summe von Cons. CB23MT</t>
  </si>
  <si>
    <t>PES GB5</t>
  </si>
  <si>
    <t>Cons. GB5</t>
  </si>
  <si>
    <t>Dur. GB5</t>
  </si>
  <si>
    <t>v0.8.0</t>
  </si>
  <si>
    <t>@Batt.</t>
  </si>
  <si>
    <t>Summe von PES GB5</t>
  </si>
  <si>
    <t>Summe von Cons. GB5</t>
  </si>
  <si>
    <t>Cons.</t>
  </si>
  <si>
    <t>Dur.</t>
  </si>
  <si>
    <t>ISO-11000</t>
  </si>
  <si>
    <t>ISO-2000</t>
  </si>
  <si>
    <t>ISO-3000</t>
  </si>
  <si>
    <t>ISO-4000</t>
  </si>
  <si>
    <t>ISO-5000</t>
  </si>
  <si>
    <t>ISO-6000</t>
  </si>
  <si>
    <t>ISO-7000</t>
  </si>
  <si>
    <t>ISO-8000</t>
  </si>
  <si>
    <t>ISO-9000</t>
  </si>
  <si>
    <t>ISO-10000</t>
  </si>
  <si>
    <t>i5-1235U (ADL)</t>
  </si>
  <si>
    <t>igor_kavinski</t>
  </si>
  <si>
    <t>PPT 50w</t>
  </si>
  <si>
    <t>PPT 65w</t>
  </si>
  <si>
    <t>PPT 105w</t>
  </si>
  <si>
    <t>@50w</t>
  </si>
  <si>
    <t>@105w</t>
  </si>
  <si>
    <t>PPT 160w</t>
  </si>
  <si>
    <t>PPT 260w</t>
  </si>
  <si>
    <t>@260w</t>
  </si>
  <si>
    <t>i5-12500 (ADL)</t>
  </si>
  <si>
    <t>HasGb5Result</t>
  </si>
  <si>
    <t>HasCbStResult</t>
  </si>
  <si>
    <t>HasCbMtResult</t>
  </si>
  <si>
    <t>R7 4700U (RNR) @AC [128]</t>
  </si>
  <si>
    <t>i5-1235U (ADL) v0.7.5 [127]</t>
  </si>
  <si>
    <t>i5-12500 (ADL) [135]</t>
  </si>
  <si>
    <t>R9 7950X (RPL) @50w [130]</t>
  </si>
  <si>
    <t>R9 7950X (RPL) @260w [134]</t>
  </si>
  <si>
    <t>R9 7950X (RPL) @160w [133]</t>
  </si>
  <si>
    <t>R9 7950X (RPL) @105w [132]</t>
  </si>
  <si>
    <t>R9 7950X (RPL) @65w [131]</t>
  </si>
  <si>
    <t>R5 5675U (CZN)</t>
  </si>
  <si>
    <t>i9-12900H (ADL)</t>
  </si>
  <si>
    <t>i7-12700K (ADL)</t>
  </si>
  <si>
    <t>i7-1260P (ADL)</t>
  </si>
  <si>
    <t>i5 12500H (ADL)</t>
  </si>
  <si>
    <t>R7 5825 (CZN)</t>
  </si>
  <si>
    <t>EPYC 9554 (Genoa)</t>
  </si>
  <si>
    <t>Row Labels</t>
  </si>
  <si>
    <t>EPYC 9554 (Genoa) [148]</t>
  </si>
  <si>
    <t>i9-12900H (ADL) @AC [139]</t>
  </si>
  <si>
    <t>i7-12700K (ADL) [141]</t>
  </si>
  <si>
    <t>i7-1260P (ADL) @AC [142]</t>
  </si>
  <si>
    <t>R5 5675U (CZN) @AC [137]</t>
  </si>
  <si>
    <t>Grand Total</t>
  </si>
  <si>
    <t>(blank)</t>
  </si>
  <si>
    <t>i5 12500H (ADL) @AC v0.7.5 [124]</t>
  </si>
  <si>
    <t>TR 7975WX (Genoa)</t>
  </si>
  <si>
    <t>TR 7975WX (Genoa) [149]</t>
  </si>
  <si>
    <t>Xeon Gold 6248R (CCL)</t>
  </si>
  <si>
    <t>i5-1135G7 (TGL)</t>
  </si>
  <si>
    <t>R7 7700 (RPL)</t>
  </si>
  <si>
    <t>R7 7730U (Barcelo)</t>
  </si>
  <si>
    <t>R5 8600G (Phoenix)</t>
  </si>
  <si>
    <t>R5 8500G (Phoenix)</t>
  </si>
  <si>
    <t>Shivansps</t>
  </si>
  <si>
    <t>Xeon Gold 6248R (CCL) [150]</t>
  </si>
  <si>
    <t>R7 7700 (RPL) [152]</t>
  </si>
  <si>
    <t>R5 8600G (Phoenix) [154]</t>
  </si>
  <si>
    <t>R7 7730U (Barcelo) [153]</t>
  </si>
  <si>
    <t>i5-1135G7 (TGL) [151]</t>
  </si>
  <si>
    <t>R5 8500G (Phoenix) [155]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</si>
</sst>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1" fillId="2" borderId="1" xfId="1" applyNumberFormat="1"/>
    <xf numFmtId="0" fontId="3" fillId="3" borderId="0" xfId="0" applyFont="1" applyFill="1"/>
    <xf numFmtId="0" fontId="0" fillId="0" borderId="3" xfId="0" applyBorder="1"/>
    <xf numFmtId="166" fontId="1" fillId="4" borderId="1" xfId="2" applyNumberFormat="1" applyFont="1" applyFill="1" applyBorder="1"/>
    <xf numFmtId="164" fontId="1" fillId="4" borderId="1" xfId="1" applyNumberFormat="1" applyFill="1"/>
    <xf numFmtId="166" fontId="1" fillId="4" borderId="2" xfId="2" applyNumberFormat="1" applyFont="1" applyFill="1" applyBorder="1"/>
    <xf numFmtId="164" fontId="1" fillId="4" borderId="2" xfId="1" applyNumberFormat="1" applyFill="1" applyBorder="1"/>
    <xf numFmtId="14" fontId="0" fillId="0" borderId="0" xfId="0" applyNumberFormat="1" applyAlignment="1">
      <alignment horizontal="right"/>
    </xf>
    <xf numFmtId="166" fontId="0" fillId="0" borderId="0" xfId="0" applyNumberFormat="1"/>
    <xf numFmtId="0" fontId="0" fillId="5" borderId="0" xfId="0" applyFill="1"/>
    <xf numFmtId="1" fontId="0" fillId="0" borderId="0" xfId="0" applyNumberFormat="1"/>
    <xf numFmtId="1" fontId="0" fillId="0" borderId="0" xfId="0" applyNumberFormat="1" applyAlignment="1">
      <alignment horizontal="left"/>
    </xf>
    <xf numFmtId="0" fontId="5" fillId="0" borderId="0" xfId="0" applyFont="1"/>
    <xf numFmtId="1" fontId="5" fillId="0" borderId="0" xfId="0" applyNumberFormat="1" applyFont="1"/>
    <xf numFmtId="166" fontId="5" fillId="0" borderId="0" xfId="2" applyNumberFormat="1" applyFont="1" applyFill="1" applyBorder="1"/>
    <xf numFmtId="0" fontId="5" fillId="0" borderId="0" xfId="1" applyFont="1" applyFill="1" applyBorder="1"/>
    <xf numFmtId="0" fontId="5" fillId="0" borderId="0" xfId="1" applyFont="1" applyFill="1" applyBorder="1" applyAlignment="1">
      <alignment wrapText="1"/>
    </xf>
    <xf numFmtId="43" fontId="5" fillId="0" borderId="0" xfId="2" applyFont="1" applyFill="1" applyBorder="1"/>
    <xf numFmtId="43" fontId="5" fillId="0" borderId="0" xfId="2" applyFont="1" applyFill="1" applyBorder="1" applyAlignment="1">
      <alignment wrapText="1"/>
    </xf>
    <xf numFmtId="164" fontId="5" fillId="0" borderId="0" xfId="1" applyNumberFormat="1" applyFont="1" applyFill="1" applyBorder="1"/>
    <xf numFmtId="1" fontId="5" fillId="0" borderId="0" xfId="1" applyNumberFormat="1" applyFont="1" applyFill="1" applyBorder="1"/>
    <xf numFmtId="0" fontId="5" fillId="0" borderId="0" xfId="1" quotePrefix="1" applyFont="1" applyFill="1" applyBorder="1" applyAlignment="1">
      <alignment wrapText="1"/>
    </xf>
    <xf numFmtId="2" fontId="5" fillId="0" borderId="0" xfId="1" applyNumberFormat="1" applyFont="1" applyFill="1" applyBorder="1"/>
    <xf numFmtId="166" fontId="5" fillId="0" borderId="0" xfId="2" applyNumberFormat="1" applyFont="1" applyFill="1" applyBorder="1" applyAlignment="1">
      <alignment wrapText="1"/>
    </xf>
    <xf numFmtId="0" fontId="5" fillId="0" borderId="0" xfId="0" applyFont="1" applyAlignment="1">
      <alignment wrapText="1"/>
    </xf>
    <xf numFmtId="164" fontId="5" fillId="0" borderId="0" xfId="0" applyNumberFormat="1" applyFont="1"/>
    <xf numFmtId="166" fontId="5" fillId="0" borderId="0" xfId="0" applyNumberFormat="1" applyFont="1"/>
    <xf numFmtId="0" fontId="5" fillId="0" borderId="0" xfId="0" quotePrefix="1" applyFont="1" applyAlignment="1">
      <alignment wrapText="1"/>
    </xf>
    <xf numFmtId="0" fontId="4" fillId="0" borderId="0" xfId="0" applyFont="1"/>
    <xf numFmtId="1" fontId="4" fillId="0" borderId="0" xfId="0" applyNumberFormat="1" applyFont="1"/>
    <xf numFmtId="2" fontId="4" fillId="0" borderId="0" xfId="0" applyNumberFormat="1" applyFont="1"/>
    <xf numFmtId="43" fontId="4" fillId="0" borderId="0" xfId="2" applyFont="1" applyBorder="1"/>
    <xf numFmtId="166" fontId="4" fillId="0" borderId="0" xfId="2" applyNumberFormat="1" applyFont="1" applyBorder="1"/>
    <xf numFmtId="166" fontId="5" fillId="0" borderId="0" xfId="2" applyNumberFormat="1" applyFont="1" applyBorder="1" applyAlignment="1">
      <alignment wrapText="1"/>
    </xf>
    <xf numFmtId="43" fontId="5" fillId="0" borderId="0" xfId="2" applyFont="1" applyBorder="1"/>
    <xf numFmtId="166" fontId="5" fillId="0" borderId="0" xfId="2" applyNumberFormat="1" applyFont="1" applyBorder="1"/>
    <xf numFmtId="2" fontId="5" fillId="0" borderId="0" xfId="0" applyNumberFormat="1" applyFont="1"/>
    <xf numFmtId="166" fontId="5" fillId="0" borderId="0" xfId="2" applyNumberFormat="1" applyFont="1" applyFill="1" applyAlignment="1">
      <alignment wrapText="1"/>
    </xf>
    <xf numFmtId="166" fontId="5" fillId="0" borderId="0" xfId="2" applyNumberFormat="1" applyFont="1" applyFill="1"/>
    <xf numFmtId="43" fontId="5" fillId="0" borderId="0" xfId="2" applyFont="1" applyFill="1"/>
    <xf numFmtId="0" fontId="0" fillId="0" borderId="0" xfId="0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166" fontId="5" fillId="0" borderId="0" xfId="0" applyNumberFormat="1" applyFont="1" applyFill="1"/>
    <xf numFmtId="164" fontId="5" fillId="0" borderId="0" xfId="0" applyNumberFormat="1" applyFont="1" applyFill="1"/>
    <xf numFmtId="2" fontId="5" fillId="0" borderId="0" xfId="0" applyNumberFormat="1" applyFont="1" applyFill="1"/>
    <xf numFmtId="1" fontId="5" fillId="0" borderId="0" xfId="0" applyNumberFormat="1" applyFont="1" applyFill="1"/>
    <xf numFmtId="0" fontId="0" fillId="5" borderId="0" xfId="0" applyNumberFormat="1" applyFill="1"/>
    <xf numFmtId="0" fontId="0" fillId="0" borderId="0" xfId="0" applyNumberFormat="1"/>
  </cellXfs>
  <cellStyles count="3">
    <cellStyle name="Comma" xfId="2" builtinId="3"/>
    <cellStyle name="Input" xfId="1" builtinId="20"/>
    <cellStyle name="Normal" xfId="0" builtinId="0"/>
  </cellStyles>
  <dxfs count="88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CB23ST!PivotTable1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CB23ST'!$C$4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CB23ST'!$B$5:$B$72</c:f>
              <c:strCache>
                <c:ptCount val="67"/>
                <c:pt idx="0">
                  <c:v>EPYC 9554 (Genoa) [148]</c:v>
                </c:pt>
                <c:pt idx="1">
                  <c:v>Xeon Gold 6248R (CCL) [150]</c:v>
                </c:pt>
                <c:pt idx="2">
                  <c:v>R7 1800X(Summit Ridge) v0.7.5 [117]</c:v>
                </c:pt>
                <c:pt idx="3">
                  <c:v>TR 7975WX (Genoa) [149]</c:v>
                </c:pt>
                <c:pt idx="4">
                  <c:v>R9 3900X (Matisse) v0.7.5 [116]</c:v>
                </c:pt>
                <c:pt idx="5">
                  <c:v>i5 8600k (CFL) v0.5.1 [39]</c:v>
                </c:pt>
                <c:pt idx="6">
                  <c:v>i5 4300U (Haswell) v0.6.0 [58]</c:v>
                </c:pt>
                <c:pt idx="7">
                  <c:v>i7 8700k (CFL) v0.5.1 [41]</c:v>
                </c:pt>
                <c:pt idx="8">
                  <c:v>Celeron N5100 (JasperLake) v0.7.2 [80]</c:v>
                </c:pt>
                <c:pt idx="9">
                  <c:v>R9 5900X (Vermeer) v0.7.2 [90]</c:v>
                </c:pt>
                <c:pt idx="10">
                  <c:v>R9 5950X (Vermeer) v0.5.1 [43]</c:v>
                </c:pt>
                <c:pt idx="11">
                  <c:v>R7 5800X (Vermeer) v0.7.0 [66]</c:v>
                </c:pt>
                <c:pt idx="12">
                  <c:v>R5 3500U (Picasso) v0.7.0 [73]</c:v>
                </c:pt>
                <c:pt idx="13">
                  <c:v>i5 11500 (RKL) v0.7.2 [83]</c:v>
                </c:pt>
                <c:pt idx="14">
                  <c:v>i7 7500U (KBL) v0.5.1 [36]</c:v>
                </c:pt>
                <c:pt idx="15">
                  <c:v>i7 11700K (RKL) v0.7.2 [84]</c:v>
                </c:pt>
                <c:pt idx="16">
                  <c:v>i5 8365U (WKL) v0.3.1 [11]</c:v>
                </c:pt>
                <c:pt idx="17">
                  <c:v>R5 5600X (Vermeer) v0.7.0 [76]</c:v>
                </c:pt>
                <c:pt idx="18">
                  <c:v>P Silver N6000 (JasperLake) v0.7.2 [79]</c:v>
                </c:pt>
                <c:pt idx="19">
                  <c:v>R7 3700X (Matisse) v0.6.0 [47]</c:v>
                </c:pt>
                <c:pt idx="20">
                  <c:v>R7 5700X (Vermeer) v0.7.5 [123]</c:v>
                </c:pt>
                <c:pt idx="21">
                  <c:v>i5 8250U (WKL) v0.6.0 [51]</c:v>
                </c:pt>
                <c:pt idx="22">
                  <c:v>i7 9750H (CFL) v0.7.0 [71]</c:v>
                </c:pt>
                <c:pt idx="23">
                  <c:v>i3 6157U (Skylake) v0.6.0 [63]</c:v>
                </c:pt>
                <c:pt idx="24">
                  <c:v>R7 7700 (RPL) [152]</c:v>
                </c:pt>
                <c:pt idx="25">
                  <c:v>R9 7950X (RPL) v0.7.5 [111]</c:v>
                </c:pt>
                <c:pt idx="26">
                  <c:v>R9 7950X (RPL) @88w v0.7.5 [112]</c:v>
                </c:pt>
                <c:pt idx="27">
                  <c:v>R9 7900X (RPL) v0.7.5 [110]</c:v>
                </c:pt>
                <c:pt idx="28">
                  <c:v>R5 2500U (Raven Ridge) v0.7.0 [75]</c:v>
                </c:pt>
                <c:pt idx="29">
                  <c:v>i7 11800H (TigerLake-8C) v0.7.2 [95]</c:v>
                </c:pt>
                <c:pt idx="30">
                  <c:v>i7 1065G (IceLake) v0.3.1 [3]</c:v>
                </c:pt>
                <c:pt idx="31">
                  <c:v>R7 4750U (RNR) v0.3.1 [7]</c:v>
                </c:pt>
                <c:pt idx="32">
                  <c:v>R9 7950X (RPL) @142w v0.7.5 [114]</c:v>
                </c:pt>
                <c:pt idx="33">
                  <c:v>R5 8600G (Phoenix) [154]</c:v>
                </c:pt>
                <c:pt idx="34">
                  <c:v>R7 4700U (RNR) v0.7.0 [1]</c:v>
                </c:pt>
                <c:pt idx="35">
                  <c:v>i9 12900K (ADL) @125w v0.7.4 [101]</c:v>
                </c:pt>
                <c:pt idx="36">
                  <c:v>i9-12900H (ADL) @AC [139]</c:v>
                </c:pt>
                <c:pt idx="37">
                  <c:v>R5 PRO 4650G (RNR) v0.3.1 [12]</c:v>
                </c:pt>
                <c:pt idx="38">
                  <c:v>i5 12600K (ADL) v0.7.4 [98]</c:v>
                </c:pt>
                <c:pt idx="39">
                  <c:v>i9 12900K (ADL) v0.7.4 [100]</c:v>
                </c:pt>
                <c:pt idx="40">
                  <c:v>R7 7700X (RPL) v0.7.5 [109]</c:v>
                </c:pt>
                <c:pt idx="41">
                  <c:v>R7 4750G (RNR) v0.3.1 [5]</c:v>
                </c:pt>
                <c:pt idx="42">
                  <c:v>i7 1165G7 (TigerLake) v0.7.0 [82]</c:v>
                </c:pt>
                <c:pt idx="43">
                  <c:v>R5 4600H (RNR) v0.6.0 [44]</c:v>
                </c:pt>
                <c:pt idx="44">
                  <c:v>R7 7730U (Barcelo) [153]</c:v>
                </c:pt>
                <c:pt idx="45">
                  <c:v>i5 12500H (ADL) @AC v0.7.5 [124]</c:v>
                </c:pt>
                <c:pt idx="46">
                  <c:v>i7-12700K (ADL) [141]</c:v>
                </c:pt>
                <c:pt idx="47">
                  <c:v>i5-1135G7 (TGL) [151]</c:v>
                </c:pt>
                <c:pt idx="48">
                  <c:v>i7 12700H (ADL) v0.7.4 [105]</c:v>
                </c:pt>
                <c:pt idx="49">
                  <c:v>R5 5675U (CZN) @AC [137]</c:v>
                </c:pt>
                <c:pt idx="50">
                  <c:v>R5 5600G (CZN) v0.7.3 [96]</c:v>
                </c:pt>
                <c:pt idx="51">
                  <c:v>R7 6850U (RMB) @AC v0.7.5 [125]</c:v>
                </c:pt>
                <c:pt idx="52">
                  <c:v>i7-1260P (ADL) @AC [142]</c:v>
                </c:pt>
                <c:pt idx="53">
                  <c:v>R7 5850U (CZN) @AC v0.7.5 [126]</c:v>
                </c:pt>
                <c:pt idx="54">
                  <c:v>R7 6850H (RMB) v0.7.5 [107]</c:v>
                </c:pt>
                <c:pt idx="55">
                  <c:v>i5-12500 (ADL) [135]</c:v>
                </c:pt>
                <c:pt idx="56">
                  <c:v>R3 4300G (RNR) v0.7.0 [81]</c:v>
                </c:pt>
                <c:pt idx="57">
                  <c:v>R5 4500U (RNR) v0.7.0 [74]</c:v>
                </c:pt>
                <c:pt idx="58">
                  <c:v>i9 13900K (RTL) @160w v0.7.5 [119]</c:v>
                </c:pt>
                <c:pt idx="59">
                  <c:v>i9 13900K (RTL) @100w v0.7.5 [120]</c:v>
                </c:pt>
                <c:pt idx="60">
                  <c:v>i9 13900K (RTL) @250w v0.7.5 [118]</c:v>
                </c:pt>
                <c:pt idx="61">
                  <c:v>R5 8500G (Phoenix) [155]</c:v>
                </c:pt>
                <c:pt idx="62">
                  <c:v>R7 PRO 5750GE (CZN) v0.7.0 [103]</c:v>
                </c:pt>
                <c:pt idx="63">
                  <c:v>R7 5800H (CZN) v0.7.0 [77]</c:v>
                </c:pt>
                <c:pt idx="64">
                  <c:v>R9 5900HS (CZN) v0.5.0 [30]</c:v>
                </c:pt>
                <c:pt idx="65">
                  <c:v>R5 7600X (RPL) v0.7.5 [108]</c:v>
                </c:pt>
                <c:pt idx="66">
                  <c:v>i5-1235U (ADL) v0.7.5 [127]</c:v>
                </c:pt>
              </c:strCache>
            </c:strRef>
          </c:cat>
          <c:val>
            <c:numRef>
              <c:f>'PES CB23ST'!$C$5:$C$72</c:f>
              <c:numCache>
                <c:formatCode>General</c:formatCode>
                <c:ptCount val="67"/>
                <c:pt idx="0">
                  <c:v>20</c:v>
                </c:pt>
                <c:pt idx="1">
                  <c:v>29</c:v>
                </c:pt>
                <c:pt idx="2">
                  <c:v>37.9</c:v>
                </c:pt>
                <c:pt idx="3">
                  <c:v>50</c:v>
                </c:pt>
                <c:pt idx="4">
                  <c:v>56.38</c:v>
                </c:pt>
                <c:pt idx="5">
                  <c:v>58.25</c:v>
                </c:pt>
                <c:pt idx="6">
                  <c:v>58.95</c:v>
                </c:pt>
                <c:pt idx="7">
                  <c:v>61.55</c:v>
                </c:pt>
                <c:pt idx="8">
                  <c:v>65.849999999999994</c:v>
                </c:pt>
                <c:pt idx="9">
                  <c:v>71.430000000000007</c:v>
                </c:pt>
                <c:pt idx="10">
                  <c:v>74.44</c:v>
                </c:pt>
                <c:pt idx="11">
                  <c:v>77.22</c:v>
                </c:pt>
                <c:pt idx="12">
                  <c:v>78.09</c:v>
                </c:pt>
                <c:pt idx="13">
                  <c:v>83.47</c:v>
                </c:pt>
                <c:pt idx="14">
                  <c:v>83.49</c:v>
                </c:pt>
                <c:pt idx="15">
                  <c:v>83.97</c:v>
                </c:pt>
                <c:pt idx="16">
                  <c:v>88.24</c:v>
                </c:pt>
                <c:pt idx="17">
                  <c:v>94.92</c:v>
                </c:pt>
                <c:pt idx="18">
                  <c:v>95.02</c:v>
                </c:pt>
                <c:pt idx="19">
                  <c:v>101.29</c:v>
                </c:pt>
                <c:pt idx="20">
                  <c:v>101.43</c:v>
                </c:pt>
                <c:pt idx="21">
                  <c:v>107.39</c:v>
                </c:pt>
                <c:pt idx="22">
                  <c:v>111.07</c:v>
                </c:pt>
                <c:pt idx="23">
                  <c:v>112.03</c:v>
                </c:pt>
                <c:pt idx="24">
                  <c:v>114</c:v>
                </c:pt>
                <c:pt idx="25">
                  <c:v>117.05</c:v>
                </c:pt>
                <c:pt idx="26">
                  <c:v>117.28</c:v>
                </c:pt>
                <c:pt idx="27">
                  <c:v>123.05</c:v>
                </c:pt>
                <c:pt idx="28">
                  <c:v>126.49</c:v>
                </c:pt>
                <c:pt idx="29">
                  <c:v>127.66</c:v>
                </c:pt>
                <c:pt idx="30">
                  <c:v>127.76</c:v>
                </c:pt>
                <c:pt idx="31">
                  <c:v>137.88</c:v>
                </c:pt>
                <c:pt idx="32">
                  <c:v>139.27000000000001</c:v>
                </c:pt>
                <c:pt idx="33">
                  <c:v>140</c:v>
                </c:pt>
                <c:pt idx="34">
                  <c:v>143.16999999999999</c:v>
                </c:pt>
                <c:pt idx="35">
                  <c:v>145.66</c:v>
                </c:pt>
                <c:pt idx="36">
                  <c:v>146</c:v>
                </c:pt>
                <c:pt idx="37">
                  <c:v>146.74</c:v>
                </c:pt>
                <c:pt idx="38">
                  <c:v>146.91</c:v>
                </c:pt>
                <c:pt idx="39">
                  <c:v>148.72</c:v>
                </c:pt>
                <c:pt idx="40">
                  <c:v>151.38999999999999</c:v>
                </c:pt>
                <c:pt idx="41">
                  <c:v>153.88</c:v>
                </c:pt>
                <c:pt idx="42">
                  <c:v>155.84</c:v>
                </c:pt>
                <c:pt idx="43">
                  <c:v>158.59</c:v>
                </c:pt>
                <c:pt idx="44">
                  <c:v>159</c:v>
                </c:pt>
                <c:pt idx="45">
                  <c:v>163.87</c:v>
                </c:pt>
                <c:pt idx="46">
                  <c:v>165</c:v>
                </c:pt>
                <c:pt idx="47">
                  <c:v>171</c:v>
                </c:pt>
                <c:pt idx="48">
                  <c:v>171.78</c:v>
                </c:pt>
                <c:pt idx="49">
                  <c:v>177</c:v>
                </c:pt>
                <c:pt idx="50">
                  <c:v>177.67</c:v>
                </c:pt>
                <c:pt idx="51">
                  <c:v>178</c:v>
                </c:pt>
                <c:pt idx="52">
                  <c:v>185</c:v>
                </c:pt>
                <c:pt idx="53">
                  <c:v>185.54</c:v>
                </c:pt>
                <c:pt idx="54">
                  <c:v>185.72</c:v>
                </c:pt>
                <c:pt idx="55">
                  <c:v>187</c:v>
                </c:pt>
                <c:pt idx="56">
                  <c:v>188.44</c:v>
                </c:pt>
                <c:pt idx="57">
                  <c:v>190</c:v>
                </c:pt>
                <c:pt idx="58">
                  <c:v>190.98</c:v>
                </c:pt>
                <c:pt idx="59">
                  <c:v>196.33</c:v>
                </c:pt>
                <c:pt idx="60">
                  <c:v>201.7</c:v>
                </c:pt>
                <c:pt idx="61">
                  <c:v>203</c:v>
                </c:pt>
                <c:pt idx="62">
                  <c:v>205.28</c:v>
                </c:pt>
                <c:pt idx="63">
                  <c:v>210.66</c:v>
                </c:pt>
                <c:pt idx="64">
                  <c:v>216.08</c:v>
                </c:pt>
                <c:pt idx="65">
                  <c:v>221.41</c:v>
                </c:pt>
                <c:pt idx="66">
                  <c:v>225.15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EA-43FF-8469-F4AF1242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CB23ST!PivotTable1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CB23ST'!$C$4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CB23ST'!$B$5:$B$72</c:f>
              <c:strCache>
                <c:ptCount val="67"/>
                <c:pt idx="0">
                  <c:v>EPYC 9554 (Genoa) [148]</c:v>
                </c:pt>
                <c:pt idx="1">
                  <c:v>Xeon Gold 6248R (CCL) [150]</c:v>
                </c:pt>
                <c:pt idx="2">
                  <c:v>TR 7975WX (Genoa) [149]</c:v>
                </c:pt>
                <c:pt idx="3">
                  <c:v>R7 1800X(Summit Ridge) v0.7.5 [117]</c:v>
                </c:pt>
                <c:pt idx="4">
                  <c:v>R9 3900X (Matisse) v0.7.5 [116]</c:v>
                </c:pt>
                <c:pt idx="5">
                  <c:v>i5 8600k (CFL) v0.5.1 [39]</c:v>
                </c:pt>
                <c:pt idx="6">
                  <c:v>R9 5950X (Vermeer) v0.5.1 [43]</c:v>
                </c:pt>
                <c:pt idx="7">
                  <c:v>R9 5900X (Vermeer) v0.7.2 [90]</c:v>
                </c:pt>
                <c:pt idx="8">
                  <c:v>i7 8700k (CFL) v0.5.1 [41]</c:v>
                </c:pt>
                <c:pt idx="9">
                  <c:v>R7 5800X (Vermeer) v0.7.0 [66]</c:v>
                </c:pt>
                <c:pt idx="10">
                  <c:v>i7 11700K (RKL) v0.7.2 [84]</c:v>
                </c:pt>
                <c:pt idx="11">
                  <c:v>R9 7950X (RPL) @88w v0.7.5 [112]</c:v>
                </c:pt>
                <c:pt idx="12">
                  <c:v>R9 7950X (RPL) v0.7.5 [111]</c:v>
                </c:pt>
                <c:pt idx="13">
                  <c:v>i5 11500 (RKL) v0.7.2 [83]</c:v>
                </c:pt>
                <c:pt idx="14">
                  <c:v>R7 7700 (RPL) [152]</c:v>
                </c:pt>
                <c:pt idx="15">
                  <c:v>R9 7900X (RPL) v0.7.5 [110]</c:v>
                </c:pt>
                <c:pt idx="16">
                  <c:v>R5 5600X (Vermeer) v0.7.0 [76]</c:v>
                </c:pt>
                <c:pt idx="17">
                  <c:v>R9 7950X (RPL) @142w v0.7.5 [114]</c:v>
                </c:pt>
                <c:pt idx="18">
                  <c:v>R7 5700X (Vermeer) v0.7.5 [123]</c:v>
                </c:pt>
                <c:pt idx="19">
                  <c:v>i9 12900K (ADL) @125w v0.7.4 [101]</c:v>
                </c:pt>
                <c:pt idx="20">
                  <c:v>i9 12900K (ADL) v0.7.4 [100]</c:v>
                </c:pt>
                <c:pt idx="21">
                  <c:v>R7 7700X (RPL) v0.7.5 [109]</c:v>
                </c:pt>
                <c:pt idx="22">
                  <c:v>i5 12600K (ADL) v0.7.4 [98]</c:v>
                </c:pt>
                <c:pt idx="23">
                  <c:v>i9-12900H (ADL) @AC [139]</c:v>
                </c:pt>
                <c:pt idx="24">
                  <c:v>R7 3700X (Matisse) v0.6.0 [47]</c:v>
                </c:pt>
                <c:pt idx="25">
                  <c:v>R5 8600G (Phoenix) [154]</c:v>
                </c:pt>
                <c:pt idx="26">
                  <c:v>i9 13900K (RTL) @160w v0.7.5 [119]</c:v>
                </c:pt>
                <c:pt idx="27">
                  <c:v>i7-12700K (ADL) [141]</c:v>
                </c:pt>
                <c:pt idx="28">
                  <c:v>i9 13900K (RTL) @100w v0.7.5 [120]</c:v>
                </c:pt>
                <c:pt idx="29">
                  <c:v>i7 11800H (TigerLake-8C) v0.7.2 [95]</c:v>
                </c:pt>
                <c:pt idx="30">
                  <c:v>i9 13900K (RTL) @250w v0.7.5 [118]</c:v>
                </c:pt>
                <c:pt idx="31">
                  <c:v>R5 3500U (Picasso) v0.7.0 [73]</c:v>
                </c:pt>
                <c:pt idx="32">
                  <c:v>i5 4300U (Haswell) v0.6.0 [58]</c:v>
                </c:pt>
                <c:pt idx="33">
                  <c:v>i7 9750H (CFL) v0.7.0 [71]</c:v>
                </c:pt>
                <c:pt idx="34">
                  <c:v>i5 12500H (ADL) @AC v0.7.5 [124]</c:v>
                </c:pt>
                <c:pt idx="35">
                  <c:v>i7 12700H (ADL) v0.7.4 [105]</c:v>
                </c:pt>
                <c:pt idx="36">
                  <c:v>i5-12500 (ADL) [135]</c:v>
                </c:pt>
                <c:pt idx="37">
                  <c:v>i5 8365U (WKL) v0.3.1 [11]</c:v>
                </c:pt>
                <c:pt idx="38">
                  <c:v>i7 1165G7 (TigerLake) v0.7.0 [82]</c:v>
                </c:pt>
                <c:pt idx="39">
                  <c:v>i7 7500U (KBL) v0.5.1 [36]</c:v>
                </c:pt>
                <c:pt idx="40">
                  <c:v>i7-1260P (ADL) @AC [142]</c:v>
                </c:pt>
                <c:pt idx="41">
                  <c:v>R5 7600X (RPL) v0.7.5 [108]</c:v>
                </c:pt>
                <c:pt idx="42">
                  <c:v>R5 8500G (Phoenix) [155]</c:v>
                </c:pt>
                <c:pt idx="43">
                  <c:v>R7 7730U (Barcelo) [153]</c:v>
                </c:pt>
                <c:pt idx="44">
                  <c:v>R7 6850U (RMB) @AC v0.7.5 [125]</c:v>
                </c:pt>
                <c:pt idx="45">
                  <c:v>R5 PRO 4650G (RNR) v0.3.1 [12]</c:v>
                </c:pt>
                <c:pt idx="46">
                  <c:v>R7 4700U (RNR) v0.7.0 [1]</c:v>
                </c:pt>
                <c:pt idx="47">
                  <c:v>R7 4750U (RNR) v0.3.1 [7]</c:v>
                </c:pt>
                <c:pt idx="48">
                  <c:v>i5 8250U (WKL) v0.6.0 [51]</c:v>
                </c:pt>
                <c:pt idx="49">
                  <c:v>R7 4750G (RNR) v0.3.1 [5]</c:v>
                </c:pt>
                <c:pt idx="50">
                  <c:v>R7 6850H (RMB) v0.7.5 [107]</c:v>
                </c:pt>
                <c:pt idx="51">
                  <c:v>R5 5600G (CZN) v0.7.3 [96]</c:v>
                </c:pt>
                <c:pt idx="52">
                  <c:v>i7 1065G (IceLake) v0.3.1 [3]</c:v>
                </c:pt>
                <c:pt idx="53">
                  <c:v>i5-1135G7 (TGL) [151]</c:v>
                </c:pt>
                <c:pt idx="54">
                  <c:v>Celeron N5100 (JasperLake) v0.7.2 [80]</c:v>
                </c:pt>
                <c:pt idx="55">
                  <c:v>R5 5675U (CZN) @AC [137]</c:v>
                </c:pt>
                <c:pt idx="56">
                  <c:v>R7 5850U (CZN) @AC v0.7.5 [126]</c:v>
                </c:pt>
                <c:pt idx="57">
                  <c:v>i5-1235U (ADL) v0.7.5 [127]</c:v>
                </c:pt>
                <c:pt idx="58">
                  <c:v>R7 PRO 5750GE (CZN) v0.7.0 [103]</c:v>
                </c:pt>
                <c:pt idx="59">
                  <c:v>P Silver N6000 (JasperLake) v0.7.2 [79]</c:v>
                </c:pt>
                <c:pt idx="60">
                  <c:v>R5 4600H (RNR) v0.6.0 [44]</c:v>
                </c:pt>
                <c:pt idx="61">
                  <c:v>R7 5800H (CZN) v0.7.0 [77]</c:v>
                </c:pt>
                <c:pt idx="62">
                  <c:v>R5 2500U (Raven Ridge) v0.7.0 [75]</c:v>
                </c:pt>
                <c:pt idx="63">
                  <c:v>R9 5900HS (CZN) v0.5.0 [30]</c:v>
                </c:pt>
                <c:pt idx="64">
                  <c:v>R5 4500U (RNR) v0.7.0 [74]</c:v>
                </c:pt>
                <c:pt idx="65">
                  <c:v>i3 6157U (Skylake) v0.6.0 [63]</c:v>
                </c:pt>
                <c:pt idx="66">
                  <c:v>R3 4300G (RNR) v0.7.0 [81]</c:v>
                </c:pt>
              </c:strCache>
            </c:strRef>
          </c:cat>
          <c:val>
            <c:numRef>
              <c:f>'Consumption CB23ST'!$C$5:$C$72</c:f>
              <c:numCache>
                <c:formatCode>General</c:formatCode>
                <c:ptCount val="67"/>
                <c:pt idx="0">
                  <c:v>74211</c:v>
                </c:pt>
                <c:pt idx="1">
                  <c:v>44564</c:v>
                </c:pt>
                <c:pt idx="2">
                  <c:v>44365</c:v>
                </c:pt>
                <c:pt idx="3">
                  <c:v>32110.52</c:v>
                </c:pt>
                <c:pt idx="4">
                  <c:v>29352</c:v>
                </c:pt>
                <c:pt idx="5">
                  <c:v>27864</c:v>
                </c:pt>
                <c:pt idx="6">
                  <c:v>26935</c:v>
                </c:pt>
                <c:pt idx="7">
                  <c:v>26897</c:v>
                </c:pt>
                <c:pt idx="8">
                  <c:v>25887</c:v>
                </c:pt>
                <c:pt idx="9">
                  <c:v>24558</c:v>
                </c:pt>
                <c:pt idx="10">
                  <c:v>23458.63</c:v>
                </c:pt>
                <c:pt idx="11">
                  <c:v>21271</c:v>
                </c:pt>
                <c:pt idx="12">
                  <c:v>21111</c:v>
                </c:pt>
                <c:pt idx="13">
                  <c:v>20987</c:v>
                </c:pt>
                <c:pt idx="14">
                  <c:v>20396</c:v>
                </c:pt>
                <c:pt idx="15">
                  <c:v>20376</c:v>
                </c:pt>
                <c:pt idx="16">
                  <c:v>20057.62</c:v>
                </c:pt>
                <c:pt idx="17">
                  <c:v>19138.57</c:v>
                </c:pt>
                <c:pt idx="18">
                  <c:v>18633.27</c:v>
                </c:pt>
                <c:pt idx="19">
                  <c:v>16888</c:v>
                </c:pt>
                <c:pt idx="20">
                  <c:v>16621</c:v>
                </c:pt>
                <c:pt idx="21">
                  <c:v>16232</c:v>
                </c:pt>
                <c:pt idx="22">
                  <c:v>16019</c:v>
                </c:pt>
                <c:pt idx="23">
                  <c:v>15911</c:v>
                </c:pt>
                <c:pt idx="24">
                  <c:v>15775</c:v>
                </c:pt>
                <c:pt idx="25">
                  <c:v>15375</c:v>
                </c:pt>
                <c:pt idx="26">
                  <c:v>14623</c:v>
                </c:pt>
                <c:pt idx="27">
                  <c:v>14256</c:v>
                </c:pt>
                <c:pt idx="28">
                  <c:v>14127</c:v>
                </c:pt>
                <c:pt idx="29">
                  <c:v>14109</c:v>
                </c:pt>
                <c:pt idx="30">
                  <c:v>13802</c:v>
                </c:pt>
                <c:pt idx="31">
                  <c:v>13745</c:v>
                </c:pt>
                <c:pt idx="32">
                  <c:v>13379.46</c:v>
                </c:pt>
                <c:pt idx="33">
                  <c:v>13062.5</c:v>
                </c:pt>
                <c:pt idx="34">
                  <c:v>12527</c:v>
                </c:pt>
                <c:pt idx="35">
                  <c:v>12332</c:v>
                </c:pt>
                <c:pt idx="36">
                  <c:v>11669</c:v>
                </c:pt>
                <c:pt idx="37">
                  <c:v>11657</c:v>
                </c:pt>
                <c:pt idx="38">
                  <c:v>11590</c:v>
                </c:pt>
                <c:pt idx="39">
                  <c:v>11096</c:v>
                </c:pt>
                <c:pt idx="40">
                  <c:v>11044</c:v>
                </c:pt>
                <c:pt idx="41">
                  <c:v>10913</c:v>
                </c:pt>
                <c:pt idx="42">
                  <c:v>10847</c:v>
                </c:pt>
                <c:pt idx="43">
                  <c:v>10615</c:v>
                </c:pt>
                <c:pt idx="44">
                  <c:v>10571</c:v>
                </c:pt>
                <c:pt idx="45">
                  <c:v>10450</c:v>
                </c:pt>
                <c:pt idx="46">
                  <c:v>10432</c:v>
                </c:pt>
                <c:pt idx="47">
                  <c:v>10396</c:v>
                </c:pt>
                <c:pt idx="48">
                  <c:v>10395</c:v>
                </c:pt>
                <c:pt idx="49">
                  <c:v>10352</c:v>
                </c:pt>
                <c:pt idx="50">
                  <c:v>10028</c:v>
                </c:pt>
                <c:pt idx="51">
                  <c:v>9989</c:v>
                </c:pt>
                <c:pt idx="52">
                  <c:v>9839</c:v>
                </c:pt>
                <c:pt idx="53">
                  <c:v>9676</c:v>
                </c:pt>
                <c:pt idx="54">
                  <c:v>9505</c:v>
                </c:pt>
                <c:pt idx="55">
                  <c:v>9452</c:v>
                </c:pt>
                <c:pt idx="56">
                  <c:v>8977</c:v>
                </c:pt>
                <c:pt idx="57">
                  <c:v>8885.26</c:v>
                </c:pt>
                <c:pt idx="58">
                  <c:v>8876.3700000000008</c:v>
                </c:pt>
                <c:pt idx="59">
                  <c:v>8577.2000000000007</c:v>
                </c:pt>
                <c:pt idx="60">
                  <c:v>8278</c:v>
                </c:pt>
                <c:pt idx="61">
                  <c:v>8085</c:v>
                </c:pt>
                <c:pt idx="62">
                  <c:v>7799</c:v>
                </c:pt>
                <c:pt idx="63">
                  <c:v>7445</c:v>
                </c:pt>
                <c:pt idx="64">
                  <c:v>7302.14</c:v>
                </c:pt>
                <c:pt idx="65">
                  <c:v>6987</c:v>
                </c:pt>
                <c:pt idx="66">
                  <c:v>6349.88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7D6-45FD-BA3C-B1717229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Cinebench R23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3084960411436474E-2"/>
          <c:y val="5.3757528014321078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'Perf-Power-CB23ST'!$F$5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0357BEBA-345F-4C07-B4AA-4483DA23831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6A93E9A1-D519-4C5B-8C73-FCF140881CC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0.16804611111111112"/>
                  <c:y val="-9.3463333333333332E-3"/>
                </c:manualLayout>
              </c:layout>
              <c:tx>
                <c:rich>
                  <a:bodyPr/>
                  <a:lstStyle/>
                  <a:p>
                    <a:fld id="{ED2F5A66-7AC6-44A8-8E22-185E986D427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C5C321FD-B9BA-40B6-B086-DFF343EE1E2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465DDCC-1854-422B-A110-04F1A0DF603B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21B358D8-7133-41BB-84E7-DE829EA830E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18062177777777783"/>
                  <c:y val="7.0492222222222223E-3"/>
                </c:manualLayout>
              </c:layout>
              <c:tx>
                <c:rich>
                  <a:bodyPr/>
                  <a:lstStyle/>
                  <a:p>
                    <a:fld id="{0EE4C418-A5A5-4D48-99B2-66263568890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94133F0A-C48D-4617-A451-7B99C1637F4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0A1BD215-B44E-47B9-B771-953C8873B59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4A9EE0B1-9194-4249-8C32-36CC13FA716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B5AC35A7-D843-4B77-A04B-8FDD199360A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E22FF0B-81FC-448A-84FF-D910589717BC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F67D5FFA-6474-4A27-8A41-B1464675769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29CBF302-26B2-4E31-8C7C-8E695234BA0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37B884FA-E479-48C3-AEB4-5833E3C6BBA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AAE76B01-3BB4-473C-BF3B-A8B3A913620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32D61163-4AD6-48BA-8E7D-B99A3345E4A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778C2CA-FA40-491C-8ACB-7E5DB341C0FB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84136B3-6695-42F0-9A32-9264EA864A20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16BA1E31-2045-4D8D-84D8-0259EBBD464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59AAA68-27AA-4745-8B5D-C235EB46AEF5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0.20457322161913685"/>
                  <c:y val="2.9709656606050221E-2"/>
                </c:manualLayout>
              </c:layout>
              <c:tx>
                <c:rich>
                  <a:bodyPr/>
                  <a:lstStyle/>
                  <a:p>
                    <a:fld id="{0EC0DA99-8CE3-4DA3-87A4-5364080365B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62FD0C54-CFF7-4717-BEFE-B9D575AF89B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1393027B-1E3A-4CA2-BE22-508579907A3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B630483-25C1-4B3E-93F5-3365C166B3B8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52734A12-06E5-4FAE-9F01-0FA133135A5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28496861221313113"/>
                  <c:y val="0.12672883246101174"/>
                </c:manualLayout>
              </c:layout>
              <c:tx>
                <c:rich>
                  <a:bodyPr/>
                  <a:lstStyle/>
                  <a:p>
                    <a:fld id="{9D7E1596-10CA-41EF-A47D-AE362670FEB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0F4FE462-1B9E-4450-97D8-DD73E06406E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0.11965388888888889"/>
                  <c:y val="2.9669000000000001E-2"/>
                </c:manualLayout>
              </c:layout>
              <c:tx>
                <c:rich>
                  <a:bodyPr/>
                  <a:lstStyle/>
                  <a:p>
                    <a:fld id="{C2302D74-A898-4A18-A5FD-19EF0E07A04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38E2E8FD-F647-4C70-A46D-60BCE874C74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4ECC97B-A1AD-45EA-B79A-7B2AE665B191}" type="CELLRANGE">
                      <a:rPr lang="en-US"/>
                      <a:pPr>
                        <a:defRPr/>
                      </a:pPr>
                      <a:t>[CELLRANGE]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35541474212397461"/>
                  <c:y val="0.14651009099689888"/>
                </c:manualLayout>
              </c:layout>
              <c:tx>
                <c:rich>
                  <a:bodyPr/>
                  <a:lstStyle/>
                  <a:p>
                    <a:fld id="{FD098380-5F61-456F-9780-CA4FC374B2E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26519911111111111"/>
                  <c:y val="6.6289333333333339E-2"/>
                </c:manualLayout>
              </c:layout>
              <c:tx>
                <c:rich>
                  <a:bodyPr/>
                  <a:lstStyle/>
                  <a:p>
                    <a:fld id="{9964BA96-8D2B-4220-AC0A-8C0A31B1CF3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28501311111111111"/>
                  <c:y val="1.8361444444444444E-2"/>
                </c:manualLayout>
              </c:layout>
              <c:tx>
                <c:rich>
                  <a:bodyPr/>
                  <a:lstStyle/>
                  <a:p>
                    <a:fld id="{1495DB12-B2DB-4356-9EF0-67A64280681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-0.18034955555555565"/>
                  <c:y val="-1.1412333333333437E-2"/>
                </c:manualLayout>
              </c:layout>
              <c:tx>
                <c:rich>
                  <a:bodyPr/>
                  <a:lstStyle/>
                  <a:p>
                    <a:fld id="{DFF7ACDA-C186-4545-993F-52098E0FB6F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752CD3A8-1848-4C05-833D-29F547635B4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8370844444444449"/>
                  <c:y val="2.9756777777777778E-2"/>
                </c:manualLayout>
              </c:layout>
              <c:tx>
                <c:rich>
                  <a:bodyPr/>
                  <a:lstStyle/>
                  <a:p>
                    <a:fld id="{0C84C4B4-59C2-4761-B137-4FE20865E5D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layout>
                <c:manualLayout>
                  <c:x val="4.2171378995419576E-3"/>
                  <c:y val="1.5401841860426136E-2"/>
                </c:manualLayout>
              </c:layout>
              <c:tx>
                <c:rich>
                  <a:bodyPr/>
                  <a:lstStyle/>
                  <a:p>
                    <a:fld id="{A85BCBFA-D927-4CE9-A96A-3ABFD403F34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layout>
                <c:manualLayout>
                  <c:x val="-0.27199093855782208"/>
                  <c:y val="5.451874220294782E-2"/>
                </c:manualLayout>
              </c:layout>
              <c:tx>
                <c:rich>
                  <a:bodyPr/>
                  <a:lstStyle/>
                  <a:p>
                    <a:fld id="{2D17738A-58DF-49E9-A0CC-08B29ECF922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layout>
                <c:manualLayout>
                  <c:x val="-0.1792111111111111"/>
                  <c:y val="-4.2333333333332297E-3"/>
                </c:manualLayout>
              </c:layout>
              <c:tx>
                <c:rich>
                  <a:bodyPr/>
                  <a:lstStyle/>
                  <a:p>
                    <a:fld id="{0B220FB7-0ED1-4510-98C6-641833E9766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layout>
                <c:manualLayout>
                  <c:x val="1.2699999999999897E-2"/>
                  <c:y val="-1.2699999999999999E-2"/>
                </c:manualLayout>
              </c:layout>
              <c:tx>
                <c:rich>
                  <a:bodyPr/>
                  <a:lstStyle/>
                  <a:p>
                    <a:fld id="{14133C02-FE1B-47E5-916C-87C8640D048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D8CA6EE6-54D8-4B01-9561-553EA618774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0694718E-AB16-4DB1-B3B8-FD0C300715E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07DD6032-1C8E-4094-9834-FB248D06031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82EB8F13-835B-417D-8388-C1C2996DD6D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layout>
                <c:manualLayout>
                  <c:x val="-0.2229555555555556"/>
                  <c:y val="0"/>
                </c:manualLayout>
              </c:layout>
              <c:tx>
                <c:rich>
                  <a:bodyPr/>
                  <a:lstStyle/>
                  <a:p>
                    <a:fld id="{900A828B-DE75-4E8E-843E-8ECF78A203C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layout>
                <c:manualLayout>
                  <c:x val="-0.22131734073893766"/>
                  <c:y val="1.5405260350554032E-2"/>
                </c:manualLayout>
              </c:layout>
              <c:tx>
                <c:rich>
                  <a:bodyPr/>
                  <a:lstStyle/>
                  <a:p>
                    <a:fld id="{6C6F467A-9F84-4EAA-A8F8-B44EDBB76C3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layout>
                <c:manualLayout>
                  <c:x val="1.4122363496514834E-3"/>
                  <c:y val="1.6805738564240658E-2"/>
                </c:manualLayout>
              </c:layout>
              <c:tx>
                <c:rich>
                  <a:bodyPr/>
                  <a:lstStyle/>
                  <a:p>
                    <a:fld id="{40F98522-43AB-4265-9E1E-869C2614DC7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layout>
                <c:manualLayout>
                  <c:x val="-0.27357364406684481"/>
                  <c:y val="8.0415679577642243E-2"/>
                </c:manualLayout>
              </c:layout>
              <c:tx>
                <c:rich>
                  <a:bodyPr/>
                  <a:lstStyle/>
                  <a:p>
                    <a:fld id="{BD3FF1DF-DE08-43F8-A550-CD334162EE7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layout>
                <c:manualLayout>
                  <c:x val="-4.3744444444444447E-2"/>
                  <c:y val="-1.1288888888888888E-2"/>
                </c:manualLayout>
              </c:layout>
              <c:tx>
                <c:rich>
                  <a:bodyPr/>
                  <a:lstStyle/>
                  <a:p>
                    <a:fld id="{5B2E9BB5-749F-4344-A5B6-967B5CE91DD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layout>
                <c:manualLayout>
                  <c:x val="-0.2075987433987681"/>
                  <c:y val="2.5208607846361246E-2"/>
                </c:manualLayout>
              </c:layout>
              <c:tx>
                <c:rich>
                  <a:bodyPr/>
                  <a:lstStyle/>
                  <a:p>
                    <a:fld id="{4FEF027E-8D2A-4C96-8B55-B152B9D8AFA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layout>
                <c:manualLayout>
                  <c:x val="1.9771308895120767E-2"/>
                  <c:y val="1.6805738564240658E-2"/>
                </c:manualLayout>
              </c:layout>
              <c:tx>
                <c:rich>
                  <a:bodyPr/>
                  <a:lstStyle/>
                  <a:p>
                    <a:fld id="{940429B3-228E-4194-A94D-7A18AEE8381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9775CE35-1E18-420A-BFB2-925C8D22C563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layout>
                <c:manualLayout>
                  <c:x val="7.0555555555555552E-2"/>
                  <c:y val="-7.0555555555555554E-3"/>
                </c:manualLayout>
              </c:layout>
              <c:tx>
                <c:rich>
                  <a:bodyPr/>
                  <a:lstStyle/>
                  <a:p>
                    <a:fld id="{405E9314-E698-4C35-A98E-3E7AC1F3C5A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layout>
                <c:manualLayout>
                  <c:x val="-8.7488888888888894E-2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8B69CC43-63C1-487D-BD8A-3DA3E97BA3B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47EFA91E-049B-4D75-8797-994D6B6E41D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B641AA6A-3910-451B-B02C-4C2D9DF8016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3AE68FD3-E7DB-4230-9E7B-798EB32BB08D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93C1B51F-4D10-40A9-933B-125C198E67A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13A23BC1-7B98-4116-803A-33D5109060FF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2C87C55D-CDD7-4168-AEBB-78D4F520F89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6D730FC9-5C01-4000-B309-5CB1154238F5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01FC4C9D-9209-4852-821E-DFB541EB8394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98D9E195-EBBD-49E3-A6A1-ABB66D24A6F5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44564</c:v>
                </c:pt>
                <c:pt idx="148">
                  <c:v>9676</c:v>
                </c:pt>
                <c:pt idx="149">
                  <c:v>20396</c:v>
                </c:pt>
                <c:pt idx="150">
                  <c:v>10615</c:v>
                </c:pt>
                <c:pt idx="151">
                  <c:v>15375</c:v>
                </c:pt>
                <c:pt idx="152">
                  <c:v>10847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#N/A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#N/A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1267.9000000000001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#N/A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#N/A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#N/A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536.96</c:v>
                </c:pt>
                <c:pt idx="105">
                  <c:v>413.88</c:v>
                </c:pt>
                <c:pt idx="106">
                  <c:v>406.94</c:v>
                </c:pt>
                <c:pt idx="107">
                  <c:v>398.83</c:v>
                </c:pt>
                <c:pt idx="108">
                  <c:v>404.69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604.24</c:v>
                </c:pt>
                <c:pt idx="114">
                  <c:v>821.7</c:v>
                </c:pt>
                <c:pt idx="115">
                  <c:v>359.22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529.1</c:v>
                </c:pt>
                <c:pt idx="121">
                  <c:v>487.16</c:v>
                </c:pt>
                <c:pt idx="122">
                  <c:v>531.29999999999995</c:v>
                </c:pt>
                <c:pt idx="123">
                  <c:v>600.4</c:v>
                </c:pt>
                <c:pt idx="124">
                  <c:v>499.88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458.11</c:v>
                </c:pt>
                <c:pt idx="133">
                  <c:v>#N/A</c:v>
                </c:pt>
                <c:pt idx="134">
                  <c:v>596.86</c:v>
                </c:pt>
                <c:pt idx="135">
                  <c:v>#N/A</c:v>
                </c:pt>
                <c:pt idx="136">
                  <c:v>430.4</c:v>
                </c:pt>
                <c:pt idx="137">
                  <c:v>#N/A</c:v>
                </c:pt>
                <c:pt idx="138">
                  <c:v>424.61</c:v>
                </c:pt>
                <c:pt idx="139">
                  <c:v>490.74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685.48</c:v>
                </c:pt>
                <c:pt idx="146">
                  <c:v>446.98</c:v>
                </c:pt>
                <c:pt idx="147">
                  <c:v>778.77</c:v>
                </c:pt>
                <c:pt idx="148">
                  <c:v>604.84</c:v>
                </c:pt>
                <c:pt idx="149">
                  <c:v>430.07</c:v>
                </c:pt>
                <c:pt idx="150">
                  <c:v>594.19000000000005</c:v>
                </c:pt>
                <c:pt idx="151">
                  <c:v>463.54</c:v>
                </c:pt>
                <c:pt idx="152">
                  <c:v>454.33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'Perf-Power-CB23ST'!$C$6:$C$200</c15:f>
                <c15:dlblRangeCache>
                  <c:ptCount val="195"/>
                  <c:pt idx="0">
                    <c:v>R7 4700U (RNR) v0.7.0 [1]</c:v>
                  </c:pt>
                  <c:pt idx="1">
                    <c:v>#N/A</c:v>
                  </c:pt>
                  <c:pt idx="2">
                    <c:v>i7 1065G (IceLake) v0.3.1 [3]</c:v>
                  </c:pt>
                  <c:pt idx="3">
                    <c:v>#N/A</c:v>
                  </c:pt>
                  <c:pt idx="4">
                    <c:v>R7 4750G (RNR) v0.3.1 [5]</c:v>
                  </c:pt>
                  <c:pt idx="5">
                    <c:v>#N/A</c:v>
                  </c:pt>
                  <c:pt idx="6">
                    <c:v>R7 4750U (RNR) v0.3.1 [7]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  <c:pt idx="20">
                    <c:v>#N/A</c:v>
                  </c:pt>
                  <c:pt idx="21">
                    <c:v>#N/A</c:v>
                  </c:pt>
                  <c:pt idx="22">
                    <c:v>#N/A</c:v>
                  </c:pt>
                  <c:pt idx="23">
                    <c:v>#N/A</c:v>
                  </c:pt>
                  <c:pt idx="24">
                    <c:v>#N/A</c:v>
                  </c:pt>
                  <c:pt idx="25">
                    <c:v>#N/A</c:v>
                  </c:pt>
                  <c:pt idx="26">
                    <c:v>#N/A</c:v>
                  </c:pt>
                  <c:pt idx="27">
                    <c:v>#N/A</c:v>
                  </c:pt>
                  <c:pt idx="28">
                    <c:v>#N/A</c:v>
                  </c:pt>
                  <c:pt idx="29">
                    <c:v>R9 5900HS (CZN) v0.5.0 [30]</c:v>
                  </c:pt>
                  <c:pt idx="30">
                    <c:v>#N/A</c:v>
                  </c:pt>
                  <c:pt idx="31">
                    <c:v>#N/A</c:v>
                  </c:pt>
                  <c:pt idx="32">
                    <c:v>#N/A</c:v>
                  </c:pt>
                  <c:pt idx="33">
                    <c:v>#N/A</c:v>
                  </c:pt>
                  <c:pt idx="34">
                    <c:v>#N/A</c:v>
                  </c:pt>
                  <c:pt idx="35">
                    <c:v>i7 7500U (KBL) v0.5.1 [36]</c:v>
                  </c:pt>
                  <c:pt idx="36">
                    <c:v>#N/A</c:v>
                  </c:pt>
                  <c:pt idx="37">
                    <c:v>#N/A</c:v>
                  </c:pt>
                  <c:pt idx="38">
                    <c:v>i5 8600k (CFL) v0.5.1 [39]</c:v>
                  </c:pt>
                  <c:pt idx="39">
                    <c:v>#N/A</c:v>
                  </c:pt>
                  <c:pt idx="40">
                    <c:v>i7 8700k (CFL) v0.5.1 [41]</c:v>
                  </c:pt>
                  <c:pt idx="41">
                    <c:v>#N/A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#N/A</c:v>
                  </c:pt>
                  <c:pt idx="45">
                    <c:v>#N/A</c:v>
                  </c:pt>
                  <c:pt idx="46">
                    <c:v>R7 3700X (Matisse) v0.6.0 [47]</c:v>
                  </c:pt>
                  <c:pt idx="47">
                    <c:v>#N/A</c:v>
                  </c:pt>
                  <c:pt idx="48">
                    <c:v>#N/A</c:v>
                  </c:pt>
                  <c:pt idx="49">
                    <c:v>#N/A</c:v>
                  </c:pt>
                  <c:pt idx="50">
                    <c:v>i5 8250U (WKL) v0.6.0 [51]</c:v>
                  </c:pt>
                  <c:pt idx="51">
                    <c:v>#N/A</c:v>
                  </c:pt>
                  <c:pt idx="52">
                    <c:v>#N/A</c:v>
                  </c:pt>
                  <c:pt idx="53">
                    <c:v>#N/A</c:v>
                  </c:pt>
                  <c:pt idx="54">
                    <c:v>#N/A</c:v>
                  </c:pt>
                  <c:pt idx="55">
                    <c:v>i5 4300U (Haswell) v0.6.0 [58]</c:v>
                  </c:pt>
                  <c:pt idx="56">
                    <c:v>#N/A</c:v>
                  </c:pt>
                  <c:pt idx="57">
                    <c:v>#N/A</c:v>
                  </c:pt>
                  <c:pt idx="58">
                    <c:v>#N/A</c:v>
                  </c:pt>
                  <c:pt idx="59">
                    <c:v>#N/A</c:v>
                  </c:pt>
                  <c:pt idx="60">
                    <c:v>i3 6157U (Skylake) v0.6.0 [63]</c:v>
                  </c:pt>
                  <c:pt idx="61">
                    <c:v>#N/A</c:v>
                  </c:pt>
                  <c:pt idx="62">
                    <c:v>#N/A</c:v>
                  </c:pt>
                  <c:pt idx="63">
                    <c:v>R7 5800X (Vermeer) v0.7.0 [66]</c:v>
                  </c:pt>
                  <c:pt idx="64">
                    <c:v>#N/A</c:v>
                  </c:pt>
                  <c:pt idx="65">
                    <c:v>#N/A</c:v>
                  </c:pt>
                  <c:pt idx="66">
                    <c:v>#N/A</c:v>
                  </c:pt>
                  <c:pt idx="67">
                    <c:v>#N/A</c:v>
                  </c:pt>
                  <c:pt idx="68">
                    <c:v>i7 9750H (CFL) v0.7.0 [71]</c:v>
                  </c:pt>
                  <c:pt idx="69">
                    <c:v>#N/A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#N/A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#N/A</c:v>
                  </c:pt>
                  <c:pt idx="83">
                    <c:v>#N/A</c:v>
                  </c:pt>
                  <c:pt idx="84">
                    <c:v>#N/A</c:v>
                  </c:pt>
                  <c:pt idx="85">
                    <c:v>#N/A</c:v>
                  </c:pt>
                  <c:pt idx="86">
                    <c:v>#N/A</c:v>
                  </c:pt>
                  <c:pt idx="87">
                    <c:v>R9 5900X (Vermeer) v0.7.2 [90]</c:v>
                  </c:pt>
                  <c:pt idx="88">
                    <c:v>#N/A</c:v>
                  </c:pt>
                  <c:pt idx="89">
                    <c:v>#N/A</c:v>
                  </c:pt>
                  <c:pt idx="90">
                    <c:v>#N/A</c:v>
                  </c:pt>
                  <c:pt idx="91">
                    <c:v>#N/A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#N/A</c:v>
                  </c:pt>
                  <c:pt idx="95">
                    <c:v>i5 12600K (ADL) v0.7.4 [98]</c:v>
                  </c:pt>
                  <c:pt idx="96">
                    <c:v>#N/A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#N/A</c:v>
                  </c:pt>
                  <c:pt idx="100">
                    <c:v>R7 PRO 5750GE (CZN) v0.7.0 [103]</c:v>
                  </c:pt>
                  <c:pt idx="101">
                    <c:v>#N/A</c:v>
                  </c:pt>
                  <c:pt idx="102">
                    <c:v>i7 12700H (ADL) v0.7.4 [105]</c:v>
                  </c:pt>
                  <c:pt idx="103">
                    <c:v>#N/A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#N/A</c:v>
                  </c:pt>
                  <c:pt idx="111">
                    <c:v>R9 7950X (RPL) @142w v0.7.5 [114]</c:v>
                  </c:pt>
                  <c:pt idx="112">
                    <c:v>#N/A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#N/A</c:v>
                  </c:pt>
                  <c:pt idx="119">
                    <c:v>#N/A</c:v>
                  </c:pt>
                  <c:pt idx="120">
                    <c:v>R7 5700X (Vermeer) v0.7.5 [123]</c:v>
                  </c:pt>
                  <c:pt idx="121">
                    <c:v>i5 12500H (ADL)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#N/A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#N/A</c:v>
                  </c:pt>
                  <c:pt idx="134">
                    <c:v>R5 5675U (CZN) @AC [137]</c:v>
                  </c:pt>
                  <c:pt idx="135">
                    <c:v>#N/A</c:v>
                  </c:pt>
                  <c:pt idx="136">
                    <c:v>i9-12900H (ADL) @AC [139]</c:v>
                  </c:pt>
                  <c:pt idx="137">
                    <c:v>#N/A</c:v>
                  </c:pt>
                  <c:pt idx="138">
                    <c:v>i7-12700K (ADL) [141]</c:v>
                  </c:pt>
                  <c:pt idx="139">
                    <c:v>i7-1260P (ADL) @AC [142]</c:v>
                  </c:pt>
                  <c:pt idx="140">
                    <c:v>#N/A</c:v>
                  </c:pt>
                  <c:pt idx="141">
                    <c:v>#N/A</c:v>
                  </c:pt>
                  <c:pt idx="142">
                    <c:v>#N/A</c:v>
                  </c:pt>
                  <c:pt idx="143">
                    <c:v>#N/A</c:v>
                  </c:pt>
                  <c:pt idx="144">
                    <c:v>#N/A</c:v>
                  </c:pt>
                  <c:pt idx="145">
                    <c:v>EPYC 9554 (Genoa) [148]</c:v>
                  </c:pt>
                  <c:pt idx="146">
                    <c:v>TR 7975WX (Genoa) [149]</c:v>
                  </c:pt>
                  <c:pt idx="147">
                    <c:v>Xeon Gold 6248R (CCL) [150]</c:v>
                  </c:pt>
                  <c:pt idx="148">
                    <c:v>i5-1135G7 (TGL) [151]</c:v>
                  </c:pt>
                  <c:pt idx="149">
                    <c:v>R7 7700 (RPL) [152]</c:v>
                  </c:pt>
                  <c:pt idx="150">
                    <c:v>R7 7730U (Barcelo) [153]</c:v>
                  </c:pt>
                  <c:pt idx="151">
                    <c:v>R5 8600G (Phoenix) [154]</c:v>
                  </c:pt>
                  <c:pt idx="152">
                    <c:v>R5 8500G (Phoenix) [155]</c:v>
                  </c:pt>
                  <c:pt idx="153">
                    <c:v>#N/A</c:v>
                  </c:pt>
                  <c:pt idx="154">
                    <c:v>#N/A</c:v>
                  </c:pt>
                  <c:pt idx="155">
                    <c:v>#N/A</c:v>
                  </c:pt>
                  <c:pt idx="156">
                    <c:v>#N/A</c:v>
                  </c:pt>
                  <c:pt idx="157">
                    <c:v>#N/A</c:v>
                  </c:pt>
                  <c:pt idx="158">
                    <c:v>#N/A</c:v>
                  </c:pt>
                  <c:pt idx="159">
                    <c:v>#N/A</c:v>
                  </c:pt>
                  <c:pt idx="160">
                    <c:v>#N/A</c:v>
                  </c:pt>
                  <c:pt idx="161">
                    <c:v>#N/A</c:v>
                  </c:pt>
                  <c:pt idx="162">
                    <c:v>#N/A</c:v>
                  </c:pt>
                  <c:pt idx="163">
                    <c:v>#N/A</c:v>
                  </c:pt>
                  <c:pt idx="164">
                    <c:v>#N/A</c:v>
                  </c:pt>
                  <c:pt idx="165">
                    <c:v>#N/A</c:v>
                  </c:pt>
                  <c:pt idx="166">
                    <c:v>#N/A</c:v>
                  </c:pt>
                  <c:pt idx="167">
                    <c:v>#N/A</c:v>
                  </c:pt>
                  <c:pt idx="168">
                    <c:v>#N/A</c:v>
                  </c:pt>
                  <c:pt idx="169">
                    <c:v>#N/A</c:v>
                  </c:pt>
                  <c:pt idx="170">
                    <c:v>#N/A</c:v>
                  </c:pt>
                  <c:pt idx="171">
                    <c:v>#N/A</c:v>
                  </c:pt>
                  <c:pt idx="172">
                    <c:v>#N/A</c:v>
                  </c:pt>
                  <c:pt idx="173">
                    <c:v>#N/A</c:v>
                  </c:pt>
                  <c:pt idx="174">
                    <c:v>#N/A</c:v>
                  </c:pt>
                  <c:pt idx="175">
                    <c:v>#N/A</c:v>
                  </c:pt>
                  <c:pt idx="176">
                    <c:v>#N/A</c:v>
                  </c:pt>
                  <c:pt idx="177">
                    <c:v>#N/A</c:v>
                  </c:pt>
                  <c:pt idx="178">
                    <c:v>#N/A</c:v>
                  </c:pt>
                  <c:pt idx="179">
                    <c:v>#N/A</c:v>
                  </c:pt>
                  <c:pt idx="180">
                    <c:v>#N/A</c:v>
                  </c:pt>
                  <c:pt idx="181">
                    <c:v>#N/A</c:v>
                  </c:pt>
                  <c:pt idx="182">
                    <c:v>#N/A</c:v>
                  </c:pt>
                  <c:pt idx="183">
                    <c:v>#N/A</c:v>
                  </c:pt>
                  <c:pt idx="184">
                    <c:v>#N/A</c:v>
                  </c:pt>
                  <c:pt idx="185">
                    <c:v>#N/A</c:v>
                  </c:pt>
                  <c:pt idx="186">
                    <c:v>#N/A</c:v>
                  </c:pt>
                  <c:pt idx="187">
                    <c:v>#N/A</c:v>
                  </c:pt>
                  <c:pt idx="188">
                    <c:v>#N/A</c:v>
                  </c:pt>
                  <c:pt idx="189">
                    <c:v>#N/A</c:v>
                  </c:pt>
                  <c:pt idx="190">
                    <c:v>#N/A</c:v>
                  </c:pt>
                  <c:pt idx="191">
                    <c:v>#N/A</c:v>
                  </c:pt>
                  <c:pt idx="192">
                    <c:v>#N/A</c:v>
                  </c:pt>
                  <c:pt idx="193">
                    <c:v>#N/A</c:v>
                  </c:pt>
                  <c:pt idx="194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'Perf-Power-CB23ST'!$G$5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44564</c:v>
                </c:pt>
                <c:pt idx="148">
                  <c:v>9676</c:v>
                </c:pt>
                <c:pt idx="149">
                  <c:v>20396</c:v>
                </c:pt>
                <c:pt idx="150">
                  <c:v>10615</c:v>
                </c:pt>
                <c:pt idx="151">
                  <c:v>15375</c:v>
                </c:pt>
                <c:pt idx="152">
                  <c:v>10847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#N/A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#N/A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1494.8286403188172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#N/A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#N/A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#N/A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1994.4156362185879</c:v>
                </c:pt>
                <c:pt idx="105">
                  <c:v>1832.6766242096583</c:v>
                </c:pt>
                <c:pt idx="106">
                  <c:v>1232.1340561853131</c:v>
                </c:pt>
                <c:pt idx="107">
                  <c:v>981.54691794267762</c:v>
                </c:pt>
                <c:pt idx="108">
                  <c:v>947.37340722845909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681.38457345325696</c:v>
                </c:pt>
                <c:pt idx="114">
                  <c:v>622.84883583324097</c:v>
                </c:pt>
                <c:pt idx="115">
                  <c:v>1449.0653528474134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1073.348907625983</c:v>
                </c:pt>
                <c:pt idx="121">
                  <c:v>1596.5514488704398</c:v>
                </c:pt>
                <c:pt idx="122">
                  <c:v>1891.9685933213509</c:v>
                </c:pt>
                <c:pt idx="123">
                  <c:v>2227.9157847833353</c:v>
                </c:pt>
                <c:pt idx="124">
                  <c:v>2250.9189376562981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1713.9429257005743</c:v>
                </c:pt>
                <c:pt idx="133">
                  <c:v>#N/A</c:v>
                </c:pt>
                <c:pt idx="134">
                  <c:v>2115.9542953872196</c:v>
                </c:pt>
                <c:pt idx="135">
                  <c:v>#N/A</c:v>
                </c:pt>
                <c:pt idx="136">
                  <c:v>1256.9920181006851</c:v>
                </c:pt>
                <c:pt idx="137">
                  <c:v>#N/A</c:v>
                </c:pt>
                <c:pt idx="138">
                  <c:v>1402.9180695847363</c:v>
                </c:pt>
                <c:pt idx="139">
                  <c:v>1810.9380659181456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269.50182587487029</c:v>
                </c:pt>
                <c:pt idx="146">
                  <c:v>450.80581539501861</c:v>
                </c:pt>
                <c:pt idx="147">
                  <c:v>448.79274750920024</c:v>
                </c:pt>
                <c:pt idx="148">
                  <c:v>2066.9698222405955</c:v>
                </c:pt>
                <c:pt idx="149">
                  <c:v>980.58442831927835</c:v>
                </c:pt>
                <c:pt idx="150">
                  <c:v>1884.1262364578427</c:v>
                </c:pt>
                <c:pt idx="151">
                  <c:v>1300.8130081300812</c:v>
                </c:pt>
                <c:pt idx="152">
                  <c:v>1843.8277864847423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'Perf-Power-CB23ST'!$H$5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44564</c:v>
                </c:pt>
                <c:pt idx="148">
                  <c:v>9676</c:v>
                </c:pt>
                <c:pt idx="149">
                  <c:v>20396</c:v>
                </c:pt>
                <c:pt idx="150">
                  <c:v>10615</c:v>
                </c:pt>
                <c:pt idx="151">
                  <c:v>15375</c:v>
                </c:pt>
                <c:pt idx="152">
                  <c:v>10847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#N/A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#N/A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747.41432015940859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#N/A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#N/A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#N/A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997.20781810929395</c:v>
                </c:pt>
                <c:pt idx="105">
                  <c:v>916.33831210482913</c:v>
                </c:pt>
                <c:pt idx="106">
                  <c:v>616.06702809265653</c:v>
                </c:pt>
                <c:pt idx="107">
                  <c:v>490.77345897133881</c:v>
                </c:pt>
                <c:pt idx="108">
                  <c:v>473.68670361422954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340.69228672662848</c:v>
                </c:pt>
                <c:pt idx="114">
                  <c:v>311.42441791662048</c:v>
                </c:pt>
                <c:pt idx="115">
                  <c:v>724.53267642370668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536.67445381299149</c:v>
                </c:pt>
                <c:pt idx="121">
                  <c:v>798.2757244352199</c:v>
                </c:pt>
                <c:pt idx="122">
                  <c:v>945.98429666067545</c:v>
                </c:pt>
                <c:pt idx="123">
                  <c:v>1113.9578923916677</c:v>
                </c:pt>
                <c:pt idx="124">
                  <c:v>1125.4594688281491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856.97146285028714</c:v>
                </c:pt>
                <c:pt idx="133">
                  <c:v>#N/A</c:v>
                </c:pt>
                <c:pt idx="134">
                  <c:v>1057.9771476936098</c:v>
                </c:pt>
                <c:pt idx="135">
                  <c:v>#N/A</c:v>
                </c:pt>
                <c:pt idx="136">
                  <c:v>628.49600905034254</c:v>
                </c:pt>
                <c:pt idx="137">
                  <c:v>#N/A</c:v>
                </c:pt>
                <c:pt idx="138">
                  <c:v>701.45903479236813</c:v>
                </c:pt>
                <c:pt idx="139">
                  <c:v>905.46903295907282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134.75091293743515</c:v>
                </c:pt>
                <c:pt idx="146">
                  <c:v>225.40290769750931</c:v>
                </c:pt>
                <c:pt idx="147">
                  <c:v>224.39637375460012</c:v>
                </c:pt>
                <c:pt idx="148">
                  <c:v>1033.4849111202977</c:v>
                </c:pt>
                <c:pt idx="149">
                  <c:v>490.29221415963917</c:v>
                </c:pt>
                <c:pt idx="150">
                  <c:v>942.06311822892133</c:v>
                </c:pt>
                <c:pt idx="151">
                  <c:v>650.40650406504062</c:v>
                </c:pt>
                <c:pt idx="152">
                  <c:v>921.91389324237116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'Perf-Power-CB23ST'!$I$5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44564</c:v>
                </c:pt>
                <c:pt idx="148">
                  <c:v>9676</c:v>
                </c:pt>
                <c:pt idx="149">
                  <c:v>20396</c:v>
                </c:pt>
                <c:pt idx="150">
                  <c:v>10615</c:v>
                </c:pt>
                <c:pt idx="151">
                  <c:v>15375</c:v>
                </c:pt>
                <c:pt idx="152">
                  <c:v>10847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#N/A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#N/A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373.70716007970429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#N/A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#N/A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#N/A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498.60390905464698</c:v>
                </c:pt>
                <c:pt idx="105">
                  <c:v>458.16915605241456</c:v>
                </c:pt>
                <c:pt idx="106">
                  <c:v>308.03351404632826</c:v>
                </c:pt>
                <c:pt idx="107">
                  <c:v>245.38672948566941</c:v>
                </c:pt>
                <c:pt idx="108">
                  <c:v>236.84335180711477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170.34614336331424</c:v>
                </c:pt>
                <c:pt idx="114">
                  <c:v>155.71220895831024</c:v>
                </c:pt>
                <c:pt idx="115">
                  <c:v>362.26633821185334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268.33722690649574</c:v>
                </c:pt>
                <c:pt idx="121">
                  <c:v>399.13786221760995</c:v>
                </c:pt>
                <c:pt idx="122">
                  <c:v>472.99214833033773</c:v>
                </c:pt>
                <c:pt idx="123">
                  <c:v>556.97894619583383</c:v>
                </c:pt>
                <c:pt idx="124">
                  <c:v>562.72973441407453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428.48573142514357</c:v>
                </c:pt>
                <c:pt idx="133">
                  <c:v>#N/A</c:v>
                </c:pt>
                <c:pt idx="134">
                  <c:v>528.98857384680491</c:v>
                </c:pt>
                <c:pt idx="135">
                  <c:v>#N/A</c:v>
                </c:pt>
                <c:pt idx="136">
                  <c:v>314.24800452517127</c:v>
                </c:pt>
                <c:pt idx="137">
                  <c:v>#N/A</c:v>
                </c:pt>
                <c:pt idx="138">
                  <c:v>350.72951739618406</c:v>
                </c:pt>
                <c:pt idx="139">
                  <c:v>452.73451647953641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67.375456468717573</c:v>
                </c:pt>
                <c:pt idx="146">
                  <c:v>112.70145384875465</c:v>
                </c:pt>
                <c:pt idx="147">
                  <c:v>112.19818687730006</c:v>
                </c:pt>
                <c:pt idx="148">
                  <c:v>516.74245556014887</c:v>
                </c:pt>
                <c:pt idx="149">
                  <c:v>245.14610707981959</c:v>
                </c:pt>
                <c:pt idx="150">
                  <c:v>471.03155911446066</c:v>
                </c:pt>
                <c:pt idx="151">
                  <c:v>325.20325203252031</c:v>
                </c:pt>
                <c:pt idx="152">
                  <c:v>460.95694662118558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'Perf-Power-CB23ST'!$J$5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44564</c:v>
                </c:pt>
                <c:pt idx="148">
                  <c:v>9676</c:v>
                </c:pt>
                <c:pt idx="149">
                  <c:v>20396</c:v>
                </c:pt>
                <c:pt idx="150">
                  <c:v>10615</c:v>
                </c:pt>
                <c:pt idx="151">
                  <c:v>15375</c:v>
                </c:pt>
                <c:pt idx="152">
                  <c:v>10847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#N/A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#N/A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249.13810671980286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#N/A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#N/A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#N/A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332.40260603643134</c:v>
                </c:pt>
                <c:pt idx="105">
                  <c:v>305.44610403494306</c:v>
                </c:pt>
                <c:pt idx="106">
                  <c:v>205.35567603088549</c:v>
                </c:pt>
                <c:pt idx="107">
                  <c:v>163.59115299044629</c:v>
                </c:pt>
                <c:pt idx="108">
                  <c:v>157.89556787140987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113.56409557554284</c:v>
                </c:pt>
                <c:pt idx="114">
                  <c:v>103.80813930554017</c:v>
                </c:pt>
                <c:pt idx="115">
                  <c:v>241.51089214123559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178.89148460433051</c:v>
                </c:pt>
                <c:pt idx="121">
                  <c:v>266.09190814507332</c:v>
                </c:pt>
                <c:pt idx="122">
                  <c:v>315.32809888689184</c:v>
                </c:pt>
                <c:pt idx="123">
                  <c:v>371.3192974638892</c:v>
                </c:pt>
                <c:pt idx="124">
                  <c:v>375.15315627604969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285.65715428342907</c:v>
                </c:pt>
                <c:pt idx="133">
                  <c:v>#N/A</c:v>
                </c:pt>
                <c:pt idx="134">
                  <c:v>352.65904923120331</c:v>
                </c:pt>
                <c:pt idx="135">
                  <c:v>#N/A</c:v>
                </c:pt>
                <c:pt idx="136">
                  <c:v>209.49866968344753</c:v>
                </c:pt>
                <c:pt idx="137">
                  <c:v>#N/A</c:v>
                </c:pt>
                <c:pt idx="138">
                  <c:v>233.81967826412273</c:v>
                </c:pt>
                <c:pt idx="139">
                  <c:v>301.82301098635759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44.916970979145056</c:v>
                </c:pt>
                <c:pt idx="146">
                  <c:v>75.134302565836435</c:v>
                </c:pt>
                <c:pt idx="147">
                  <c:v>74.798791251533373</c:v>
                </c:pt>
                <c:pt idx="148">
                  <c:v>344.49497037343258</c:v>
                </c:pt>
                <c:pt idx="149">
                  <c:v>163.43073805321305</c:v>
                </c:pt>
                <c:pt idx="150">
                  <c:v>314.02103940964048</c:v>
                </c:pt>
                <c:pt idx="151">
                  <c:v>216.80216802168022</c:v>
                </c:pt>
                <c:pt idx="152">
                  <c:v>307.30463108079039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'Perf-Power-CB23ST'!$K$5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44564</c:v>
                </c:pt>
                <c:pt idx="148">
                  <c:v>9676</c:v>
                </c:pt>
                <c:pt idx="149">
                  <c:v>20396</c:v>
                </c:pt>
                <c:pt idx="150">
                  <c:v>10615</c:v>
                </c:pt>
                <c:pt idx="151">
                  <c:v>15375</c:v>
                </c:pt>
                <c:pt idx="152">
                  <c:v>10847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#N/A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#N/A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186.85358003985215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#N/A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#N/A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#N/A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249.30195452732349</c:v>
                </c:pt>
                <c:pt idx="105">
                  <c:v>229.08457802620728</c:v>
                </c:pt>
                <c:pt idx="106">
                  <c:v>154.01675702316413</c:v>
                </c:pt>
                <c:pt idx="107">
                  <c:v>122.6933647428347</c:v>
                </c:pt>
                <c:pt idx="108">
                  <c:v>118.42167590355739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85.17307168165712</c:v>
                </c:pt>
                <c:pt idx="114">
                  <c:v>77.856104479155121</c:v>
                </c:pt>
                <c:pt idx="115">
                  <c:v>181.13316910592667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134.16861345324787</c:v>
                </c:pt>
                <c:pt idx="121">
                  <c:v>199.56893110880497</c:v>
                </c:pt>
                <c:pt idx="122">
                  <c:v>236.49607416516886</c:v>
                </c:pt>
                <c:pt idx="123">
                  <c:v>278.48947309791691</c:v>
                </c:pt>
                <c:pt idx="124">
                  <c:v>281.36486720703726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214.24286571257178</c:v>
                </c:pt>
                <c:pt idx="133">
                  <c:v>#N/A</c:v>
                </c:pt>
                <c:pt idx="134">
                  <c:v>264.49428692340246</c:v>
                </c:pt>
                <c:pt idx="135">
                  <c:v>#N/A</c:v>
                </c:pt>
                <c:pt idx="136">
                  <c:v>157.12400226258563</c:v>
                </c:pt>
                <c:pt idx="137">
                  <c:v>#N/A</c:v>
                </c:pt>
                <c:pt idx="138">
                  <c:v>175.36475869809203</c:v>
                </c:pt>
                <c:pt idx="139">
                  <c:v>226.3672582397682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33.687728234358786</c:v>
                </c:pt>
                <c:pt idx="146">
                  <c:v>56.350726924377327</c:v>
                </c:pt>
                <c:pt idx="147">
                  <c:v>56.09909343865003</c:v>
                </c:pt>
                <c:pt idx="148">
                  <c:v>258.37122778007443</c:v>
                </c:pt>
                <c:pt idx="149">
                  <c:v>122.57305353990979</c:v>
                </c:pt>
                <c:pt idx="150">
                  <c:v>235.51577955723033</c:v>
                </c:pt>
                <c:pt idx="151">
                  <c:v>162.60162601626016</c:v>
                </c:pt>
                <c:pt idx="152">
                  <c:v>230.47847331059279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'Perf-Power-CB23ST'!$L$5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44564</c:v>
                </c:pt>
                <c:pt idx="148">
                  <c:v>9676</c:v>
                </c:pt>
                <c:pt idx="149">
                  <c:v>20396</c:v>
                </c:pt>
                <c:pt idx="150">
                  <c:v>10615</c:v>
                </c:pt>
                <c:pt idx="151">
                  <c:v>15375</c:v>
                </c:pt>
                <c:pt idx="152">
                  <c:v>10847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#N/A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#N/A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149.48286403188172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#N/A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#N/A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#N/A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199.44156362185879</c:v>
                </c:pt>
                <c:pt idx="105">
                  <c:v>183.26766242096582</c:v>
                </c:pt>
                <c:pt idx="106">
                  <c:v>123.2134056185313</c:v>
                </c:pt>
                <c:pt idx="107">
                  <c:v>98.154691794267762</c:v>
                </c:pt>
                <c:pt idx="108">
                  <c:v>94.737340722845914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68.138457345325705</c:v>
                </c:pt>
                <c:pt idx="114">
                  <c:v>62.284883583324095</c:v>
                </c:pt>
                <c:pt idx="115">
                  <c:v>144.90653528474135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107.33489076259829</c:v>
                </c:pt>
                <c:pt idx="121">
                  <c:v>159.65514488704397</c:v>
                </c:pt>
                <c:pt idx="122">
                  <c:v>189.19685933213509</c:v>
                </c:pt>
                <c:pt idx="123">
                  <c:v>222.79157847833352</c:v>
                </c:pt>
                <c:pt idx="124">
                  <c:v>225.09189376562981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171.39429257005742</c:v>
                </c:pt>
                <c:pt idx="133">
                  <c:v>#N/A</c:v>
                </c:pt>
                <c:pt idx="134">
                  <c:v>211.59542953872196</c:v>
                </c:pt>
                <c:pt idx="135">
                  <c:v>#N/A</c:v>
                </c:pt>
                <c:pt idx="136">
                  <c:v>125.6992018100685</c:v>
                </c:pt>
                <c:pt idx="137">
                  <c:v>#N/A</c:v>
                </c:pt>
                <c:pt idx="138">
                  <c:v>140.29180695847361</c:v>
                </c:pt>
                <c:pt idx="139">
                  <c:v>181.09380659181457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26.950182587487031</c:v>
                </c:pt>
                <c:pt idx="146">
                  <c:v>45.080581539501857</c:v>
                </c:pt>
                <c:pt idx="147">
                  <c:v>44.879274750920025</c:v>
                </c:pt>
                <c:pt idx="148">
                  <c:v>206.69698222405952</c:v>
                </c:pt>
                <c:pt idx="149">
                  <c:v>98.058442831927835</c:v>
                </c:pt>
                <c:pt idx="150">
                  <c:v>188.41262364578427</c:v>
                </c:pt>
                <c:pt idx="151">
                  <c:v>130.08130081300814</c:v>
                </c:pt>
                <c:pt idx="152">
                  <c:v>184.38277864847424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'Perf-Power-CB23ST'!$M$5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44564</c:v>
                </c:pt>
                <c:pt idx="148">
                  <c:v>9676</c:v>
                </c:pt>
                <c:pt idx="149">
                  <c:v>20396</c:v>
                </c:pt>
                <c:pt idx="150">
                  <c:v>10615</c:v>
                </c:pt>
                <c:pt idx="151">
                  <c:v>15375</c:v>
                </c:pt>
                <c:pt idx="152">
                  <c:v>10847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#N/A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#N/A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124.56905335990143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#N/A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#N/A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#N/A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166.20130301821567</c:v>
                </c:pt>
                <c:pt idx="105">
                  <c:v>152.72305201747153</c:v>
                </c:pt>
                <c:pt idx="106">
                  <c:v>102.67783801544275</c:v>
                </c:pt>
                <c:pt idx="107">
                  <c:v>81.795576495223145</c:v>
                </c:pt>
                <c:pt idx="108">
                  <c:v>78.947783935704933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56.782047787771418</c:v>
                </c:pt>
                <c:pt idx="114">
                  <c:v>51.904069652770083</c:v>
                </c:pt>
                <c:pt idx="115">
                  <c:v>120.75544607061779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89.445742302165257</c:v>
                </c:pt>
                <c:pt idx="121">
                  <c:v>133.04595407253666</c:v>
                </c:pt>
                <c:pt idx="122">
                  <c:v>157.66404944344592</c:v>
                </c:pt>
                <c:pt idx="123">
                  <c:v>185.6596487319446</c:v>
                </c:pt>
                <c:pt idx="124">
                  <c:v>187.57657813802484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142.82857714171453</c:v>
                </c:pt>
                <c:pt idx="133">
                  <c:v>#N/A</c:v>
                </c:pt>
                <c:pt idx="134">
                  <c:v>176.32952461560166</c:v>
                </c:pt>
                <c:pt idx="135">
                  <c:v>#N/A</c:v>
                </c:pt>
                <c:pt idx="136">
                  <c:v>104.74933484172377</c:v>
                </c:pt>
                <c:pt idx="137">
                  <c:v>#N/A</c:v>
                </c:pt>
                <c:pt idx="138">
                  <c:v>116.90983913206136</c:v>
                </c:pt>
                <c:pt idx="139">
                  <c:v>150.91150549317879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22.458485489572528</c:v>
                </c:pt>
                <c:pt idx="146">
                  <c:v>37.567151282918218</c:v>
                </c:pt>
                <c:pt idx="147">
                  <c:v>37.399395625766687</c:v>
                </c:pt>
                <c:pt idx="148">
                  <c:v>172.24748518671629</c:v>
                </c:pt>
                <c:pt idx="149">
                  <c:v>81.715369026606524</c:v>
                </c:pt>
                <c:pt idx="150">
                  <c:v>157.01051970482024</c:v>
                </c:pt>
                <c:pt idx="151">
                  <c:v>108.40108401084011</c:v>
                </c:pt>
                <c:pt idx="152">
                  <c:v>153.65231554039519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'Perf-Power-CB23ST'!$N$5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44564</c:v>
                </c:pt>
                <c:pt idx="148">
                  <c:v>9676</c:v>
                </c:pt>
                <c:pt idx="149">
                  <c:v>20396</c:v>
                </c:pt>
                <c:pt idx="150">
                  <c:v>10615</c:v>
                </c:pt>
                <c:pt idx="151">
                  <c:v>15375</c:v>
                </c:pt>
                <c:pt idx="152">
                  <c:v>10847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#N/A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#N/A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106.77347430848694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#N/A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#N/A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#N/A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142.45825972989914</c:v>
                </c:pt>
                <c:pt idx="105">
                  <c:v>130.90547315783274</c:v>
                </c:pt>
                <c:pt idx="106">
                  <c:v>88.009575441808067</c:v>
                </c:pt>
                <c:pt idx="107">
                  <c:v>70.110494138762689</c:v>
                </c:pt>
                <c:pt idx="108">
                  <c:v>67.66952908774708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48.670326675232644</c:v>
                </c:pt>
                <c:pt idx="114">
                  <c:v>44.48920255951721</c:v>
                </c:pt>
                <c:pt idx="115">
                  <c:v>103.50466806052954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76.667779116141645</c:v>
                </c:pt>
                <c:pt idx="121">
                  <c:v>114.03938920503143</c:v>
                </c:pt>
                <c:pt idx="122">
                  <c:v>135.14061380866792</c:v>
                </c:pt>
                <c:pt idx="123">
                  <c:v>159.13684177023825</c:v>
                </c:pt>
                <c:pt idx="124">
                  <c:v>160.77992411830701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122.42449469289816</c:v>
                </c:pt>
                <c:pt idx="133">
                  <c:v>#N/A</c:v>
                </c:pt>
                <c:pt idx="134">
                  <c:v>151.13959252765855</c:v>
                </c:pt>
                <c:pt idx="135">
                  <c:v>#N/A</c:v>
                </c:pt>
                <c:pt idx="136">
                  <c:v>89.785144150048936</c:v>
                </c:pt>
                <c:pt idx="137">
                  <c:v>#N/A</c:v>
                </c:pt>
                <c:pt idx="138">
                  <c:v>100.20843354176688</c:v>
                </c:pt>
                <c:pt idx="139">
                  <c:v>129.35271899415326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19.250130419633592</c:v>
                </c:pt>
                <c:pt idx="146">
                  <c:v>32.200415385358475</c:v>
                </c:pt>
                <c:pt idx="147">
                  <c:v>32.05662482208573</c:v>
                </c:pt>
                <c:pt idx="148">
                  <c:v>147.64070158861395</c:v>
                </c:pt>
                <c:pt idx="149">
                  <c:v>70.041744879948453</c:v>
                </c:pt>
                <c:pt idx="150">
                  <c:v>134.58044546127448</c:v>
                </c:pt>
                <c:pt idx="151">
                  <c:v>92.915214866434383</c:v>
                </c:pt>
                <c:pt idx="152">
                  <c:v>131.70198474891018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'Perf-Power-CB23ST'!$O$5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44564</c:v>
                </c:pt>
                <c:pt idx="148">
                  <c:v>9676</c:v>
                </c:pt>
                <c:pt idx="149">
                  <c:v>20396</c:v>
                </c:pt>
                <c:pt idx="150">
                  <c:v>10615</c:v>
                </c:pt>
                <c:pt idx="151">
                  <c:v>15375</c:v>
                </c:pt>
                <c:pt idx="152">
                  <c:v>10847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#N/A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#N/A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93.426790019926074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#N/A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#N/A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#N/A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124.65097726366174</c:v>
                </c:pt>
                <c:pt idx="105">
                  <c:v>114.54228901310364</c:v>
                </c:pt>
                <c:pt idx="106">
                  <c:v>77.008378511582066</c:v>
                </c:pt>
                <c:pt idx="107">
                  <c:v>61.346682371417351</c:v>
                </c:pt>
                <c:pt idx="108">
                  <c:v>59.210837951778693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42.58653584082856</c:v>
                </c:pt>
                <c:pt idx="114">
                  <c:v>38.928052239577561</c:v>
                </c:pt>
                <c:pt idx="115">
                  <c:v>90.566584552963334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67.084306726623936</c:v>
                </c:pt>
                <c:pt idx="121">
                  <c:v>99.784465554402487</c:v>
                </c:pt>
                <c:pt idx="122">
                  <c:v>118.24803708258443</c:v>
                </c:pt>
                <c:pt idx="123">
                  <c:v>139.24473654895846</c:v>
                </c:pt>
                <c:pt idx="124">
                  <c:v>140.68243360351863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107.12143285628589</c:v>
                </c:pt>
                <c:pt idx="133">
                  <c:v>#N/A</c:v>
                </c:pt>
                <c:pt idx="134">
                  <c:v>132.24714346170123</c:v>
                </c:pt>
                <c:pt idx="135">
                  <c:v>#N/A</c:v>
                </c:pt>
                <c:pt idx="136">
                  <c:v>78.562001131292817</c:v>
                </c:pt>
                <c:pt idx="137">
                  <c:v>#N/A</c:v>
                </c:pt>
                <c:pt idx="138">
                  <c:v>87.682379349046016</c:v>
                </c:pt>
                <c:pt idx="139">
                  <c:v>113.1836291198841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16.843864117179393</c:v>
                </c:pt>
                <c:pt idx="146">
                  <c:v>28.175363462188663</c:v>
                </c:pt>
                <c:pt idx="147">
                  <c:v>28.049546719325015</c:v>
                </c:pt>
                <c:pt idx="148">
                  <c:v>129.18561389003722</c:v>
                </c:pt>
                <c:pt idx="149">
                  <c:v>61.286526769954897</c:v>
                </c:pt>
                <c:pt idx="150">
                  <c:v>117.75788977861517</c:v>
                </c:pt>
                <c:pt idx="151">
                  <c:v>81.300813008130078</c:v>
                </c:pt>
                <c:pt idx="152">
                  <c:v>115.23923665529639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'Perf-Power-CB23ST'!$P$5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44564</c:v>
                </c:pt>
                <c:pt idx="148">
                  <c:v>9676</c:v>
                </c:pt>
                <c:pt idx="149">
                  <c:v>20396</c:v>
                </c:pt>
                <c:pt idx="150">
                  <c:v>10615</c:v>
                </c:pt>
                <c:pt idx="151">
                  <c:v>15375</c:v>
                </c:pt>
                <c:pt idx="152">
                  <c:v>10847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#N/A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#N/A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83.046035573267616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#N/A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#N/A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#N/A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110.80086867881043</c:v>
                </c:pt>
                <c:pt idx="105">
                  <c:v>101.81536801164766</c:v>
                </c:pt>
                <c:pt idx="106">
                  <c:v>68.451892010295154</c:v>
                </c:pt>
                <c:pt idx="107">
                  <c:v>54.530384330148756</c:v>
                </c:pt>
                <c:pt idx="108">
                  <c:v>52.631855957136615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37.854698525180943</c:v>
                </c:pt>
                <c:pt idx="114">
                  <c:v>34.602713101846717</c:v>
                </c:pt>
                <c:pt idx="115">
                  <c:v>80.503630713745181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59.630494868110162</c:v>
                </c:pt>
                <c:pt idx="121">
                  <c:v>88.697302715024435</c:v>
                </c:pt>
                <c:pt idx="122">
                  <c:v>105.10936629563059</c:v>
                </c:pt>
                <c:pt idx="123">
                  <c:v>123.77309915462972</c:v>
                </c:pt>
                <c:pt idx="124">
                  <c:v>125.05105209201655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95.219051427809674</c:v>
                </c:pt>
                <c:pt idx="133">
                  <c:v>#N/A</c:v>
                </c:pt>
                <c:pt idx="134">
                  <c:v>117.55301641040109</c:v>
                </c:pt>
                <c:pt idx="135">
                  <c:v>#N/A</c:v>
                </c:pt>
                <c:pt idx="136">
                  <c:v>69.832889894482491</c:v>
                </c:pt>
                <c:pt idx="137">
                  <c:v>#N/A</c:v>
                </c:pt>
                <c:pt idx="138">
                  <c:v>77.939892754707557</c:v>
                </c:pt>
                <c:pt idx="139">
                  <c:v>100.60767032878586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14.972323659715016</c:v>
                </c:pt>
                <c:pt idx="146">
                  <c:v>25.044767521945474</c:v>
                </c:pt>
                <c:pt idx="147">
                  <c:v>24.93293041717779</c:v>
                </c:pt>
                <c:pt idx="148">
                  <c:v>114.83165679114417</c:v>
                </c:pt>
                <c:pt idx="149">
                  <c:v>54.476912684404347</c:v>
                </c:pt>
                <c:pt idx="150">
                  <c:v>104.67367980321347</c:v>
                </c:pt>
                <c:pt idx="151">
                  <c:v>72.267389340560072</c:v>
                </c:pt>
                <c:pt idx="152">
                  <c:v>102.43487702693012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'Perf-Power-CB23ST'!$Q$5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44564</c:v>
                </c:pt>
                <c:pt idx="148">
                  <c:v>9676</c:v>
                </c:pt>
                <c:pt idx="149">
                  <c:v>20396</c:v>
                </c:pt>
                <c:pt idx="150">
                  <c:v>10615</c:v>
                </c:pt>
                <c:pt idx="151">
                  <c:v>15375</c:v>
                </c:pt>
                <c:pt idx="152">
                  <c:v>10847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#N/A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#N/A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74.741432015940859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#N/A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#N/A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#N/A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99.720781810929395</c:v>
                </c:pt>
                <c:pt idx="105">
                  <c:v>91.63383121048291</c:v>
                </c:pt>
                <c:pt idx="106">
                  <c:v>61.606702809265649</c:v>
                </c:pt>
                <c:pt idx="107">
                  <c:v>49.077345897133881</c:v>
                </c:pt>
                <c:pt idx="108">
                  <c:v>47.368670361422957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34.069228672662852</c:v>
                </c:pt>
                <c:pt idx="114">
                  <c:v>31.142441791662048</c:v>
                </c:pt>
                <c:pt idx="115">
                  <c:v>72.453267642370676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53.667445381299146</c:v>
                </c:pt>
                <c:pt idx="121">
                  <c:v>79.827572443521987</c:v>
                </c:pt>
                <c:pt idx="122">
                  <c:v>94.598429666067545</c:v>
                </c:pt>
                <c:pt idx="123">
                  <c:v>111.39578923916676</c:v>
                </c:pt>
                <c:pt idx="124">
                  <c:v>112.5459468828149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85.697146285028708</c:v>
                </c:pt>
                <c:pt idx="133">
                  <c:v>#N/A</c:v>
                </c:pt>
                <c:pt idx="134">
                  <c:v>105.79771476936098</c:v>
                </c:pt>
                <c:pt idx="135">
                  <c:v>#N/A</c:v>
                </c:pt>
                <c:pt idx="136">
                  <c:v>62.849600905034251</c:v>
                </c:pt>
                <c:pt idx="137">
                  <c:v>#N/A</c:v>
                </c:pt>
                <c:pt idx="138">
                  <c:v>70.145903479236807</c:v>
                </c:pt>
                <c:pt idx="139">
                  <c:v>90.546903295907285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13.475091293743516</c:v>
                </c:pt>
                <c:pt idx="146">
                  <c:v>22.540290769750928</c:v>
                </c:pt>
                <c:pt idx="147">
                  <c:v>22.439637375460013</c:v>
                </c:pt>
                <c:pt idx="148">
                  <c:v>103.34849111202976</c:v>
                </c:pt>
                <c:pt idx="149">
                  <c:v>49.029221415963917</c:v>
                </c:pt>
                <c:pt idx="150">
                  <c:v>94.206311822892133</c:v>
                </c:pt>
                <c:pt idx="151">
                  <c:v>65.040650406504071</c:v>
                </c:pt>
                <c:pt idx="152">
                  <c:v>92.191389324237122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32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36623372358784556"/>
              <c:y val="0.9789102562072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orientation val="minMax"/>
          <c:max val="14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CB23MT!PivotTable1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</c:pivotFmt>
      <c:pivotFmt>
        <c:idx val="12"/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CB23MT'!$C$4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CB23MT'!$B$5:$B$72</c:f>
              <c:strCache>
                <c:ptCount val="67"/>
                <c:pt idx="0">
                  <c:v>i5 4300U (Haswell) v0.6.0 [58]</c:v>
                </c:pt>
                <c:pt idx="1">
                  <c:v>Celeron N5100 (JasperLake) v0.7.2 [80]</c:v>
                </c:pt>
                <c:pt idx="2">
                  <c:v>i7 7500U (KBL) v0.5.1 [36]</c:v>
                </c:pt>
                <c:pt idx="3">
                  <c:v>i3 6157U (Skylake) v0.6.0 [63]</c:v>
                </c:pt>
                <c:pt idx="4">
                  <c:v>P Silver N6000 (JasperLake) v0.7.2 [79]</c:v>
                </c:pt>
                <c:pt idx="5">
                  <c:v>R5 3500U (Picasso) v0.7.0 [73]</c:v>
                </c:pt>
                <c:pt idx="6">
                  <c:v>i5 8365U (WKL) v0.3.1 [11]</c:v>
                </c:pt>
                <c:pt idx="7">
                  <c:v>i5 8600k (CFL) v0.5.1 [39]</c:v>
                </c:pt>
                <c:pt idx="8">
                  <c:v>i5 8250U (WKL) v0.6.0 [51]</c:v>
                </c:pt>
                <c:pt idx="9">
                  <c:v>i7 1065G (IceLake) v0.3.1 [3]</c:v>
                </c:pt>
                <c:pt idx="10">
                  <c:v>i7 8700k (CFL) v0.5.1 [41]</c:v>
                </c:pt>
                <c:pt idx="11">
                  <c:v>R7 1800X(Summit Ridge) v0.7.5 [117]</c:v>
                </c:pt>
                <c:pt idx="12">
                  <c:v>i7 1165G7 (TigerLake) v0.7.0 [82]</c:v>
                </c:pt>
                <c:pt idx="13">
                  <c:v>R5 2500U (Raven Ridge) v0.7.0 [75]</c:v>
                </c:pt>
                <c:pt idx="14">
                  <c:v>i5-1135G7 (TGL) [151]</c:v>
                </c:pt>
                <c:pt idx="15">
                  <c:v>i5 11500 (RKL) v0.7.2 [83]</c:v>
                </c:pt>
                <c:pt idx="16">
                  <c:v>R3 4300G (RNR) v0.7.0 [81]</c:v>
                </c:pt>
                <c:pt idx="17">
                  <c:v>i7 9750H (CFL) v0.7.0 [71]</c:v>
                </c:pt>
                <c:pt idx="18">
                  <c:v>R5 PRO 4650G (RNR) v0.3.1 [12]</c:v>
                </c:pt>
                <c:pt idx="19">
                  <c:v>R5 4600H (RNR) v0.6.0 [44]</c:v>
                </c:pt>
                <c:pt idx="20">
                  <c:v>i7 11700K (RKL) v0.7.2 [84]</c:v>
                </c:pt>
                <c:pt idx="21">
                  <c:v>R5 4500U (RNR) v0.7.0 [74]</c:v>
                </c:pt>
                <c:pt idx="22">
                  <c:v>R5 5600X (Vermeer) v0.7.0 [76]</c:v>
                </c:pt>
                <c:pt idx="23">
                  <c:v>R5 5600G (CZN) v0.7.3 [96]</c:v>
                </c:pt>
                <c:pt idx="24">
                  <c:v>R7 5800X (Vermeer) v0.7.0 [66]</c:v>
                </c:pt>
                <c:pt idx="25">
                  <c:v>R7 3700X (Matisse) v0.6.0 [47]</c:v>
                </c:pt>
                <c:pt idx="26">
                  <c:v>R7 4750G (RNR) v0.3.1 [5]</c:v>
                </c:pt>
                <c:pt idx="27">
                  <c:v>R7 4700U (RNR) v0.7.0 [1]</c:v>
                </c:pt>
                <c:pt idx="28">
                  <c:v>i5-12500 (ADL) [135]</c:v>
                </c:pt>
                <c:pt idx="29">
                  <c:v>i5-1235U (ADL) v0.7.5 [127]</c:v>
                </c:pt>
                <c:pt idx="30">
                  <c:v>i7 11800H (TigerLake-8C) v0.7.2 [95]</c:v>
                </c:pt>
                <c:pt idx="31">
                  <c:v>i5 12600K (ADL) v0.7.4 [98]</c:v>
                </c:pt>
                <c:pt idx="32">
                  <c:v>R7 5700X (Vermeer) v0.7.5 [123]</c:v>
                </c:pt>
                <c:pt idx="33">
                  <c:v>R9 3900X (Matisse) v0.7.5 [116]</c:v>
                </c:pt>
                <c:pt idx="34">
                  <c:v>R5 7600X (RPL) v0.7.5 [108]</c:v>
                </c:pt>
                <c:pt idx="35">
                  <c:v>R7 5800H (CZN) v0.7.0 [77]</c:v>
                </c:pt>
                <c:pt idx="36">
                  <c:v>Xeon Gold 6248R (CCL) [150]</c:v>
                </c:pt>
                <c:pt idx="37">
                  <c:v>R5 5675U (CZN) @AC [137]</c:v>
                </c:pt>
                <c:pt idx="38">
                  <c:v>R7 4750U (RNR) v0.3.1 [7]</c:v>
                </c:pt>
                <c:pt idx="39">
                  <c:v>i5 12500H (ADL) @AC v0.7.5 [124]</c:v>
                </c:pt>
                <c:pt idx="40">
                  <c:v>R5 8600G (Phoenix) [154]</c:v>
                </c:pt>
                <c:pt idx="41">
                  <c:v>i7-1260P (ADL) @AC [142]</c:v>
                </c:pt>
                <c:pt idx="42">
                  <c:v>R5 8500G (Phoenix) [155]</c:v>
                </c:pt>
                <c:pt idx="43">
                  <c:v>R9 5900HS (CZN) v0.5.0 [30]</c:v>
                </c:pt>
                <c:pt idx="44">
                  <c:v>i9 12900K (ADL) v0.7.4 [100]</c:v>
                </c:pt>
                <c:pt idx="45">
                  <c:v>i7 12700H (ADL) v0.7.4 [105]</c:v>
                </c:pt>
                <c:pt idx="46">
                  <c:v>R9 5900X (Vermeer) v0.7.2 [90]</c:v>
                </c:pt>
                <c:pt idx="47">
                  <c:v>i9-12900H (ADL) @AC [139]</c:v>
                </c:pt>
                <c:pt idx="48">
                  <c:v>i7-12700K (ADL) [141]</c:v>
                </c:pt>
                <c:pt idx="49">
                  <c:v>R7 7730U (Barcelo) [153]</c:v>
                </c:pt>
                <c:pt idx="50">
                  <c:v>R7 7700X (RPL) v0.7.5 [109]</c:v>
                </c:pt>
                <c:pt idx="51">
                  <c:v>R7 5850U (CZN) @AC v0.7.5 [126]</c:v>
                </c:pt>
                <c:pt idx="52">
                  <c:v>R7 PRO 5750GE (CZN) v0.7.0 [103]</c:v>
                </c:pt>
                <c:pt idx="53">
                  <c:v>R7 6850U (RMB) @AC v0.7.5 [125]</c:v>
                </c:pt>
                <c:pt idx="54">
                  <c:v>R7 7700 (RPL) [152]</c:v>
                </c:pt>
                <c:pt idx="55">
                  <c:v>R7 6850H (RMB) v0.7.5 [107]</c:v>
                </c:pt>
                <c:pt idx="56">
                  <c:v>i9 12900K (ADL) @125w v0.7.4 [101]</c:v>
                </c:pt>
                <c:pt idx="57">
                  <c:v>R9 7900X (RPL) v0.7.5 [110]</c:v>
                </c:pt>
                <c:pt idx="58">
                  <c:v>R9 5950X (Vermeer) v0.5.1 [43]</c:v>
                </c:pt>
                <c:pt idx="59">
                  <c:v>i9 13900K (RTL) @250w v0.7.5 [118]</c:v>
                </c:pt>
                <c:pt idx="60">
                  <c:v>i9 13900K (RTL) @160w v0.7.5 [119]</c:v>
                </c:pt>
                <c:pt idx="61">
                  <c:v>R9 7950X (RPL) v0.7.5 [111]</c:v>
                </c:pt>
                <c:pt idx="62">
                  <c:v>TR 7975WX (Genoa) [149]</c:v>
                </c:pt>
                <c:pt idx="63">
                  <c:v>i9 13900K (RTL) @100w v0.7.5 [120]</c:v>
                </c:pt>
                <c:pt idx="64">
                  <c:v>R9 7950X (RPL) @142w v0.7.5 [114]</c:v>
                </c:pt>
                <c:pt idx="65">
                  <c:v>R9 7950X (RPL) @88w v0.7.5 [112]</c:v>
                </c:pt>
                <c:pt idx="66">
                  <c:v>EPYC 9554 (Genoa) [148]</c:v>
                </c:pt>
              </c:strCache>
            </c:strRef>
          </c:cat>
          <c:val>
            <c:numRef>
              <c:f>'PES CB23MT'!$C$5:$C$72</c:f>
              <c:numCache>
                <c:formatCode>General</c:formatCode>
                <c:ptCount val="67"/>
                <c:pt idx="0">
                  <c:v>184.8</c:v>
                </c:pt>
                <c:pt idx="1">
                  <c:v>287.18</c:v>
                </c:pt>
                <c:pt idx="2">
                  <c:v>384.59</c:v>
                </c:pt>
                <c:pt idx="3">
                  <c:v>388.05</c:v>
                </c:pt>
                <c:pt idx="4">
                  <c:v>512.39</c:v>
                </c:pt>
                <c:pt idx="5">
                  <c:v>590.89</c:v>
                </c:pt>
                <c:pt idx="6">
                  <c:v>656.66</c:v>
                </c:pt>
                <c:pt idx="7">
                  <c:v>739.31</c:v>
                </c:pt>
                <c:pt idx="8">
                  <c:v>838.17</c:v>
                </c:pt>
                <c:pt idx="9">
                  <c:v>885.22</c:v>
                </c:pt>
                <c:pt idx="10">
                  <c:v>925.56</c:v>
                </c:pt>
                <c:pt idx="11">
                  <c:v>1006.56</c:v>
                </c:pt>
                <c:pt idx="12">
                  <c:v>1136.33</c:v>
                </c:pt>
                <c:pt idx="13">
                  <c:v>1216.69</c:v>
                </c:pt>
                <c:pt idx="14">
                  <c:v>1367</c:v>
                </c:pt>
                <c:pt idx="15">
                  <c:v>1480.21</c:v>
                </c:pt>
                <c:pt idx="16">
                  <c:v>1513.55</c:v>
                </c:pt>
                <c:pt idx="17">
                  <c:v>1535</c:v>
                </c:pt>
                <c:pt idx="18">
                  <c:v>1818.77</c:v>
                </c:pt>
                <c:pt idx="19">
                  <c:v>1878.68</c:v>
                </c:pt>
                <c:pt idx="20">
                  <c:v>1887.59</c:v>
                </c:pt>
                <c:pt idx="21">
                  <c:v>2061.89</c:v>
                </c:pt>
                <c:pt idx="22">
                  <c:v>2098.9899999999998</c:v>
                </c:pt>
                <c:pt idx="23">
                  <c:v>2225.96</c:v>
                </c:pt>
                <c:pt idx="24">
                  <c:v>2341.54</c:v>
                </c:pt>
                <c:pt idx="25">
                  <c:v>2569.91</c:v>
                </c:pt>
                <c:pt idx="26">
                  <c:v>2637.56</c:v>
                </c:pt>
                <c:pt idx="27">
                  <c:v>2656.06</c:v>
                </c:pt>
                <c:pt idx="28">
                  <c:v>2697</c:v>
                </c:pt>
                <c:pt idx="29">
                  <c:v>2777.25</c:v>
                </c:pt>
                <c:pt idx="30">
                  <c:v>2779.74</c:v>
                </c:pt>
                <c:pt idx="31">
                  <c:v>3113.06</c:v>
                </c:pt>
                <c:pt idx="32">
                  <c:v>3142</c:v>
                </c:pt>
                <c:pt idx="33">
                  <c:v>3221.89</c:v>
                </c:pt>
                <c:pt idx="34">
                  <c:v>3285.45</c:v>
                </c:pt>
                <c:pt idx="35">
                  <c:v>3492.77</c:v>
                </c:pt>
                <c:pt idx="36">
                  <c:v>3541</c:v>
                </c:pt>
                <c:pt idx="37">
                  <c:v>3594</c:v>
                </c:pt>
                <c:pt idx="38">
                  <c:v>3599.63</c:v>
                </c:pt>
                <c:pt idx="39">
                  <c:v>3618</c:v>
                </c:pt>
                <c:pt idx="40">
                  <c:v>3664</c:v>
                </c:pt>
                <c:pt idx="41">
                  <c:v>3674</c:v>
                </c:pt>
                <c:pt idx="42">
                  <c:v>3769</c:v>
                </c:pt>
                <c:pt idx="43">
                  <c:v>3936.18</c:v>
                </c:pt>
                <c:pt idx="44">
                  <c:v>4012.09</c:v>
                </c:pt>
                <c:pt idx="45">
                  <c:v>4214.75</c:v>
                </c:pt>
                <c:pt idx="46">
                  <c:v>4236.1000000000004</c:v>
                </c:pt>
                <c:pt idx="47">
                  <c:v>4413</c:v>
                </c:pt>
                <c:pt idx="48">
                  <c:v>4419</c:v>
                </c:pt>
                <c:pt idx="49">
                  <c:v>4424</c:v>
                </c:pt>
                <c:pt idx="50">
                  <c:v>4444.33</c:v>
                </c:pt>
                <c:pt idx="51">
                  <c:v>4706.6000000000004</c:v>
                </c:pt>
                <c:pt idx="52">
                  <c:v>4818.3599999999997</c:v>
                </c:pt>
                <c:pt idx="53">
                  <c:v>5024.5</c:v>
                </c:pt>
                <c:pt idx="54">
                  <c:v>5029</c:v>
                </c:pt>
                <c:pt idx="55">
                  <c:v>5041.29</c:v>
                </c:pt>
                <c:pt idx="56">
                  <c:v>5553.64</c:v>
                </c:pt>
                <c:pt idx="57">
                  <c:v>6261.2</c:v>
                </c:pt>
                <c:pt idx="58">
                  <c:v>6668.05</c:v>
                </c:pt>
                <c:pt idx="59">
                  <c:v>6846.19</c:v>
                </c:pt>
                <c:pt idx="60">
                  <c:v>8538.84</c:v>
                </c:pt>
                <c:pt idx="61">
                  <c:v>8913.74</c:v>
                </c:pt>
                <c:pt idx="62">
                  <c:v>10068</c:v>
                </c:pt>
                <c:pt idx="63">
                  <c:v>10136.27</c:v>
                </c:pt>
                <c:pt idx="64">
                  <c:v>11599.53</c:v>
                </c:pt>
                <c:pt idx="65">
                  <c:v>12370.21</c:v>
                </c:pt>
                <c:pt idx="66">
                  <c:v>13430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70-4B2F-B2E1-F3E94583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CB23MT!PivotTable1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CB23MT'!$C$4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CB23MT'!$B$5:$B$72</c:f>
              <c:strCache>
                <c:ptCount val="67"/>
                <c:pt idx="0">
                  <c:v>i5 8600k (CFL) v0.5.1 [39]</c:v>
                </c:pt>
                <c:pt idx="1">
                  <c:v>i7 8700k (CFL) v0.5.1 [41]</c:v>
                </c:pt>
                <c:pt idx="2">
                  <c:v>R7 1800X(Summit Ridge) v0.7.5 [117]</c:v>
                </c:pt>
                <c:pt idx="3">
                  <c:v>i5 4300U (Haswell) v0.6.0 [58]</c:v>
                </c:pt>
                <c:pt idx="4">
                  <c:v>i7 11700K (RKL) v0.7.2 [84]</c:v>
                </c:pt>
                <c:pt idx="5">
                  <c:v>i9 12900K (ADL) v0.7.4 [100]</c:v>
                </c:pt>
                <c:pt idx="6">
                  <c:v>Xeon Gold 6248R (CCL) [150]</c:v>
                </c:pt>
                <c:pt idx="7">
                  <c:v>R7 5800X (Vermeer) v0.7.0 [66]</c:v>
                </c:pt>
                <c:pt idx="8">
                  <c:v>i5 11500 (RKL) v0.7.2 [83]</c:v>
                </c:pt>
                <c:pt idx="9">
                  <c:v>R9 3900X (Matisse) v0.7.5 [116]</c:v>
                </c:pt>
                <c:pt idx="10">
                  <c:v>i5 12600K (ADL) v0.7.4 [98]</c:v>
                </c:pt>
                <c:pt idx="11">
                  <c:v>R5 5600X (Vermeer) v0.7.0 [76]</c:v>
                </c:pt>
                <c:pt idx="12">
                  <c:v>R5 PRO 4650G (RNR) v0.3.1 [12]</c:v>
                </c:pt>
                <c:pt idx="13">
                  <c:v>R7 3700X (Matisse) v0.6.0 [47]</c:v>
                </c:pt>
                <c:pt idx="14">
                  <c:v>R5 5600G (CZN) v0.7.3 [96]</c:v>
                </c:pt>
                <c:pt idx="15">
                  <c:v>i7 9750H (CFL) v0.7.0 [71]</c:v>
                </c:pt>
                <c:pt idx="16">
                  <c:v>i9 13900K (RTL) @250w v0.7.5 [118]</c:v>
                </c:pt>
                <c:pt idx="17">
                  <c:v>R9 5900X (Vermeer) v0.7.2 [90]</c:v>
                </c:pt>
                <c:pt idx="18">
                  <c:v>R7 4750G (RNR) v0.3.1 [5]</c:v>
                </c:pt>
                <c:pt idx="19">
                  <c:v>R5 3500U (Picasso) v0.7.0 [73]</c:v>
                </c:pt>
                <c:pt idx="20">
                  <c:v>i7 7500U (KBL) v0.5.1 [36]</c:v>
                </c:pt>
                <c:pt idx="21">
                  <c:v>i7 1165G7 (TigerLake) v0.7.0 [82]</c:v>
                </c:pt>
                <c:pt idx="22">
                  <c:v>R5 7600X (RPL) v0.7.5 [108]</c:v>
                </c:pt>
                <c:pt idx="23">
                  <c:v>i5 8250U (WKL) v0.6.0 [51]</c:v>
                </c:pt>
                <c:pt idx="24">
                  <c:v>i3 6157U (Skylake) v0.6.0 [63]</c:v>
                </c:pt>
                <c:pt idx="25">
                  <c:v>TR 7975WX (Genoa) [149]</c:v>
                </c:pt>
                <c:pt idx="26">
                  <c:v>i5-12500 (ADL) [135]</c:v>
                </c:pt>
                <c:pt idx="27">
                  <c:v>R7 5700X (Vermeer) v0.7.5 [123]</c:v>
                </c:pt>
                <c:pt idx="28">
                  <c:v>R7 7700X (RPL) v0.7.5 [109]</c:v>
                </c:pt>
                <c:pt idx="29">
                  <c:v>i7 11800H (TigerLake-8C) v0.7.2 [95]</c:v>
                </c:pt>
                <c:pt idx="30">
                  <c:v>R9 7900X (RPL) v0.7.5 [110]</c:v>
                </c:pt>
                <c:pt idx="31">
                  <c:v>i5 8365U (WKL) v0.3.1 [11]</c:v>
                </c:pt>
                <c:pt idx="32">
                  <c:v>Celeron N5100 (JasperLake) v0.7.2 [80]</c:v>
                </c:pt>
                <c:pt idx="33">
                  <c:v>i9 12900K (ADL) @125w v0.7.4 [101]</c:v>
                </c:pt>
                <c:pt idx="34">
                  <c:v>i5-1135G7 (TGL) [151]</c:v>
                </c:pt>
                <c:pt idx="35">
                  <c:v>R9 5950X (Vermeer) v0.5.1 [43]</c:v>
                </c:pt>
                <c:pt idx="36">
                  <c:v>EPYC 9554 (Genoa) [148]</c:v>
                </c:pt>
                <c:pt idx="37">
                  <c:v>R7 7700 (RPL) [152]</c:v>
                </c:pt>
                <c:pt idx="38">
                  <c:v>R3 4300G (RNR) v0.7.0 [81]</c:v>
                </c:pt>
                <c:pt idx="39">
                  <c:v>R9 7950X (RPL) v0.7.5 [111]</c:v>
                </c:pt>
                <c:pt idx="40">
                  <c:v>R5 8600G (Phoenix) [154]</c:v>
                </c:pt>
                <c:pt idx="41">
                  <c:v>i9 13900K (RTL) @160w v0.7.5 [119]</c:v>
                </c:pt>
                <c:pt idx="42">
                  <c:v>i7 1065G (IceLake) v0.3.1 [3]</c:v>
                </c:pt>
                <c:pt idx="43">
                  <c:v>R5 4600H (RNR) v0.6.0 [44]</c:v>
                </c:pt>
                <c:pt idx="44">
                  <c:v>i7-12700K (ADL) [141]</c:v>
                </c:pt>
                <c:pt idx="45">
                  <c:v>R7 5800H (CZN) v0.7.0 [77]</c:v>
                </c:pt>
                <c:pt idx="46">
                  <c:v>P Silver N6000 (JasperLake) v0.7.2 [79]</c:v>
                </c:pt>
                <c:pt idx="47">
                  <c:v>i5 12500H (ADL) @AC v0.7.5 [124]</c:v>
                </c:pt>
                <c:pt idx="48">
                  <c:v>i7 12700H (ADL) v0.7.4 [105]</c:v>
                </c:pt>
                <c:pt idx="49">
                  <c:v>R5 8500G (Phoenix) [155]</c:v>
                </c:pt>
                <c:pt idx="50">
                  <c:v>i9-12900H (ADL) @AC [139]</c:v>
                </c:pt>
                <c:pt idx="51">
                  <c:v>R9 7950X (RPL) @142w v0.7.5 [114]</c:v>
                </c:pt>
                <c:pt idx="52">
                  <c:v>R9 5900HS (CZN) v0.5.0 [30]</c:v>
                </c:pt>
                <c:pt idx="53">
                  <c:v>i9 13900K (RTL) @100w v0.7.5 [120]</c:v>
                </c:pt>
                <c:pt idx="54">
                  <c:v>i7-1260P (ADL) @AC [142]</c:v>
                </c:pt>
                <c:pt idx="55">
                  <c:v>R5 4500U (RNR) v0.7.0 [74]</c:v>
                </c:pt>
                <c:pt idx="56">
                  <c:v>i5-1235U (ADL) v0.7.5 [127]</c:v>
                </c:pt>
                <c:pt idx="57">
                  <c:v>R7 PRO 5750GE (CZN) v0.7.0 [103]</c:v>
                </c:pt>
                <c:pt idx="58">
                  <c:v>R5 2500U (Raven Ridge) v0.7.0 [75]</c:v>
                </c:pt>
                <c:pt idx="59">
                  <c:v>R9 7950X (RPL) @88w v0.7.5 [112]</c:v>
                </c:pt>
                <c:pt idx="60">
                  <c:v>R7 6850U (RMB) @AC v0.7.5 [125]</c:v>
                </c:pt>
                <c:pt idx="61">
                  <c:v>R7 6850H (RMB) v0.7.5 [107]</c:v>
                </c:pt>
                <c:pt idx="62">
                  <c:v>R7 4700U (RNR) v0.7.0 [1]</c:v>
                </c:pt>
                <c:pt idx="63">
                  <c:v>R7 7730U (Barcelo) [153]</c:v>
                </c:pt>
                <c:pt idx="64">
                  <c:v>R5 5675U (CZN) @AC [137]</c:v>
                </c:pt>
                <c:pt idx="65">
                  <c:v>R7 4750U (RNR) v0.3.1 [7]</c:v>
                </c:pt>
                <c:pt idx="66">
                  <c:v>R7 5850U (CZN) @AC v0.7.5 [126]</c:v>
                </c:pt>
              </c:strCache>
            </c:strRef>
          </c:cat>
          <c:val>
            <c:numRef>
              <c:f>'Consumption CB23MT'!$C$5:$C$72</c:f>
              <c:numCache>
                <c:formatCode>General</c:formatCode>
                <c:ptCount val="67"/>
                <c:pt idx="0">
                  <c:v>12266</c:v>
                </c:pt>
                <c:pt idx="1">
                  <c:v>12017</c:v>
                </c:pt>
                <c:pt idx="2">
                  <c:v>10507</c:v>
                </c:pt>
                <c:pt idx="3">
                  <c:v>9015.32</c:v>
                </c:pt>
                <c:pt idx="4">
                  <c:v>8241.4330000000009</c:v>
                </c:pt>
                <c:pt idx="5">
                  <c:v>7095</c:v>
                </c:pt>
                <c:pt idx="6">
                  <c:v>6921</c:v>
                </c:pt>
                <c:pt idx="7">
                  <c:v>6777</c:v>
                </c:pt>
                <c:pt idx="8">
                  <c:v>6750</c:v>
                </c:pt>
                <c:pt idx="9">
                  <c:v>6311</c:v>
                </c:pt>
                <c:pt idx="10">
                  <c:v>6234</c:v>
                </c:pt>
                <c:pt idx="11">
                  <c:v>5870.3512499999997</c:v>
                </c:pt>
                <c:pt idx="12">
                  <c:v>5785</c:v>
                </c:pt>
                <c:pt idx="13">
                  <c:v>5444</c:v>
                </c:pt>
                <c:pt idx="14">
                  <c:v>5441</c:v>
                </c:pt>
                <c:pt idx="15">
                  <c:v>5428.6440000000002</c:v>
                </c:pt>
                <c:pt idx="16">
                  <c:v>5356</c:v>
                </c:pt>
                <c:pt idx="17">
                  <c:v>5274</c:v>
                </c:pt>
                <c:pt idx="18">
                  <c:v>5262</c:v>
                </c:pt>
                <c:pt idx="19">
                  <c:v>5238</c:v>
                </c:pt>
                <c:pt idx="20">
                  <c:v>5226</c:v>
                </c:pt>
                <c:pt idx="21">
                  <c:v>5208</c:v>
                </c:pt>
                <c:pt idx="22">
                  <c:v>5156</c:v>
                </c:pt>
                <c:pt idx="23">
                  <c:v>5030</c:v>
                </c:pt>
                <c:pt idx="24">
                  <c:v>4965</c:v>
                </c:pt>
                <c:pt idx="25">
                  <c:v>4959</c:v>
                </c:pt>
                <c:pt idx="26">
                  <c:v>4866</c:v>
                </c:pt>
                <c:pt idx="27">
                  <c:v>4836</c:v>
                </c:pt>
                <c:pt idx="28">
                  <c:v>4821</c:v>
                </c:pt>
                <c:pt idx="29">
                  <c:v>4800.7988888888895</c:v>
                </c:pt>
                <c:pt idx="30">
                  <c:v>4764</c:v>
                </c:pt>
                <c:pt idx="31">
                  <c:v>4575</c:v>
                </c:pt>
                <c:pt idx="32">
                  <c:v>4550</c:v>
                </c:pt>
                <c:pt idx="33">
                  <c:v>4469</c:v>
                </c:pt>
                <c:pt idx="34">
                  <c:v>4232</c:v>
                </c:pt>
                <c:pt idx="35">
                  <c:v>4149</c:v>
                </c:pt>
                <c:pt idx="36">
                  <c:v>4087</c:v>
                </c:pt>
                <c:pt idx="37">
                  <c:v>4084</c:v>
                </c:pt>
                <c:pt idx="38">
                  <c:v>4075.1950000000002</c:v>
                </c:pt>
                <c:pt idx="39">
                  <c:v>4067</c:v>
                </c:pt>
                <c:pt idx="40">
                  <c:v>3965</c:v>
                </c:pt>
                <c:pt idx="41">
                  <c:v>3964</c:v>
                </c:pt>
                <c:pt idx="42">
                  <c:v>3912</c:v>
                </c:pt>
                <c:pt idx="43">
                  <c:v>3886</c:v>
                </c:pt>
                <c:pt idx="44">
                  <c:v>3865</c:v>
                </c:pt>
                <c:pt idx="45">
                  <c:v>3775</c:v>
                </c:pt>
                <c:pt idx="46">
                  <c:v>3703.3049999999998</c:v>
                </c:pt>
                <c:pt idx="47">
                  <c:v>3584</c:v>
                </c:pt>
                <c:pt idx="48">
                  <c:v>3495</c:v>
                </c:pt>
                <c:pt idx="49">
                  <c:v>3436</c:v>
                </c:pt>
                <c:pt idx="50">
                  <c:v>3389</c:v>
                </c:pt>
                <c:pt idx="51">
                  <c:v>3245.53</c:v>
                </c:pt>
                <c:pt idx="52">
                  <c:v>3010</c:v>
                </c:pt>
                <c:pt idx="53">
                  <c:v>2947</c:v>
                </c:pt>
                <c:pt idx="54">
                  <c:v>2915</c:v>
                </c:pt>
                <c:pt idx="55">
                  <c:v>2723.7275</c:v>
                </c:pt>
                <c:pt idx="56">
                  <c:v>2708.4</c:v>
                </c:pt>
                <c:pt idx="57">
                  <c:v>2681.15</c:v>
                </c:pt>
                <c:pt idx="58">
                  <c:v>2588</c:v>
                </c:pt>
                <c:pt idx="59">
                  <c:v>2564</c:v>
                </c:pt>
                <c:pt idx="60">
                  <c:v>2505</c:v>
                </c:pt>
                <c:pt idx="61">
                  <c:v>2500</c:v>
                </c:pt>
                <c:pt idx="62">
                  <c:v>2410</c:v>
                </c:pt>
                <c:pt idx="63">
                  <c:v>2350</c:v>
                </c:pt>
                <c:pt idx="64">
                  <c:v>2093</c:v>
                </c:pt>
                <c:pt idx="65">
                  <c:v>2029</c:v>
                </c:pt>
                <c:pt idx="66">
                  <c:v>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621-4358-9806-08BE1D1A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Cinebench R23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'Perf-Power-CB23MT'!$F$5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CFCEE7B-6D8C-482F-9148-5C389B388D9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35EF872-DD09-4E13-B0E7-8565D9DEA8B6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22718888888888888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EE5C168E-2CA5-4ACF-8C73-066498933D6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1.411111111111111E-3"/>
                  <c:y val="1.4111109543209533E-3"/>
                </c:manualLayout>
              </c:layout>
              <c:tx>
                <c:rich>
                  <a:bodyPr/>
                  <a:lstStyle/>
                  <a:p>
                    <a:fld id="{B0511B5E-8C0E-4D7D-A336-F806864DDE4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0BC8B25A-FF5D-484C-BA18-8F15D079884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C903B13-7C8A-4A84-B3DA-596D61F25995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-4.2333333333333334E-2"/>
                  <c:y val="2.681110813209909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1.9710625970105061E-2"/>
                  <c:y val="-1.423758406700081E-2"/>
                </c:manualLayout>
              </c:layout>
              <c:tx>
                <c:rich>
                  <a:bodyPr/>
                  <a:lstStyle/>
                  <a:p>
                    <a:fld id="{2F234879-0872-409D-9C9D-E3F17697EFE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layout>
                <c:manualLayout>
                  <c:x val="7.0555555555555554E-3"/>
                  <c:y val="4.233332862963015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6C32FB8-9C89-4AAD-8D6C-C6DBE1E800BA}" type="CELLRANGE">
                      <a:rPr lang="en-US"/>
                      <a:pPr>
                        <a:defRPr/>
                      </a:pPr>
                      <a:t>[CELLRANGE]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5511111111112"/>
                      <c:h val="2.39465528948274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90A486C2-6CB7-4867-A627-50C65B9DC75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-4.2333333333333438E-2"/>
                  <c:y val="-2.53999971777780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54961051-519A-47E3-B713-00D8433D794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0BD236D-128B-4D04-AF95-C3AEA2FEF24F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2A7D687-EC41-42FF-BAAA-24BB1D18691B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1.4111111111111111E-2"/>
                  <c:y val="7.055554771605025E-3"/>
                </c:manualLayout>
              </c:layout>
              <c:tx>
                <c:rich>
                  <a:bodyPr/>
                  <a:lstStyle/>
                  <a:p>
                    <a:fld id="{E6DFB330-8590-4C99-AEC7-D4BBB3AC3F1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FBD7FC4-CDED-4A27-ACDC-ECF08F06BD4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layout>
                <c:manualLayout>
                  <c:x val="-4.2333333333333334E-2"/>
                  <c:y val="-2.257777526913608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layout>
                <c:manualLayout>
                  <c:x val="-4.0922222222222221E-2"/>
                  <c:y val="-2.11666643148150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E7AC28A-371F-46BD-BC22-C46F3AE964C8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4.2333333333333438E-2"/>
                  <c:y val="-3.52777738580251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0521111111111"/>
                      <c:h val="3.8057662438037508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5.6444981540109693E-3"/>
                  <c:y val="-4.2721268085088608E-3"/>
                </c:manualLayout>
              </c:layout>
              <c:tx>
                <c:rich>
                  <a:bodyPr/>
                  <a:lstStyle/>
                  <a:p>
                    <a:fld id="{AE038473-0BF3-4D6C-A574-D663A352F8D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0.11790215315438282"/>
                  <c:y val="1.8470396528183844E-2"/>
                </c:manualLayout>
              </c:layout>
              <c:tx>
                <c:rich>
                  <a:bodyPr/>
                  <a:lstStyle/>
                  <a:p>
                    <a:fld id="{6A0C6438-1557-4B27-BF13-15DABF9F9F9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C383051-9DA5-4A2F-8B51-79AB0A6A6D06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55FE2E6-FBED-42CB-AA4A-FD0A36BA8A4B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B32290CF-45FD-4B16-B508-C711E60009D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E80FCC6-E598-4581-9126-3F6B18CCCD5B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1.5522222222222118E-2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599244AE-B0EF-464E-BF66-75FC375AD46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8.4233918590747667E-3"/>
                  <c:y val="-1.8456816042475965E-2"/>
                </c:manualLayout>
              </c:layout>
              <c:tx>
                <c:rich>
                  <a:bodyPr/>
                  <a:lstStyle/>
                  <a:p>
                    <a:fld id="{809662E5-825F-4255-BCC6-279BFD89569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-8.7488888888888894E-2"/>
                  <c:y val="1.8941442339839739E-2"/>
                </c:manualLayout>
              </c:layout>
              <c:tx>
                <c:rich>
                  <a:bodyPr/>
                  <a:lstStyle/>
                  <a:p>
                    <a:fld id="{D378B05C-1D80-434E-B5D4-414E4C3E8A4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FC4E224-9476-4303-AA20-FC5A6D8EFAB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666F8B82-D864-4C81-90A7-43A089AFA3E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3B3B22D-DC7E-4823-9B41-A67B33F0670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2.1155909772366976E-2"/>
                  <c:y val="-1.9833085252406388E-2"/>
                </c:manualLayout>
              </c:layout>
              <c:tx>
                <c:rich>
                  <a:bodyPr/>
                  <a:lstStyle/>
                  <a:p>
                    <a:fld id="{0ED9E334-0486-4D2C-B13B-09C66BE71D8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4.3969492078393776E-2"/>
                  <c:y val="4.2187955703181595E-2"/>
                </c:manualLayout>
              </c:layout>
              <c:tx>
                <c:rich>
                  <a:bodyPr/>
                  <a:lstStyle/>
                  <a:p>
                    <a:fld id="{B190F426-DDB0-451E-918F-B6121A0597D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layout>
                <c:manualLayout>
                  <c:x val="9.877777777777777E-3"/>
                  <c:y val="8.4666657259261334E-3"/>
                </c:manualLayout>
              </c:layout>
              <c:tx>
                <c:rich>
                  <a:bodyPr/>
                  <a:lstStyle/>
                  <a:p>
                    <a:fld id="{AF988405-739E-4DF4-B8A9-69DB6209FA9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22769833333333328"/>
                  <c:y val="5.9247326750296973E-2"/>
                </c:manualLayout>
              </c:layout>
              <c:tx>
                <c:rich>
                  <a:bodyPr/>
                  <a:lstStyle/>
                  <a:p>
                    <a:fld id="{F9233AAC-58F1-489A-AE4C-F86F4665C03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4.0922222222222221E-2"/>
                  <c:y val="2.8222219086419999E-2"/>
                </c:manualLayout>
              </c:layout>
              <c:tx>
                <c:rich>
                  <a:bodyPr/>
                  <a:lstStyle/>
                  <a:p>
                    <a:fld id="{4C12BB9E-B8EB-463C-93F3-AFEE2C31605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layout>
                <c:manualLayout>
                  <c:x val="-0.18062222222222224"/>
                  <c:y val="1.8344442406172962E-2"/>
                </c:manualLayout>
              </c:layout>
              <c:tx>
                <c:rich>
                  <a:bodyPr/>
                  <a:lstStyle/>
                  <a:p>
                    <a:fld id="{303E2E88-B061-4872-BA80-E41CE4E1AFA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2BC962C-3BA7-4F32-8715-22A74D71659B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layout>
                <c:manualLayout>
                  <c:x val="-4.0870316919734161E-2"/>
                  <c:y val="1.82184718089838E-2"/>
                </c:manualLayout>
              </c:layout>
              <c:tx>
                <c:rich>
                  <a:bodyPr/>
                  <a:lstStyle/>
                  <a:p>
                    <a:fld id="{694B8635-159D-469D-82AD-BDB1463F070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56AEE206-2CD7-4038-8824-FA2CED187AD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4.2333333333333382E-2"/>
                  <c:y val="1.9755553360493967E-2"/>
                </c:manualLayout>
              </c:layout>
              <c:tx>
                <c:rich>
                  <a:bodyPr/>
                  <a:lstStyle/>
                  <a:p>
                    <a:fld id="{FCC2F758-E5DE-4F2B-A96C-6308B65E34B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layout>
                <c:manualLayout>
                  <c:x val="-0.24688655555555555"/>
                  <c:y val="3.520999608777816E-2"/>
                </c:manualLayout>
              </c:layout>
              <c:tx>
                <c:rich>
                  <a:bodyPr/>
                  <a:lstStyle/>
                  <a:p>
                    <a:fld id="{3BF45C31-5F82-4153-BA9A-4D2E91A736D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layout>
                <c:manualLayout>
                  <c:x val="-0.17780000000000001"/>
                  <c:y val="-5.6444438172840207E-3"/>
                </c:manualLayout>
              </c:layout>
              <c:tx>
                <c:rich>
                  <a:bodyPr/>
                  <a:lstStyle/>
                  <a:p>
                    <a:fld id="{FEC4015D-E1CC-4641-923B-86073A70353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layout>
                <c:manualLayout>
                  <c:x val="-0.10428256114734287"/>
                  <c:y val="2.2490598617492755E-2"/>
                </c:manualLayout>
              </c:layout>
              <c:tx>
                <c:rich>
                  <a:bodyPr/>
                  <a:lstStyle/>
                  <a:p>
                    <a:fld id="{8A1E07A3-8780-4B26-8CB4-F43D01BF706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10D58767-E237-4044-B680-1B5FBDC5826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9B4EB38D-E8CE-44E1-8C07-34FB52C28F92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layout>
                <c:manualLayout>
                  <c:x val="-1.034802860683865E-16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C578954B-A505-48A0-A408-A4090865EF7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AE295799-4725-47C1-B600-0C14C86DFF5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59581E94-0D69-4E51-9367-1A471CB631B5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5C40EF8C-53B3-4326-B9E5-DF96F9B355B6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8B79A335-31C6-49B8-B424-7E33C2B60D8D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994803F9-9A5C-4D17-A061-64561E15F3CD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BF1F1F02-8376-47E7-8E32-DAE68331CFA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BE6B7961-0C33-4F12-852B-43862D096DA6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690D65EC-1835-4727-BF52-FD2D1BD70CE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layout>
                <c:manualLayout>
                  <c:x val="1.1275581197391256E-2"/>
                  <c:y val="-2.9338265359385003E-2"/>
                </c:manualLayout>
              </c:layout>
              <c:tx>
                <c:rich>
                  <a:bodyPr/>
                  <a:lstStyle/>
                  <a:p>
                    <a:fld id="{3B35E283-85D1-4FC3-BECA-C957F3155D6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layout>
                <c:manualLayout>
                  <c:x val="5.637790598695628E-3"/>
                  <c:y val="-2.7941205104176142E-3"/>
                </c:manualLayout>
              </c:layout>
              <c:tx>
                <c:rich>
                  <a:bodyPr/>
                  <a:lstStyle/>
                  <a:p>
                    <a:fld id="{085C0021-1B62-4FFC-9DF3-4D8DE2BBC73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4890ABA4-6B74-42F6-849D-F7AEC3F7EC5B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layout>
                <c:manualLayout>
                  <c:x val="1.4111111111110594E-3"/>
                  <c:y val="1.6933331451852048E-2"/>
                </c:manualLayout>
              </c:layout>
              <c:tx>
                <c:rich>
                  <a:bodyPr/>
                  <a:lstStyle/>
                  <a:p>
                    <a:fld id="{E3687A2B-FBAB-4D75-9E2A-423C0A2EA01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C696C9A2-1079-4DEC-8509-90535F297F6D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layout>
                <c:manualLayout>
                  <c:x val="-3.5277777777777776E-2"/>
                  <c:y val="2.1166664314815065E-2"/>
                </c:manualLayout>
              </c:layout>
              <c:tx>
                <c:rich>
                  <a:bodyPr/>
                  <a:lstStyle/>
                  <a:p>
                    <a:fld id="{ED30677D-43C5-4CA7-8BDA-7D4FB507112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layout>
                <c:manualLayout>
                  <c:x val="-0.23565555555555562"/>
                  <c:y val="9.8777766802469833E-3"/>
                </c:manualLayout>
              </c:layout>
              <c:tx>
                <c:rich>
                  <a:bodyPr/>
                  <a:lstStyle/>
                  <a:p>
                    <a:fld id="{B004693A-E0E0-4EE5-BF3A-892B3B30F33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A8C73392-8272-4F24-A38E-AA14C8EB3AD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7884D930-36EA-4F2A-8282-3EB37650D474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79DD2603-151B-46E3-9AEF-EBCE877ABFA8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C810D18B-A294-484D-A4BB-90FB95D7A77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2209F113-D0D3-420A-9E13-440A5A905700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49B7A57E-7D4A-4EB2-A141-2E6EDE9267C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5D921B03-3986-440D-B17D-B6E3CAFCF79C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79B17490-8378-4C32-B772-5A13DA57CE0B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282F4671-BF01-4CEF-8A6C-46EFD233FCF2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8F2ABE1E-F4D2-4CF8-AECD-E9F2810B6EC5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#N/A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#N/A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600.22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#N/A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#N/A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79.349999999999994</c:v>
                </c:pt>
                <c:pt idx="105">
                  <c:v>59.03</c:v>
                </c:pt>
                <c:pt idx="106">
                  <c:v>46.68</c:v>
                </c:pt>
                <c:pt idx="107">
                  <c:v>33.520000000000003</c:v>
                </c:pt>
                <c:pt idx="108">
                  <c:v>27.59</c:v>
                </c:pt>
                <c:pt idx="109">
                  <c:v>31.53</c:v>
                </c:pt>
                <c:pt idx="110">
                  <c:v>#N/A</c:v>
                </c:pt>
                <c:pt idx="111">
                  <c:v>26.56</c:v>
                </c:pt>
                <c:pt idx="112">
                  <c:v>#N/A</c:v>
                </c:pt>
                <c:pt idx="113">
                  <c:v>49.18</c:v>
                </c:pt>
                <c:pt idx="114">
                  <c:v>94.55</c:v>
                </c:pt>
                <c:pt idx="115">
                  <c:v>27.27</c:v>
                </c:pt>
                <c:pt idx="116">
                  <c:v>29.55</c:v>
                </c:pt>
                <c:pt idx="117">
                  <c:v>33.47</c:v>
                </c:pt>
                <c:pt idx="118">
                  <c:v>#N/A</c:v>
                </c:pt>
                <c:pt idx="119">
                  <c:v>#N/A</c:v>
                </c:pt>
                <c:pt idx="120">
                  <c:v>65.8</c:v>
                </c:pt>
                <c:pt idx="121">
                  <c:v>77.11</c:v>
                </c:pt>
                <c:pt idx="122">
                  <c:v>79.5</c:v>
                </c:pt>
                <c:pt idx="123">
                  <c:v>119.44</c:v>
                </c:pt>
                <c:pt idx="124">
                  <c:v>132.94399999999999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76.209999999999994</c:v>
                </c:pt>
                <c:pt idx="133">
                  <c:v>#N/A</c:v>
                </c:pt>
                <c:pt idx="134">
                  <c:v>132.91999999999999</c:v>
                </c:pt>
                <c:pt idx="135">
                  <c:v>#N/A</c:v>
                </c:pt>
                <c:pt idx="136">
                  <c:v>66.88</c:v>
                </c:pt>
                <c:pt idx="137">
                  <c:v>#N/A</c:v>
                </c:pt>
                <c:pt idx="138">
                  <c:v>58.55</c:v>
                </c:pt>
                <c:pt idx="139">
                  <c:v>93.37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18.22</c:v>
                </c:pt>
                <c:pt idx="146">
                  <c:v>20.03</c:v>
                </c:pt>
                <c:pt idx="147">
                  <c:v>40.799999999999997</c:v>
                </c:pt>
                <c:pt idx="148">
                  <c:v>172.88</c:v>
                </c:pt>
                <c:pt idx="149">
                  <c:v>48.69</c:v>
                </c:pt>
                <c:pt idx="150">
                  <c:v>96.18</c:v>
                </c:pt>
                <c:pt idx="151">
                  <c:v>68.83</c:v>
                </c:pt>
                <c:pt idx="152">
                  <c:v>77.22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'Perf-Power-CB23MT'!$C$6:$C$200</c15:f>
                <c15:dlblRangeCache>
                  <c:ptCount val="195"/>
                  <c:pt idx="0">
                    <c:v>R7 4700U (RNR) v0.7.0 [1]</c:v>
                  </c:pt>
                  <c:pt idx="1">
                    <c:v>#N/A</c:v>
                  </c:pt>
                  <c:pt idx="2">
                    <c:v>i7 1065G (IceLake) v0.3.1 [3]</c:v>
                  </c:pt>
                  <c:pt idx="3">
                    <c:v>#N/A</c:v>
                  </c:pt>
                  <c:pt idx="4">
                    <c:v>R7 4750G (RNR) v0.3.1 [5]</c:v>
                  </c:pt>
                  <c:pt idx="5">
                    <c:v>#N/A</c:v>
                  </c:pt>
                  <c:pt idx="6">
                    <c:v>R7 4750U (RNR) v0.3.1 [7]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  <c:pt idx="20">
                    <c:v>#N/A</c:v>
                  </c:pt>
                  <c:pt idx="21">
                    <c:v>#N/A</c:v>
                  </c:pt>
                  <c:pt idx="22">
                    <c:v>#N/A</c:v>
                  </c:pt>
                  <c:pt idx="23">
                    <c:v>#N/A</c:v>
                  </c:pt>
                  <c:pt idx="24">
                    <c:v>#N/A</c:v>
                  </c:pt>
                  <c:pt idx="25">
                    <c:v>#N/A</c:v>
                  </c:pt>
                  <c:pt idx="26">
                    <c:v>#N/A</c:v>
                  </c:pt>
                  <c:pt idx="27">
                    <c:v>#N/A</c:v>
                  </c:pt>
                  <c:pt idx="28">
                    <c:v>#N/A</c:v>
                  </c:pt>
                  <c:pt idx="29">
                    <c:v>R9 5900HS (CZN) v0.5.0 [30]</c:v>
                  </c:pt>
                  <c:pt idx="30">
                    <c:v>#N/A</c:v>
                  </c:pt>
                  <c:pt idx="31">
                    <c:v>#N/A</c:v>
                  </c:pt>
                  <c:pt idx="32">
                    <c:v>#N/A</c:v>
                  </c:pt>
                  <c:pt idx="33">
                    <c:v>#N/A</c:v>
                  </c:pt>
                  <c:pt idx="34">
                    <c:v>#N/A</c:v>
                  </c:pt>
                  <c:pt idx="35">
                    <c:v>i7 7500U (KBL) v0.5.1 [36]</c:v>
                  </c:pt>
                  <c:pt idx="36">
                    <c:v>#N/A</c:v>
                  </c:pt>
                  <c:pt idx="37">
                    <c:v>#N/A</c:v>
                  </c:pt>
                  <c:pt idx="38">
                    <c:v>i5 8600k (CFL) v0.5.1 [39]</c:v>
                  </c:pt>
                  <c:pt idx="39">
                    <c:v>#N/A</c:v>
                  </c:pt>
                  <c:pt idx="40">
                    <c:v>i7 8700k (CFL) v0.5.1 [41]</c:v>
                  </c:pt>
                  <c:pt idx="41">
                    <c:v>#N/A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#N/A</c:v>
                  </c:pt>
                  <c:pt idx="45">
                    <c:v>#N/A</c:v>
                  </c:pt>
                  <c:pt idx="46">
                    <c:v>R7 3700X (Matisse) v0.6.0 [47]</c:v>
                  </c:pt>
                  <c:pt idx="47">
                    <c:v>#N/A</c:v>
                  </c:pt>
                  <c:pt idx="48">
                    <c:v>#N/A</c:v>
                  </c:pt>
                  <c:pt idx="49">
                    <c:v>#N/A</c:v>
                  </c:pt>
                  <c:pt idx="50">
                    <c:v>i5 8250U (WKL) v0.6.0 [51]</c:v>
                  </c:pt>
                  <c:pt idx="51">
                    <c:v>#N/A</c:v>
                  </c:pt>
                  <c:pt idx="52">
                    <c:v>#N/A</c:v>
                  </c:pt>
                  <c:pt idx="53">
                    <c:v>#N/A</c:v>
                  </c:pt>
                  <c:pt idx="54">
                    <c:v>#N/A</c:v>
                  </c:pt>
                  <c:pt idx="55">
                    <c:v>i5 4300U (Haswell) v0.6.0 [58]</c:v>
                  </c:pt>
                  <c:pt idx="56">
                    <c:v>#N/A</c:v>
                  </c:pt>
                  <c:pt idx="57">
                    <c:v>#N/A</c:v>
                  </c:pt>
                  <c:pt idx="58">
                    <c:v>#N/A</c:v>
                  </c:pt>
                  <c:pt idx="59">
                    <c:v>#N/A</c:v>
                  </c:pt>
                  <c:pt idx="60">
                    <c:v>i3 6157U (Skylake) v0.6.0 [63]</c:v>
                  </c:pt>
                  <c:pt idx="61">
                    <c:v>#N/A</c:v>
                  </c:pt>
                  <c:pt idx="62">
                    <c:v>#N/A</c:v>
                  </c:pt>
                  <c:pt idx="63">
                    <c:v>R7 5800X (Vermeer) v0.7.0 [66]</c:v>
                  </c:pt>
                  <c:pt idx="64">
                    <c:v>#N/A</c:v>
                  </c:pt>
                  <c:pt idx="65">
                    <c:v>#N/A</c:v>
                  </c:pt>
                  <c:pt idx="66">
                    <c:v>#N/A</c:v>
                  </c:pt>
                  <c:pt idx="67">
                    <c:v>#N/A</c:v>
                  </c:pt>
                  <c:pt idx="68">
                    <c:v>i7 9750H (CFL) v0.7.0 [71]</c:v>
                  </c:pt>
                  <c:pt idx="69">
                    <c:v>#N/A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#N/A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#N/A</c:v>
                  </c:pt>
                  <c:pt idx="83">
                    <c:v>#N/A</c:v>
                  </c:pt>
                  <c:pt idx="84">
                    <c:v>#N/A</c:v>
                  </c:pt>
                  <c:pt idx="85">
                    <c:v>#N/A</c:v>
                  </c:pt>
                  <c:pt idx="86">
                    <c:v>#N/A</c:v>
                  </c:pt>
                  <c:pt idx="87">
                    <c:v>R9 5900X (Vermeer) v0.7.2 [90]</c:v>
                  </c:pt>
                  <c:pt idx="88">
                    <c:v>#N/A</c:v>
                  </c:pt>
                  <c:pt idx="89">
                    <c:v>#N/A</c:v>
                  </c:pt>
                  <c:pt idx="90">
                    <c:v>#N/A</c:v>
                  </c:pt>
                  <c:pt idx="91">
                    <c:v>#N/A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#N/A</c:v>
                  </c:pt>
                  <c:pt idx="95">
                    <c:v>i5 12600K (ADL) v0.7.4 [98]</c:v>
                  </c:pt>
                  <c:pt idx="96">
                    <c:v>#N/A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#N/A</c:v>
                  </c:pt>
                  <c:pt idx="100">
                    <c:v>R7 PRO 5750GE (CZN) v0.7.0 [103]</c:v>
                  </c:pt>
                  <c:pt idx="101">
                    <c:v>#N/A</c:v>
                  </c:pt>
                  <c:pt idx="102">
                    <c:v>i7 12700H (ADL) v0.7.4 [105]</c:v>
                  </c:pt>
                  <c:pt idx="103">
                    <c:v>#N/A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#N/A</c:v>
                  </c:pt>
                  <c:pt idx="111">
                    <c:v>R9 7950X (RPL) @142w v0.7.5 [114]</c:v>
                  </c:pt>
                  <c:pt idx="112">
                    <c:v>#N/A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#N/A</c:v>
                  </c:pt>
                  <c:pt idx="119">
                    <c:v>#N/A</c:v>
                  </c:pt>
                  <c:pt idx="120">
                    <c:v>R7 5700X (Vermeer) v0.7.5 [123]</c:v>
                  </c:pt>
                  <c:pt idx="121">
                    <c:v>i5 12500H (ADL)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#N/A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#N/A</c:v>
                  </c:pt>
                  <c:pt idx="134">
                    <c:v>R5 5675U (CZN) @AC [137]</c:v>
                  </c:pt>
                  <c:pt idx="135">
                    <c:v>#N/A</c:v>
                  </c:pt>
                  <c:pt idx="136">
                    <c:v>i9-12900H (ADL) @AC [139]</c:v>
                  </c:pt>
                  <c:pt idx="137">
                    <c:v>#N/A</c:v>
                  </c:pt>
                  <c:pt idx="138">
                    <c:v>i7-12700K (ADL) [141]</c:v>
                  </c:pt>
                  <c:pt idx="139">
                    <c:v>i7-1260P (ADL) @AC [142]</c:v>
                  </c:pt>
                  <c:pt idx="140">
                    <c:v>#N/A</c:v>
                  </c:pt>
                  <c:pt idx="141">
                    <c:v>#N/A</c:v>
                  </c:pt>
                  <c:pt idx="142">
                    <c:v>#N/A</c:v>
                  </c:pt>
                  <c:pt idx="143">
                    <c:v>#N/A</c:v>
                  </c:pt>
                  <c:pt idx="144">
                    <c:v>#N/A</c:v>
                  </c:pt>
                  <c:pt idx="145">
                    <c:v>EPYC 9554 (Genoa) [148]</c:v>
                  </c:pt>
                  <c:pt idx="146">
                    <c:v>TR 7975WX (Genoa) [149]</c:v>
                  </c:pt>
                  <c:pt idx="147">
                    <c:v>Xeon Gold 6248R (CCL) [150]</c:v>
                  </c:pt>
                  <c:pt idx="148">
                    <c:v>i5-1135G7 (TGL) [151]</c:v>
                  </c:pt>
                  <c:pt idx="149">
                    <c:v>R7 7700 (RPL) [152]</c:v>
                  </c:pt>
                  <c:pt idx="150">
                    <c:v>R7 7730U (Barcelo) [153]</c:v>
                  </c:pt>
                  <c:pt idx="151">
                    <c:v>R5 8600G (Phoenix) [154]</c:v>
                  </c:pt>
                  <c:pt idx="152">
                    <c:v>R5 8500G (Phoenix) [155]</c:v>
                  </c:pt>
                  <c:pt idx="153">
                    <c:v>#N/A</c:v>
                  </c:pt>
                  <c:pt idx="154">
                    <c:v>#N/A</c:v>
                  </c:pt>
                  <c:pt idx="155">
                    <c:v>#N/A</c:v>
                  </c:pt>
                  <c:pt idx="156">
                    <c:v>#N/A</c:v>
                  </c:pt>
                  <c:pt idx="157">
                    <c:v>#N/A</c:v>
                  </c:pt>
                  <c:pt idx="158">
                    <c:v>#N/A</c:v>
                  </c:pt>
                  <c:pt idx="159">
                    <c:v>#N/A</c:v>
                  </c:pt>
                  <c:pt idx="160">
                    <c:v>#N/A</c:v>
                  </c:pt>
                  <c:pt idx="161">
                    <c:v>#N/A</c:v>
                  </c:pt>
                  <c:pt idx="162">
                    <c:v>#N/A</c:v>
                  </c:pt>
                  <c:pt idx="163">
                    <c:v>#N/A</c:v>
                  </c:pt>
                  <c:pt idx="164">
                    <c:v>#N/A</c:v>
                  </c:pt>
                  <c:pt idx="165">
                    <c:v>#N/A</c:v>
                  </c:pt>
                  <c:pt idx="166">
                    <c:v>#N/A</c:v>
                  </c:pt>
                  <c:pt idx="167">
                    <c:v>#N/A</c:v>
                  </c:pt>
                  <c:pt idx="168">
                    <c:v>#N/A</c:v>
                  </c:pt>
                  <c:pt idx="169">
                    <c:v>#N/A</c:v>
                  </c:pt>
                  <c:pt idx="170">
                    <c:v>#N/A</c:v>
                  </c:pt>
                  <c:pt idx="171">
                    <c:v>#N/A</c:v>
                  </c:pt>
                  <c:pt idx="172">
                    <c:v>#N/A</c:v>
                  </c:pt>
                  <c:pt idx="173">
                    <c:v>#N/A</c:v>
                  </c:pt>
                  <c:pt idx="174">
                    <c:v>#N/A</c:v>
                  </c:pt>
                  <c:pt idx="175">
                    <c:v>#N/A</c:v>
                  </c:pt>
                  <c:pt idx="176">
                    <c:v>#N/A</c:v>
                  </c:pt>
                  <c:pt idx="177">
                    <c:v>#N/A</c:v>
                  </c:pt>
                  <c:pt idx="178">
                    <c:v>#N/A</c:v>
                  </c:pt>
                  <c:pt idx="179">
                    <c:v>#N/A</c:v>
                  </c:pt>
                  <c:pt idx="180">
                    <c:v>#N/A</c:v>
                  </c:pt>
                  <c:pt idx="181">
                    <c:v>#N/A</c:v>
                  </c:pt>
                  <c:pt idx="182">
                    <c:v>#N/A</c:v>
                  </c:pt>
                  <c:pt idx="183">
                    <c:v>#N/A</c:v>
                  </c:pt>
                  <c:pt idx="184">
                    <c:v>#N/A</c:v>
                  </c:pt>
                  <c:pt idx="185">
                    <c:v>#N/A</c:v>
                  </c:pt>
                  <c:pt idx="186">
                    <c:v>#N/A</c:v>
                  </c:pt>
                  <c:pt idx="187">
                    <c:v>#N/A</c:v>
                  </c:pt>
                  <c:pt idx="188">
                    <c:v>#N/A</c:v>
                  </c:pt>
                  <c:pt idx="189">
                    <c:v>#N/A</c:v>
                  </c:pt>
                  <c:pt idx="190">
                    <c:v>#N/A</c:v>
                  </c:pt>
                  <c:pt idx="191">
                    <c:v>#N/A</c:v>
                  </c:pt>
                  <c:pt idx="192">
                    <c:v>#N/A</c:v>
                  </c:pt>
                  <c:pt idx="193">
                    <c:v>#N/A</c:v>
                  </c:pt>
                  <c:pt idx="194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'Perf-Power-CB23MT'!$G$5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#N/A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#N/A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221.84459342541365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#N/A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#N/A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800</c:v>
                </c:pt>
                <c:pt idx="105">
                  <c:v>387.89759503491081</c:v>
                </c:pt>
                <c:pt idx="106">
                  <c:v>414.8516905206389</c:v>
                </c:pt>
                <c:pt idx="107">
                  <c:v>419.81528127623847</c:v>
                </c:pt>
                <c:pt idx="108">
                  <c:v>491.76297024834031</c:v>
                </c:pt>
                <c:pt idx="109">
                  <c:v>780.03120124804991</c:v>
                </c:pt>
                <c:pt idx="110">
                  <c:v>#N/A</c:v>
                </c:pt>
                <c:pt idx="111">
                  <c:v>616.23217163298443</c:v>
                </c:pt>
                <c:pt idx="112">
                  <c:v>#N/A</c:v>
                </c:pt>
                <c:pt idx="113">
                  <c:v>316.90698779908098</c:v>
                </c:pt>
                <c:pt idx="114">
                  <c:v>190.34929094889122</c:v>
                </c:pt>
                <c:pt idx="115">
                  <c:v>373.4129947722181</c:v>
                </c:pt>
                <c:pt idx="116">
                  <c:v>504.54086781029264</c:v>
                </c:pt>
                <c:pt idx="117">
                  <c:v>678.65626060400405</c:v>
                </c:pt>
                <c:pt idx="118">
                  <c:v>#N/A</c:v>
                </c:pt>
                <c:pt idx="119">
                  <c:v>#N/A</c:v>
                </c:pt>
                <c:pt idx="120">
                  <c:v>413.56492969396197</c:v>
                </c:pt>
                <c:pt idx="121">
                  <c:v>558.03571428571433</c:v>
                </c:pt>
                <c:pt idx="122">
                  <c:v>798.40319361277443</c:v>
                </c:pt>
                <c:pt idx="123">
                  <c:v>1124.2270938729623</c:v>
                </c:pt>
                <c:pt idx="124">
                  <c:v>738.44336139418101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411.01520756267979</c:v>
                </c:pt>
                <c:pt idx="133">
                  <c:v>#N/A</c:v>
                </c:pt>
                <c:pt idx="134">
                  <c:v>955.56617295747731</c:v>
                </c:pt>
                <c:pt idx="135">
                  <c:v>#N/A</c:v>
                </c:pt>
                <c:pt idx="136">
                  <c:v>590.14458542342879</c:v>
                </c:pt>
                <c:pt idx="137">
                  <c:v>#N/A</c:v>
                </c:pt>
                <c:pt idx="138">
                  <c:v>517.4644243208279</c:v>
                </c:pt>
                <c:pt idx="139">
                  <c:v>686.10634648370501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489.35649620748717</c:v>
                </c:pt>
                <c:pt idx="146">
                  <c:v>403.30711837063922</c:v>
                </c:pt>
                <c:pt idx="147">
                  <c:v>288.97558156335788</c:v>
                </c:pt>
                <c:pt idx="148">
                  <c:v>472.5897920604915</c:v>
                </c:pt>
                <c:pt idx="149">
                  <c:v>489.71596474045054</c:v>
                </c:pt>
                <c:pt idx="150">
                  <c:v>851.063829787234</c:v>
                </c:pt>
                <c:pt idx="151">
                  <c:v>504.41361916771751</c:v>
                </c:pt>
                <c:pt idx="152">
                  <c:v>582.07217694994176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'Perf-Power-CB23MT'!$H$5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#N/A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#N/A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110.92229671270682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#N/A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#N/A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400</c:v>
                </c:pt>
                <c:pt idx="105">
                  <c:v>193.9487975174554</c:v>
                </c:pt>
                <c:pt idx="106">
                  <c:v>207.42584526031945</c:v>
                </c:pt>
                <c:pt idx="107">
                  <c:v>209.90764063811923</c:v>
                </c:pt>
                <c:pt idx="108">
                  <c:v>245.88148512417015</c:v>
                </c:pt>
                <c:pt idx="109">
                  <c:v>390.01560062402496</c:v>
                </c:pt>
                <c:pt idx="110">
                  <c:v>#N/A</c:v>
                </c:pt>
                <c:pt idx="111">
                  <c:v>308.11608581649222</c:v>
                </c:pt>
                <c:pt idx="112">
                  <c:v>#N/A</c:v>
                </c:pt>
                <c:pt idx="113">
                  <c:v>158.45349389954049</c:v>
                </c:pt>
                <c:pt idx="114">
                  <c:v>95.174645474445612</c:v>
                </c:pt>
                <c:pt idx="115">
                  <c:v>186.70649738610905</c:v>
                </c:pt>
                <c:pt idx="116">
                  <c:v>252.27043390514632</c:v>
                </c:pt>
                <c:pt idx="117">
                  <c:v>339.32813030200202</c:v>
                </c:pt>
                <c:pt idx="118">
                  <c:v>#N/A</c:v>
                </c:pt>
                <c:pt idx="119">
                  <c:v>#N/A</c:v>
                </c:pt>
                <c:pt idx="120">
                  <c:v>206.78246484698099</c:v>
                </c:pt>
                <c:pt idx="121">
                  <c:v>279.01785714285717</c:v>
                </c:pt>
                <c:pt idx="122">
                  <c:v>399.20159680638722</c:v>
                </c:pt>
                <c:pt idx="123">
                  <c:v>562.11354693648116</c:v>
                </c:pt>
                <c:pt idx="124">
                  <c:v>369.22168069709051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205.5076037813399</c:v>
                </c:pt>
                <c:pt idx="133">
                  <c:v>#N/A</c:v>
                </c:pt>
                <c:pt idx="134">
                  <c:v>477.78308647873865</c:v>
                </c:pt>
                <c:pt idx="135">
                  <c:v>#N/A</c:v>
                </c:pt>
                <c:pt idx="136">
                  <c:v>295.0722927117144</c:v>
                </c:pt>
                <c:pt idx="137">
                  <c:v>#N/A</c:v>
                </c:pt>
                <c:pt idx="138">
                  <c:v>258.73221216041395</c:v>
                </c:pt>
                <c:pt idx="139">
                  <c:v>343.05317324185251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244.67824810374358</c:v>
                </c:pt>
                <c:pt idx="146">
                  <c:v>201.65355918531961</c:v>
                </c:pt>
                <c:pt idx="147">
                  <c:v>144.48779078167894</c:v>
                </c:pt>
                <c:pt idx="148">
                  <c:v>236.29489603024575</c:v>
                </c:pt>
                <c:pt idx="149">
                  <c:v>244.85798237022527</c:v>
                </c:pt>
                <c:pt idx="150">
                  <c:v>425.531914893617</c:v>
                </c:pt>
                <c:pt idx="151">
                  <c:v>252.20680958385876</c:v>
                </c:pt>
                <c:pt idx="152">
                  <c:v>291.03608847497088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'Perf-Power-CB23MT'!$I$5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#N/A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#N/A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55.461148356353412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#N/A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#N/A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200</c:v>
                </c:pt>
                <c:pt idx="105">
                  <c:v>96.974398758727702</c:v>
                </c:pt>
                <c:pt idx="106">
                  <c:v>103.71292263015972</c:v>
                </c:pt>
                <c:pt idx="107">
                  <c:v>104.95382031905962</c:v>
                </c:pt>
                <c:pt idx="108">
                  <c:v>122.94074256208508</c:v>
                </c:pt>
                <c:pt idx="109">
                  <c:v>195.00780031201248</c:v>
                </c:pt>
                <c:pt idx="110">
                  <c:v>#N/A</c:v>
                </c:pt>
                <c:pt idx="111">
                  <c:v>154.05804290824611</c:v>
                </c:pt>
                <c:pt idx="112">
                  <c:v>#N/A</c:v>
                </c:pt>
                <c:pt idx="113">
                  <c:v>79.226746949770245</c:v>
                </c:pt>
                <c:pt idx="114">
                  <c:v>47.587322737222806</c:v>
                </c:pt>
                <c:pt idx="115">
                  <c:v>93.353248693054525</c:v>
                </c:pt>
                <c:pt idx="116">
                  <c:v>126.13521695257316</c:v>
                </c:pt>
                <c:pt idx="117">
                  <c:v>169.66406515100101</c:v>
                </c:pt>
                <c:pt idx="118">
                  <c:v>#N/A</c:v>
                </c:pt>
                <c:pt idx="119">
                  <c:v>#N/A</c:v>
                </c:pt>
                <c:pt idx="120">
                  <c:v>103.39123242349049</c:v>
                </c:pt>
                <c:pt idx="121">
                  <c:v>139.50892857142858</c:v>
                </c:pt>
                <c:pt idx="122">
                  <c:v>199.60079840319361</c:v>
                </c:pt>
                <c:pt idx="123">
                  <c:v>281.05677346824058</c:v>
                </c:pt>
                <c:pt idx="124">
                  <c:v>184.61084034854525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102.75380189066995</c:v>
                </c:pt>
                <c:pt idx="133">
                  <c:v>#N/A</c:v>
                </c:pt>
                <c:pt idx="134">
                  <c:v>238.89154323936933</c:v>
                </c:pt>
                <c:pt idx="135">
                  <c:v>#N/A</c:v>
                </c:pt>
                <c:pt idx="136">
                  <c:v>147.5361463558572</c:v>
                </c:pt>
                <c:pt idx="137">
                  <c:v>#N/A</c:v>
                </c:pt>
                <c:pt idx="138">
                  <c:v>129.36610608020698</c:v>
                </c:pt>
                <c:pt idx="139">
                  <c:v>171.52658662092625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122.33912405187179</c:v>
                </c:pt>
                <c:pt idx="146">
                  <c:v>100.8267795926598</c:v>
                </c:pt>
                <c:pt idx="147">
                  <c:v>72.243895390839469</c:v>
                </c:pt>
                <c:pt idx="148">
                  <c:v>118.14744801512288</c:v>
                </c:pt>
                <c:pt idx="149">
                  <c:v>122.42899118511264</c:v>
                </c:pt>
                <c:pt idx="150">
                  <c:v>212.7659574468085</c:v>
                </c:pt>
                <c:pt idx="151">
                  <c:v>126.10340479192938</c:v>
                </c:pt>
                <c:pt idx="152">
                  <c:v>145.51804423748544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'Perf-Power-CB23MT'!$J$5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#N/A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#N/A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36.974098904235603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#N/A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#N/A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133.33333333333331</c:v>
                </c:pt>
                <c:pt idx="105">
                  <c:v>64.649599172485125</c:v>
                </c:pt>
                <c:pt idx="106">
                  <c:v>69.141948420106473</c:v>
                </c:pt>
                <c:pt idx="107">
                  <c:v>69.96921354603974</c:v>
                </c:pt>
                <c:pt idx="108">
                  <c:v>81.960495041390047</c:v>
                </c:pt>
                <c:pt idx="109">
                  <c:v>130.00520020800832</c:v>
                </c:pt>
                <c:pt idx="110">
                  <c:v>#N/A</c:v>
                </c:pt>
                <c:pt idx="111">
                  <c:v>102.70536193883073</c:v>
                </c:pt>
                <c:pt idx="112">
                  <c:v>#N/A</c:v>
                </c:pt>
                <c:pt idx="113">
                  <c:v>52.817831299846823</c:v>
                </c:pt>
                <c:pt idx="114">
                  <c:v>31.724881824815199</c:v>
                </c:pt>
                <c:pt idx="115">
                  <c:v>62.235499128703012</c:v>
                </c:pt>
                <c:pt idx="116">
                  <c:v>84.090144635048773</c:v>
                </c:pt>
                <c:pt idx="117">
                  <c:v>113.10937676733401</c:v>
                </c:pt>
                <c:pt idx="118">
                  <c:v>#N/A</c:v>
                </c:pt>
                <c:pt idx="119">
                  <c:v>#N/A</c:v>
                </c:pt>
                <c:pt idx="120">
                  <c:v>68.927488282326991</c:v>
                </c:pt>
                <c:pt idx="121">
                  <c:v>93.00595238095238</c:v>
                </c:pt>
                <c:pt idx="122">
                  <c:v>133.06719893546241</c:v>
                </c:pt>
                <c:pt idx="123">
                  <c:v>187.37118231216039</c:v>
                </c:pt>
                <c:pt idx="124">
                  <c:v>123.07389356569684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68.50253459377997</c:v>
                </c:pt>
                <c:pt idx="133">
                  <c:v>#N/A</c:v>
                </c:pt>
                <c:pt idx="134">
                  <c:v>159.26102882624622</c:v>
                </c:pt>
                <c:pt idx="135">
                  <c:v>#N/A</c:v>
                </c:pt>
                <c:pt idx="136">
                  <c:v>98.357430903904785</c:v>
                </c:pt>
                <c:pt idx="137">
                  <c:v>#N/A</c:v>
                </c:pt>
                <c:pt idx="138">
                  <c:v>86.244070720137984</c:v>
                </c:pt>
                <c:pt idx="139">
                  <c:v>114.35105774728416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81.55941603458119</c:v>
                </c:pt>
                <c:pt idx="146">
                  <c:v>67.217853061773198</c:v>
                </c:pt>
                <c:pt idx="147">
                  <c:v>48.162596927226311</c:v>
                </c:pt>
                <c:pt idx="148">
                  <c:v>78.764965343415241</c:v>
                </c:pt>
                <c:pt idx="149">
                  <c:v>81.619327456741757</c:v>
                </c:pt>
                <c:pt idx="150">
                  <c:v>141.84397163120568</c:v>
                </c:pt>
                <c:pt idx="151">
                  <c:v>84.068936527952914</c:v>
                </c:pt>
                <c:pt idx="152">
                  <c:v>97.012029491656961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'Perf-Power-CB23MT'!$K$5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#N/A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#N/A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27.730574178176706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#N/A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#N/A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100</c:v>
                </c:pt>
                <c:pt idx="105">
                  <c:v>48.487199379363851</c:v>
                </c:pt>
                <c:pt idx="106">
                  <c:v>51.856461315079862</c:v>
                </c:pt>
                <c:pt idx="107">
                  <c:v>52.476910159529808</c:v>
                </c:pt>
                <c:pt idx="108">
                  <c:v>61.470371281042539</c:v>
                </c:pt>
                <c:pt idx="109">
                  <c:v>97.503900156006239</c:v>
                </c:pt>
                <c:pt idx="110">
                  <c:v>#N/A</c:v>
                </c:pt>
                <c:pt idx="111">
                  <c:v>77.029021454123054</c:v>
                </c:pt>
                <c:pt idx="112">
                  <c:v>#N/A</c:v>
                </c:pt>
                <c:pt idx="113">
                  <c:v>39.613373474885123</c:v>
                </c:pt>
                <c:pt idx="114">
                  <c:v>23.793661368611403</c:v>
                </c:pt>
                <c:pt idx="115">
                  <c:v>46.676624346527262</c:v>
                </c:pt>
                <c:pt idx="116">
                  <c:v>63.06760847628658</c:v>
                </c:pt>
                <c:pt idx="117">
                  <c:v>84.832032575500506</c:v>
                </c:pt>
                <c:pt idx="118">
                  <c:v>#N/A</c:v>
                </c:pt>
                <c:pt idx="119">
                  <c:v>#N/A</c:v>
                </c:pt>
                <c:pt idx="120">
                  <c:v>51.695616211745246</c:v>
                </c:pt>
                <c:pt idx="121">
                  <c:v>69.754464285714292</c:v>
                </c:pt>
                <c:pt idx="122">
                  <c:v>99.800399201596804</c:v>
                </c:pt>
                <c:pt idx="123">
                  <c:v>140.52838673412029</c:v>
                </c:pt>
                <c:pt idx="124">
                  <c:v>92.305420174272626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51.376900945334974</c:v>
                </c:pt>
                <c:pt idx="133">
                  <c:v>#N/A</c:v>
                </c:pt>
                <c:pt idx="134">
                  <c:v>119.44577161968466</c:v>
                </c:pt>
                <c:pt idx="135">
                  <c:v>#N/A</c:v>
                </c:pt>
                <c:pt idx="136">
                  <c:v>73.768073177928599</c:v>
                </c:pt>
                <c:pt idx="137">
                  <c:v>#N/A</c:v>
                </c:pt>
                <c:pt idx="138">
                  <c:v>64.683053040103488</c:v>
                </c:pt>
                <c:pt idx="139">
                  <c:v>85.763293310463126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61.169562025935896</c:v>
                </c:pt>
                <c:pt idx="146">
                  <c:v>50.413389796329902</c:v>
                </c:pt>
                <c:pt idx="147">
                  <c:v>36.121947695419735</c:v>
                </c:pt>
                <c:pt idx="148">
                  <c:v>59.073724007561438</c:v>
                </c:pt>
                <c:pt idx="149">
                  <c:v>61.214495592556318</c:v>
                </c:pt>
                <c:pt idx="150">
                  <c:v>106.38297872340425</c:v>
                </c:pt>
                <c:pt idx="151">
                  <c:v>63.051702395964689</c:v>
                </c:pt>
                <c:pt idx="152">
                  <c:v>72.75902211874272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'Perf-Power-CB23MT'!$L$5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#N/A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#N/A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22.184459342541363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#N/A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#N/A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80</c:v>
                </c:pt>
                <c:pt idx="105">
                  <c:v>38.789759503491076</c:v>
                </c:pt>
                <c:pt idx="106">
                  <c:v>41.485169052063888</c:v>
                </c:pt>
                <c:pt idx="107">
                  <c:v>41.981528127623847</c:v>
                </c:pt>
                <c:pt idx="108">
                  <c:v>49.176297024834028</c:v>
                </c:pt>
                <c:pt idx="109">
                  <c:v>78.003120124804994</c:v>
                </c:pt>
                <c:pt idx="110">
                  <c:v>#N/A</c:v>
                </c:pt>
                <c:pt idx="111">
                  <c:v>61.623217163298442</c:v>
                </c:pt>
                <c:pt idx="112">
                  <c:v>#N/A</c:v>
                </c:pt>
                <c:pt idx="113">
                  <c:v>31.690698779908097</c:v>
                </c:pt>
                <c:pt idx="114">
                  <c:v>19.034929094889122</c:v>
                </c:pt>
                <c:pt idx="115">
                  <c:v>37.34129947722181</c:v>
                </c:pt>
                <c:pt idx="116">
                  <c:v>50.454086781029261</c:v>
                </c:pt>
                <c:pt idx="117">
                  <c:v>67.865626060400402</c:v>
                </c:pt>
                <c:pt idx="118">
                  <c:v>#N/A</c:v>
                </c:pt>
                <c:pt idx="119">
                  <c:v>#N/A</c:v>
                </c:pt>
                <c:pt idx="120">
                  <c:v>41.356492969396193</c:v>
                </c:pt>
                <c:pt idx="121">
                  <c:v>55.803571428571431</c:v>
                </c:pt>
                <c:pt idx="122">
                  <c:v>79.840319361277452</c:v>
                </c:pt>
                <c:pt idx="123">
                  <c:v>112.42270938729624</c:v>
                </c:pt>
                <c:pt idx="124">
                  <c:v>73.844336139418104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41.101520756267981</c:v>
                </c:pt>
                <c:pt idx="133">
                  <c:v>#N/A</c:v>
                </c:pt>
                <c:pt idx="134">
                  <c:v>95.556617295747728</c:v>
                </c:pt>
                <c:pt idx="135">
                  <c:v>#N/A</c:v>
                </c:pt>
                <c:pt idx="136">
                  <c:v>59.014458542342872</c:v>
                </c:pt>
                <c:pt idx="137">
                  <c:v>#N/A</c:v>
                </c:pt>
                <c:pt idx="138">
                  <c:v>51.746442432082794</c:v>
                </c:pt>
                <c:pt idx="139">
                  <c:v>68.610634648370493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48.935649620748713</c:v>
                </c:pt>
                <c:pt idx="146">
                  <c:v>40.330711837063923</c:v>
                </c:pt>
                <c:pt idx="147">
                  <c:v>28.897558156335791</c:v>
                </c:pt>
                <c:pt idx="148">
                  <c:v>47.258979206049148</c:v>
                </c:pt>
                <c:pt idx="149">
                  <c:v>48.971596474045057</c:v>
                </c:pt>
                <c:pt idx="150">
                  <c:v>85.106382978723403</c:v>
                </c:pt>
                <c:pt idx="151">
                  <c:v>50.441361916771754</c:v>
                </c:pt>
                <c:pt idx="152">
                  <c:v>58.207217694994178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'Perf-Power-CB23MT'!$M$5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#N/A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#N/A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18.487049452117802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#N/A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#N/A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66.666666666666657</c:v>
                </c:pt>
                <c:pt idx="105">
                  <c:v>32.324799586242563</c:v>
                </c:pt>
                <c:pt idx="106">
                  <c:v>34.570974210053237</c:v>
                </c:pt>
                <c:pt idx="107">
                  <c:v>34.98460677301987</c:v>
                </c:pt>
                <c:pt idx="108">
                  <c:v>40.980247520695023</c:v>
                </c:pt>
                <c:pt idx="109">
                  <c:v>65.002600104004159</c:v>
                </c:pt>
                <c:pt idx="110">
                  <c:v>#N/A</c:v>
                </c:pt>
                <c:pt idx="111">
                  <c:v>51.352680969415367</c:v>
                </c:pt>
                <c:pt idx="112">
                  <c:v>#N/A</c:v>
                </c:pt>
                <c:pt idx="113">
                  <c:v>26.408915649923411</c:v>
                </c:pt>
                <c:pt idx="114">
                  <c:v>15.8624409124076</c:v>
                </c:pt>
                <c:pt idx="115">
                  <c:v>31.117749564351506</c:v>
                </c:pt>
                <c:pt idx="116">
                  <c:v>42.045072317524387</c:v>
                </c:pt>
                <c:pt idx="117">
                  <c:v>56.554688383667006</c:v>
                </c:pt>
                <c:pt idx="118">
                  <c:v>#N/A</c:v>
                </c:pt>
                <c:pt idx="119">
                  <c:v>#N/A</c:v>
                </c:pt>
                <c:pt idx="120">
                  <c:v>34.463744141163495</c:v>
                </c:pt>
                <c:pt idx="121">
                  <c:v>46.50297619047619</c:v>
                </c:pt>
                <c:pt idx="122">
                  <c:v>66.533599467731207</c:v>
                </c:pt>
                <c:pt idx="123">
                  <c:v>93.685591156080193</c:v>
                </c:pt>
                <c:pt idx="124">
                  <c:v>61.536946782848418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34.251267296889985</c:v>
                </c:pt>
                <c:pt idx="133">
                  <c:v>#N/A</c:v>
                </c:pt>
                <c:pt idx="134">
                  <c:v>79.630514413123109</c:v>
                </c:pt>
                <c:pt idx="135">
                  <c:v>#N/A</c:v>
                </c:pt>
                <c:pt idx="136">
                  <c:v>49.178715451952392</c:v>
                </c:pt>
                <c:pt idx="137">
                  <c:v>#N/A</c:v>
                </c:pt>
                <c:pt idx="138">
                  <c:v>43.122035360068992</c:v>
                </c:pt>
                <c:pt idx="139">
                  <c:v>57.175528873642079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40.779708017290595</c:v>
                </c:pt>
                <c:pt idx="146">
                  <c:v>33.608926530886599</c:v>
                </c:pt>
                <c:pt idx="147">
                  <c:v>24.081298463613155</c:v>
                </c:pt>
                <c:pt idx="148">
                  <c:v>39.382482671707621</c:v>
                </c:pt>
                <c:pt idx="149">
                  <c:v>40.809663728370879</c:v>
                </c:pt>
                <c:pt idx="150">
                  <c:v>70.921985815602838</c:v>
                </c:pt>
                <c:pt idx="151">
                  <c:v>42.034468263976457</c:v>
                </c:pt>
                <c:pt idx="152">
                  <c:v>48.50601474582848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'Perf-Power-CB23MT'!$N$5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#N/A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#N/A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15.846042387529547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#N/A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#N/A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57.142857142857146</c:v>
                </c:pt>
                <c:pt idx="105">
                  <c:v>27.706971073922201</c:v>
                </c:pt>
                <c:pt idx="106">
                  <c:v>29.632263608617066</c:v>
                </c:pt>
                <c:pt idx="107">
                  <c:v>29.986805805445606</c:v>
                </c:pt>
                <c:pt idx="108">
                  <c:v>35.125926446310025</c:v>
                </c:pt>
                <c:pt idx="109">
                  <c:v>55.716514374860715</c:v>
                </c:pt>
                <c:pt idx="110">
                  <c:v>#N/A</c:v>
                </c:pt>
                <c:pt idx="111">
                  <c:v>44.01658368807032</c:v>
                </c:pt>
                <c:pt idx="112">
                  <c:v>#N/A</c:v>
                </c:pt>
                <c:pt idx="113">
                  <c:v>22.636213414220069</c:v>
                </c:pt>
                <c:pt idx="114">
                  <c:v>13.596377924920802</c:v>
                </c:pt>
                <c:pt idx="115">
                  <c:v>26.67235676944415</c:v>
                </c:pt>
                <c:pt idx="116">
                  <c:v>36.038633415020904</c:v>
                </c:pt>
                <c:pt idx="117">
                  <c:v>48.475447186000295</c:v>
                </c:pt>
                <c:pt idx="118">
                  <c:v>#N/A</c:v>
                </c:pt>
                <c:pt idx="119">
                  <c:v>#N/A</c:v>
                </c:pt>
                <c:pt idx="120">
                  <c:v>29.540352120997284</c:v>
                </c:pt>
                <c:pt idx="121">
                  <c:v>39.859693877551024</c:v>
                </c:pt>
                <c:pt idx="122">
                  <c:v>57.028799543769608</c:v>
                </c:pt>
                <c:pt idx="123">
                  <c:v>80.301935276640179</c:v>
                </c:pt>
                <c:pt idx="124">
                  <c:v>52.745954385298653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29.358229111619991</c:v>
                </c:pt>
                <c:pt idx="133">
                  <c:v>#N/A</c:v>
                </c:pt>
                <c:pt idx="134">
                  <c:v>68.254726639819808</c:v>
                </c:pt>
                <c:pt idx="135">
                  <c:v>#N/A</c:v>
                </c:pt>
                <c:pt idx="136">
                  <c:v>42.153184673102054</c:v>
                </c:pt>
                <c:pt idx="137">
                  <c:v>#N/A</c:v>
                </c:pt>
                <c:pt idx="138">
                  <c:v>36.961744594344857</c:v>
                </c:pt>
                <c:pt idx="139">
                  <c:v>49.0075961774075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34.954035443391945</c:v>
                </c:pt>
                <c:pt idx="146">
                  <c:v>28.807651312188518</c:v>
                </c:pt>
                <c:pt idx="147">
                  <c:v>20.641112968811282</c:v>
                </c:pt>
                <c:pt idx="148">
                  <c:v>33.756413718606538</c:v>
                </c:pt>
                <c:pt idx="149">
                  <c:v>34.97971176717504</c:v>
                </c:pt>
                <c:pt idx="150">
                  <c:v>60.790273556231007</c:v>
                </c:pt>
                <c:pt idx="151">
                  <c:v>36.029544226265543</c:v>
                </c:pt>
                <c:pt idx="152">
                  <c:v>41.576584067852991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'Perf-Power-CB23MT'!$O$5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#N/A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#N/A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13.865287089088353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#N/A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#N/A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50</c:v>
                </c:pt>
                <c:pt idx="105">
                  <c:v>24.243599689681925</c:v>
                </c:pt>
                <c:pt idx="106">
                  <c:v>25.928230657539931</c:v>
                </c:pt>
                <c:pt idx="107">
                  <c:v>26.238455079764904</c:v>
                </c:pt>
                <c:pt idx="108">
                  <c:v>30.735185640521269</c:v>
                </c:pt>
                <c:pt idx="109">
                  <c:v>48.751950078003119</c:v>
                </c:pt>
                <c:pt idx="110">
                  <c:v>#N/A</c:v>
                </c:pt>
                <c:pt idx="111">
                  <c:v>38.514510727061527</c:v>
                </c:pt>
                <c:pt idx="112">
                  <c:v>#N/A</c:v>
                </c:pt>
                <c:pt idx="113">
                  <c:v>19.806686737442561</c:v>
                </c:pt>
                <c:pt idx="114">
                  <c:v>11.896830684305701</c:v>
                </c:pt>
                <c:pt idx="115">
                  <c:v>23.338312173263631</c:v>
                </c:pt>
                <c:pt idx="116">
                  <c:v>31.53380423814329</c:v>
                </c:pt>
                <c:pt idx="117">
                  <c:v>42.416016287750253</c:v>
                </c:pt>
                <c:pt idx="118">
                  <c:v>#N/A</c:v>
                </c:pt>
                <c:pt idx="119">
                  <c:v>#N/A</c:v>
                </c:pt>
                <c:pt idx="120">
                  <c:v>25.847808105872623</c:v>
                </c:pt>
                <c:pt idx="121">
                  <c:v>34.877232142857146</c:v>
                </c:pt>
                <c:pt idx="122">
                  <c:v>49.900199600798402</c:v>
                </c:pt>
                <c:pt idx="123">
                  <c:v>70.264193367060145</c:v>
                </c:pt>
                <c:pt idx="124">
                  <c:v>46.152710087136313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25.688450472667487</c:v>
                </c:pt>
                <c:pt idx="133">
                  <c:v>#N/A</c:v>
                </c:pt>
                <c:pt idx="134">
                  <c:v>59.722885809842332</c:v>
                </c:pt>
                <c:pt idx="135">
                  <c:v>#N/A</c:v>
                </c:pt>
                <c:pt idx="136">
                  <c:v>36.8840365889643</c:v>
                </c:pt>
                <c:pt idx="137">
                  <c:v>#N/A</c:v>
                </c:pt>
                <c:pt idx="138">
                  <c:v>32.341526520051744</c:v>
                </c:pt>
                <c:pt idx="139">
                  <c:v>42.881646655231563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30.584781012967948</c:v>
                </c:pt>
                <c:pt idx="146">
                  <c:v>25.206694898164951</c:v>
                </c:pt>
                <c:pt idx="147">
                  <c:v>18.060973847709867</c:v>
                </c:pt>
                <c:pt idx="148">
                  <c:v>29.536862003780719</c:v>
                </c:pt>
                <c:pt idx="149">
                  <c:v>30.607247796278159</c:v>
                </c:pt>
                <c:pt idx="150">
                  <c:v>53.191489361702125</c:v>
                </c:pt>
                <c:pt idx="151">
                  <c:v>31.525851197982345</c:v>
                </c:pt>
                <c:pt idx="152">
                  <c:v>36.37951105937136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'Perf-Power-CB23MT'!$P$5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#N/A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#N/A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12.324699634745201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#N/A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#N/A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44.444444444444443</c:v>
                </c:pt>
                <c:pt idx="105">
                  <c:v>21.549866390828377</c:v>
                </c:pt>
                <c:pt idx="106">
                  <c:v>23.047316140035491</c:v>
                </c:pt>
                <c:pt idx="107">
                  <c:v>23.323071182013248</c:v>
                </c:pt>
                <c:pt idx="108">
                  <c:v>27.320165013796682</c:v>
                </c:pt>
                <c:pt idx="109">
                  <c:v>43.335066736002773</c:v>
                </c:pt>
                <c:pt idx="110">
                  <c:v>#N/A</c:v>
                </c:pt>
                <c:pt idx="111">
                  <c:v>34.235120646276911</c:v>
                </c:pt>
                <c:pt idx="112">
                  <c:v>#N/A</c:v>
                </c:pt>
                <c:pt idx="113">
                  <c:v>17.60594376661561</c:v>
                </c:pt>
                <c:pt idx="114">
                  <c:v>10.574960608271734</c:v>
                </c:pt>
                <c:pt idx="115">
                  <c:v>20.745166376234337</c:v>
                </c:pt>
                <c:pt idx="116">
                  <c:v>28.030048211682924</c:v>
                </c:pt>
                <c:pt idx="117">
                  <c:v>37.703125589111337</c:v>
                </c:pt>
                <c:pt idx="118">
                  <c:v>#N/A</c:v>
                </c:pt>
                <c:pt idx="119">
                  <c:v>#N/A</c:v>
                </c:pt>
                <c:pt idx="120">
                  <c:v>22.975829427442331</c:v>
                </c:pt>
                <c:pt idx="121">
                  <c:v>31.001984126984127</c:v>
                </c:pt>
                <c:pt idx="122">
                  <c:v>44.355732978487467</c:v>
                </c:pt>
                <c:pt idx="123">
                  <c:v>62.457060770720126</c:v>
                </c:pt>
                <c:pt idx="124">
                  <c:v>41.024631188565614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22.834178197926658</c:v>
                </c:pt>
                <c:pt idx="133">
                  <c:v>#N/A</c:v>
                </c:pt>
                <c:pt idx="134">
                  <c:v>53.087009608748737</c:v>
                </c:pt>
                <c:pt idx="135">
                  <c:v>#N/A</c:v>
                </c:pt>
                <c:pt idx="136">
                  <c:v>32.785810301301595</c:v>
                </c:pt>
                <c:pt idx="137">
                  <c:v>#N/A</c:v>
                </c:pt>
                <c:pt idx="138">
                  <c:v>28.748023573379331</c:v>
                </c:pt>
                <c:pt idx="139">
                  <c:v>38.117019249094717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27.186472011527062</c:v>
                </c:pt>
                <c:pt idx="146">
                  <c:v>22.405951020591068</c:v>
                </c:pt>
                <c:pt idx="147">
                  <c:v>16.054198975742104</c:v>
                </c:pt>
                <c:pt idx="148">
                  <c:v>26.254988447805083</c:v>
                </c:pt>
                <c:pt idx="149">
                  <c:v>27.206442485580585</c:v>
                </c:pt>
                <c:pt idx="150">
                  <c:v>47.281323877068559</c:v>
                </c:pt>
                <c:pt idx="151">
                  <c:v>28.022978842650975</c:v>
                </c:pt>
                <c:pt idx="152">
                  <c:v>32.337343163885656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'Perf-Power-CB23MT'!$Q$5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#N/A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#N/A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11.092229671270681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#N/A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#N/A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40</c:v>
                </c:pt>
                <c:pt idx="105">
                  <c:v>19.394879751745538</c:v>
                </c:pt>
                <c:pt idx="106">
                  <c:v>20.742584526031944</c:v>
                </c:pt>
                <c:pt idx="107">
                  <c:v>20.990764063811923</c:v>
                </c:pt>
                <c:pt idx="108">
                  <c:v>24.588148512417014</c:v>
                </c:pt>
                <c:pt idx="109">
                  <c:v>39.001560062402497</c:v>
                </c:pt>
                <c:pt idx="110">
                  <c:v>#N/A</c:v>
                </c:pt>
                <c:pt idx="111">
                  <c:v>30.811608581649221</c:v>
                </c:pt>
                <c:pt idx="112">
                  <c:v>#N/A</c:v>
                </c:pt>
                <c:pt idx="113">
                  <c:v>15.845349389954048</c:v>
                </c:pt>
                <c:pt idx="114">
                  <c:v>9.5174645474445612</c:v>
                </c:pt>
                <c:pt idx="115">
                  <c:v>18.670649738610905</c:v>
                </c:pt>
                <c:pt idx="116">
                  <c:v>25.227043390514631</c:v>
                </c:pt>
                <c:pt idx="117">
                  <c:v>33.932813030200201</c:v>
                </c:pt>
                <c:pt idx="118">
                  <c:v>#N/A</c:v>
                </c:pt>
                <c:pt idx="119">
                  <c:v>#N/A</c:v>
                </c:pt>
                <c:pt idx="120">
                  <c:v>20.678246484698096</c:v>
                </c:pt>
                <c:pt idx="121">
                  <c:v>27.901785714285715</c:v>
                </c:pt>
                <c:pt idx="122">
                  <c:v>39.920159680638726</c:v>
                </c:pt>
                <c:pt idx="123">
                  <c:v>56.211354693648119</c:v>
                </c:pt>
                <c:pt idx="124">
                  <c:v>36.922168069709052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20.55076037813399</c:v>
                </c:pt>
                <c:pt idx="133">
                  <c:v>#N/A</c:v>
                </c:pt>
                <c:pt idx="134">
                  <c:v>47.778308647873864</c:v>
                </c:pt>
                <c:pt idx="135">
                  <c:v>#N/A</c:v>
                </c:pt>
                <c:pt idx="136">
                  <c:v>29.507229271171436</c:v>
                </c:pt>
                <c:pt idx="137">
                  <c:v>#N/A</c:v>
                </c:pt>
                <c:pt idx="138">
                  <c:v>25.873221216041397</c:v>
                </c:pt>
                <c:pt idx="139">
                  <c:v>34.305317324185246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24.467824810374356</c:v>
                </c:pt>
                <c:pt idx="146">
                  <c:v>20.165355918531962</c:v>
                </c:pt>
                <c:pt idx="147">
                  <c:v>14.448779078167895</c:v>
                </c:pt>
                <c:pt idx="148">
                  <c:v>23.629489603024574</c:v>
                </c:pt>
                <c:pt idx="149">
                  <c:v>24.485798237022529</c:v>
                </c:pt>
                <c:pt idx="150">
                  <c:v>42.553191489361701</c:v>
                </c:pt>
                <c:pt idx="151">
                  <c:v>25.220680958385877</c:v>
                </c:pt>
                <c:pt idx="152">
                  <c:v>29.103608847497089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ser>
          <c:idx val="12"/>
          <c:order val="12"/>
          <c:tx>
            <c:strRef>
              <c:f>'Perf-Power-CB23MT'!$R$5</c:f>
              <c:strCache>
                <c:ptCount val="1"/>
                <c:pt idx="0">
                  <c:v>ISO-11K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'Perf-Power-CB23MT'!$R$6:$R$200</c:f>
              <c:numCache>
                <c:formatCode>_-* #,##0_-;\-* #,##0_-;_-* "-"??_-;_-@_-</c:formatCode>
                <c:ptCount val="195"/>
                <c:pt idx="0">
                  <c:v>37.721614485099963</c:v>
                </c:pt>
                <c:pt idx="1">
                  <c:v>#N/A</c:v>
                </c:pt>
                <c:pt idx="2">
                  <c:v>23.23852017103551</c:v>
                </c:pt>
                <c:pt idx="3">
                  <c:v>#N/A</c:v>
                </c:pt>
                <c:pt idx="4">
                  <c:v>17.276528108911233</c:v>
                </c:pt>
                <c:pt idx="5">
                  <c:v>#N/A</c:v>
                </c:pt>
                <c:pt idx="6">
                  <c:v>44.804874770375015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19.870839542970693</c:v>
                </c:pt>
                <c:pt idx="11">
                  <c:v>15.714622456195491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30.202355783751134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17.395539783599485</c:v>
                </c:pt>
                <c:pt idx="36">
                  <c:v>#N/A</c:v>
                </c:pt>
                <c:pt idx="37">
                  <c:v>#N/A</c:v>
                </c:pt>
                <c:pt idx="38">
                  <c:v>7.4114699909580066</c:v>
                </c:pt>
                <c:pt idx="39">
                  <c:v>#N/A</c:v>
                </c:pt>
                <c:pt idx="40">
                  <c:v>7.5650404351411265</c:v>
                </c:pt>
                <c:pt idx="41">
                  <c:v>#N/A</c:v>
                </c:pt>
                <c:pt idx="42">
                  <c:v>21.911084817809332</c:v>
                </c:pt>
                <c:pt idx="43">
                  <c:v>23.394001777944137</c:v>
                </c:pt>
                <c:pt idx="44">
                  <c:v>#N/A</c:v>
                </c:pt>
                <c:pt idx="45">
                  <c:v>#N/A</c:v>
                </c:pt>
                <c:pt idx="46">
                  <c:v>16.698951305857992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18.073377914332188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10.083845155700621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18.309988098507738</c:v>
                </c:pt>
                <c:pt idx="61">
                  <c:v>#N/A</c:v>
                </c:pt>
                <c:pt idx="62">
                  <c:v>#N/A</c:v>
                </c:pt>
                <c:pt idx="63">
                  <c:v>13.414356043838115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16.746187613166548</c:v>
                </c:pt>
                <c:pt idx="69">
                  <c:v>#N/A</c:v>
                </c:pt>
                <c:pt idx="70">
                  <c:v>17.355687458780242</c:v>
                </c:pt>
                <c:pt idx="71">
                  <c:v>33.376720288314786</c:v>
                </c:pt>
                <c:pt idx="72">
                  <c:v>35.1271603203597</c:v>
                </c:pt>
                <c:pt idx="73">
                  <c:v>15.486141635748103</c:v>
                </c:pt>
                <c:pt idx="74">
                  <c:v>24.081878386514148</c:v>
                </c:pt>
                <c:pt idx="75">
                  <c:v>#N/A</c:v>
                </c:pt>
                <c:pt idx="76">
                  <c:v>24.548097148112543</c:v>
                </c:pt>
                <c:pt idx="77">
                  <c:v>19.980019980019982</c:v>
                </c:pt>
                <c:pt idx="78">
                  <c:v>22.307911869024895</c:v>
                </c:pt>
                <c:pt idx="79">
                  <c:v>17.455662616952939</c:v>
                </c:pt>
                <c:pt idx="80">
                  <c:v>13.468013468013469</c:v>
                </c:pt>
                <c:pt idx="81">
                  <c:v>11.030738332652938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17.237218602406315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18.936242282402954</c:v>
                </c:pt>
                <c:pt idx="93">
                  <c:v>16.708158593841372</c:v>
                </c:pt>
                <c:pt idx="94">
                  <c:v>#N/A</c:v>
                </c:pt>
                <c:pt idx="95">
                  <c:v>14.582786478840378</c:v>
                </c:pt>
                <c:pt idx="96">
                  <c:v>#N/A</c:v>
                </c:pt>
                <c:pt idx="97">
                  <c:v>12.813120635530783</c:v>
                </c:pt>
                <c:pt idx="98">
                  <c:v>20.342155047905777</c:v>
                </c:pt>
                <c:pt idx="99">
                  <c:v>#N/A</c:v>
                </c:pt>
                <c:pt idx="100">
                  <c:v>33.906753038468906</c:v>
                </c:pt>
                <c:pt idx="101">
                  <c:v>#N/A</c:v>
                </c:pt>
                <c:pt idx="102">
                  <c:v>26.011184809468073</c:v>
                </c:pt>
                <c:pt idx="103">
                  <c:v>#N/A</c:v>
                </c:pt>
                <c:pt idx="104">
                  <c:v>36.363636363636367</c:v>
                </c:pt>
                <c:pt idx="105">
                  <c:v>17.631708865223217</c:v>
                </c:pt>
                <c:pt idx="106">
                  <c:v>18.856895023665405</c:v>
                </c:pt>
                <c:pt idx="107">
                  <c:v>19.082512785283566</c:v>
                </c:pt>
                <c:pt idx="108">
                  <c:v>22.352862284015469</c:v>
                </c:pt>
                <c:pt idx="109">
                  <c:v>35.455963693093182</c:v>
                </c:pt>
                <c:pt idx="110">
                  <c:v>#N/A</c:v>
                </c:pt>
                <c:pt idx="111">
                  <c:v>28.010553256044748</c:v>
                </c:pt>
                <c:pt idx="112">
                  <c:v>#N/A</c:v>
                </c:pt>
                <c:pt idx="113">
                  <c:v>14.404863081776409</c:v>
                </c:pt>
                <c:pt idx="114">
                  <c:v>8.652240497676873</c:v>
                </c:pt>
                <c:pt idx="115">
                  <c:v>16.973317944191731</c:v>
                </c:pt>
                <c:pt idx="116">
                  <c:v>22.933675809558757</c:v>
                </c:pt>
                <c:pt idx="117">
                  <c:v>30.848011845636549</c:v>
                </c:pt>
                <c:pt idx="118">
                  <c:v>#N/A</c:v>
                </c:pt>
                <c:pt idx="119">
                  <c:v>#N/A</c:v>
                </c:pt>
                <c:pt idx="120">
                  <c:v>18.798405895180089</c:v>
                </c:pt>
                <c:pt idx="121">
                  <c:v>25.365259740259742</c:v>
                </c:pt>
                <c:pt idx="122">
                  <c:v>36.291054255126113</c:v>
                </c:pt>
                <c:pt idx="123">
                  <c:v>51.101231539680107</c:v>
                </c:pt>
                <c:pt idx="124">
                  <c:v>33.565607336099141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18.682509434667264</c:v>
                </c:pt>
                <c:pt idx="133">
                  <c:v>#N/A</c:v>
                </c:pt>
                <c:pt idx="134">
                  <c:v>43.434826043521696</c:v>
                </c:pt>
                <c:pt idx="135">
                  <c:v>#N/A</c:v>
                </c:pt>
                <c:pt idx="136">
                  <c:v>26.824753882883126</c:v>
                </c:pt>
                <c:pt idx="137">
                  <c:v>#N/A</c:v>
                </c:pt>
                <c:pt idx="138">
                  <c:v>23.521110196401271</c:v>
                </c:pt>
                <c:pt idx="139">
                  <c:v>31.186652112895683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22.243477100340325</c:v>
                </c:pt>
                <c:pt idx="146">
                  <c:v>18.332141744119966</c:v>
                </c:pt>
                <c:pt idx="147">
                  <c:v>13.13525370742536</c:v>
                </c:pt>
                <c:pt idx="148">
                  <c:v>21.481354184567795</c:v>
                </c:pt>
                <c:pt idx="149">
                  <c:v>22.259816579111387</c:v>
                </c:pt>
                <c:pt idx="150">
                  <c:v>38.684719535783366</c:v>
                </c:pt>
                <c:pt idx="151">
                  <c:v>22.927891780350798</c:v>
                </c:pt>
                <c:pt idx="152">
                  <c:v>26.457826224997355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9C6E-4000-93F2-6255EA5D1B84}"/>
            </c:ext>
          </c:extLst>
        </c:ser>
        <c:ser>
          <c:idx val="13"/>
          <c:order val="13"/>
          <c:tx>
            <c:strRef>
              <c:f>'Perf-Power-CB23MT'!$S$5</c:f>
              <c:strCache>
                <c:ptCount val="1"/>
                <c:pt idx="0">
                  <c:v>ISO-12K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'Perf-Power-CB23MT'!$S$6:$S$200</c:f>
              <c:numCache>
                <c:formatCode>_-* #,##0_-;\-* #,##0_-;_-* "-"??_-;_-@_-</c:formatCode>
                <c:ptCount val="195"/>
                <c:pt idx="0">
                  <c:v>34.57814661134163</c:v>
                </c:pt>
                <c:pt idx="1">
                  <c:v>#N/A</c:v>
                </c:pt>
                <c:pt idx="2">
                  <c:v>21.301976823449216</c:v>
                </c:pt>
                <c:pt idx="3">
                  <c:v>#N/A</c:v>
                </c:pt>
                <c:pt idx="4">
                  <c:v>15.83681743316863</c:v>
                </c:pt>
                <c:pt idx="5">
                  <c:v>#N/A</c:v>
                </c:pt>
                <c:pt idx="6">
                  <c:v>41.071135206177097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18.214936247723131</c:v>
                </c:pt>
                <c:pt idx="11">
                  <c:v>14.405070584845864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27.685492801771868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15.945911468299528</c:v>
                </c:pt>
                <c:pt idx="36">
                  <c:v>#N/A</c:v>
                </c:pt>
                <c:pt idx="37">
                  <c:v>#N/A</c:v>
                </c:pt>
                <c:pt idx="38">
                  <c:v>6.7938474917115057</c:v>
                </c:pt>
                <c:pt idx="39">
                  <c:v>#N/A</c:v>
                </c:pt>
                <c:pt idx="40">
                  <c:v>6.9346203988793649</c:v>
                </c:pt>
                <c:pt idx="41">
                  <c:v>#N/A</c:v>
                </c:pt>
                <c:pt idx="42">
                  <c:v>20.085161082991885</c:v>
                </c:pt>
                <c:pt idx="43">
                  <c:v>21.444501629782124</c:v>
                </c:pt>
                <c:pt idx="44">
                  <c:v>#N/A</c:v>
                </c:pt>
                <c:pt idx="45">
                  <c:v>#N/A</c:v>
                </c:pt>
                <c:pt idx="46">
                  <c:v>15.307372030369825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16.567263088137839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9.2435247260589009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16.784155756965422</c:v>
                </c:pt>
                <c:pt idx="61">
                  <c:v>#N/A</c:v>
                </c:pt>
                <c:pt idx="62">
                  <c:v>#N/A</c:v>
                </c:pt>
                <c:pt idx="63">
                  <c:v>12.296493040184938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15.350671978736003</c:v>
                </c:pt>
                <c:pt idx="69">
                  <c:v>#N/A</c:v>
                </c:pt>
                <c:pt idx="70">
                  <c:v>15.909380170548555</c:v>
                </c:pt>
                <c:pt idx="71">
                  <c:v>30.595326930955217</c:v>
                </c:pt>
                <c:pt idx="72">
                  <c:v>32.199896960329724</c:v>
                </c:pt>
                <c:pt idx="73">
                  <c:v>14.195629832769093</c:v>
                </c:pt>
                <c:pt idx="74">
                  <c:v>22.075055187637968</c:v>
                </c:pt>
                <c:pt idx="75">
                  <c:v>#N/A</c:v>
                </c:pt>
                <c:pt idx="76">
                  <c:v>22.50242238576983</c:v>
                </c:pt>
                <c:pt idx="77">
                  <c:v>18.315018315018314</c:v>
                </c:pt>
                <c:pt idx="78">
                  <c:v>20.44891921327282</c:v>
                </c:pt>
                <c:pt idx="79">
                  <c:v>16.001024065540193</c:v>
                </c:pt>
                <c:pt idx="80">
                  <c:v>12.345679012345679</c:v>
                </c:pt>
                <c:pt idx="81">
                  <c:v>10.111510138265192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15.800783718872456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17.358222092202706</c:v>
                </c:pt>
                <c:pt idx="93">
                  <c:v>15.31581204435459</c:v>
                </c:pt>
                <c:pt idx="94">
                  <c:v>#N/A</c:v>
                </c:pt>
                <c:pt idx="95">
                  <c:v>13.367554272270345</c:v>
                </c:pt>
                <c:pt idx="96">
                  <c:v>#N/A</c:v>
                </c:pt>
                <c:pt idx="97">
                  <c:v>11.745360582569884</c:v>
                </c:pt>
                <c:pt idx="98">
                  <c:v>18.646975460580293</c:v>
                </c:pt>
                <c:pt idx="99">
                  <c:v>#N/A</c:v>
                </c:pt>
                <c:pt idx="100">
                  <c:v>31.081190285263162</c:v>
                </c:pt>
                <c:pt idx="101">
                  <c:v>#N/A</c:v>
                </c:pt>
                <c:pt idx="102">
                  <c:v>23.84358607534573</c:v>
                </c:pt>
                <c:pt idx="103">
                  <c:v>#N/A</c:v>
                </c:pt>
                <c:pt idx="104">
                  <c:v>33.333333333333329</c:v>
                </c:pt>
                <c:pt idx="105">
                  <c:v>16.162399793121281</c:v>
                </c:pt>
                <c:pt idx="106">
                  <c:v>17.285487105026618</c:v>
                </c:pt>
                <c:pt idx="107">
                  <c:v>17.492303386509935</c:v>
                </c:pt>
                <c:pt idx="108">
                  <c:v>20.490123760347512</c:v>
                </c:pt>
                <c:pt idx="109">
                  <c:v>32.50130005200208</c:v>
                </c:pt>
                <c:pt idx="110">
                  <c:v>#N/A</c:v>
                </c:pt>
                <c:pt idx="111">
                  <c:v>25.676340484707683</c:v>
                </c:pt>
                <c:pt idx="112">
                  <c:v>#N/A</c:v>
                </c:pt>
                <c:pt idx="113">
                  <c:v>13.204457824961706</c:v>
                </c:pt>
                <c:pt idx="114">
                  <c:v>7.9312204562037998</c:v>
                </c:pt>
                <c:pt idx="115">
                  <c:v>15.558874782175753</c:v>
                </c:pt>
                <c:pt idx="116">
                  <c:v>21.022536158762193</c:v>
                </c:pt>
                <c:pt idx="117">
                  <c:v>28.277344191833503</c:v>
                </c:pt>
                <c:pt idx="118">
                  <c:v>#N/A</c:v>
                </c:pt>
                <c:pt idx="119">
                  <c:v>#N/A</c:v>
                </c:pt>
                <c:pt idx="120">
                  <c:v>17.231872070581748</c:v>
                </c:pt>
                <c:pt idx="121">
                  <c:v>23.251488095238095</c:v>
                </c:pt>
                <c:pt idx="122">
                  <c:v>33.266799733865604</c:v>
                </c:pt>
                <c:pt idx="123">
                  <c:v>46.842795578040096</c:v>
                </c:pt>
                <c:pt idx="124">
                  <c:v>30.768473391424209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17.125633648444992</c:v>
                </c:pt>
                <c:pt idx="133">
                  <c:v>#N/A</c:v>
                </c:pt>
                <c:pt idx="134">
                  <c:v>39.815257206561554</c:v>
                </c:pt>
                <c:pt idx="135">
                  <c:v>#N/A</c:v>
                </c:pt>
                <c:pt idx="136">
                  <c:v>24.589357725976196</c:v>
                </c:pt>
                <c:pt idx="137">
                  <c:v>#N/A</c:v>
                </c:pt>
                <c:pt idx="138">
                  <c:v>21.561017680034496</c:v>
                </c:pt>
                <c:pt idx="139">
                  <c:v>28.58776443682104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20.389854008645298</c:v>
                </c:pt>
                <c:pt idx="146">
                  <c:v>16.804463265443299</c:v>
                </c:pt>
                <c:pt idx="147">
                  <c:v>12.040649231806578</c:v>
                </c:pt>
                <c:pt idx="148">
                  <c:v>19.69124133585381</c:v>
                </c:pt>
                <c:pt idx="149">
                  <c:v>20.404831864185439</c:v>
                </c:pt>
                <c:pt idx="150">
                  <c:v>35.460992907801419</c:v>
                </c:pt>
                <c:pt idx="151">
                  <c:v>21.017234131988229</c:v>
                </c:pt>
                <c:pt idx="152">
                  <c:v>24.25300737291424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9C6E-4000-93F2-6255EA5D1B84}"/>
            </c:ext>
          </c:extLst>
        </c:ser>
        <c:ser>
          <c:idx val="14"/>
          <c:order val="14"/>
          <c:tx>
            <c:strRef>
              <c:f>'Perf-Power-CB23MT'!$T$5</c:f>
              <c:strCache>
                <c:ptCount val="1"/>
                <c:pt idx="0">
                  <c:v>ISO-13K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'Perf-Power-CB23MT'!$T$6:$T$200</c:f>
              <c:numCache>
                <c:formatCode>_-* #,##0_-;\-* #,##0_-;_-* "-"??_-;_-@_-</c:formatCode>
                <c:ptCount val="195"/>
                <c:pt idx="0">
                  <c:v>31.918289179699968</c:v>
                </c:pt>
                <c:pt idx="1">
                  <c:v>#N/A</c:v>
                </c:pt>
                <c:pt idx="2">
                  <c:v>19.663363221645429</c:v>
                </c:pt>
                <c:pt idx="3">
                  <c:v>#N/A</c:v>
                </c:pt>
                <c:pt idx="4">
                  <c:v>14.618600707540274</c:v>
                </c:pt>
                <c:pt idx="5">
                  <c:v>#N/A</c:v>
                </c:pt>
                <c:pt idx="6">
                  <c:v>37.911817113394243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16.813787305590584</c:v>
                </c:pt>
                <c:pt idx="11">
                  <c:v>13.296988232165415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25.555839509327882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14.719302893814948</c:v>
                </c:pt>
                <c:pt idx="36">
                  <c:v>#N/A</c:v>
                </c:pt>
                <c:pt idx="37">
                  <c:v>#N/A</c:v>
                </c:pt>
                <c:pt idx="38">
                  <c:v>6.2712438385029285</c:v>
                </c:pt>
                <c:pt idx="39">
                  <c:v>#N/A</c:v>
                </c:pt>
                <c:pt idx="40">
                  <c:v>6.4011880605040297</c:v>
                </c:pt>
                <c:pt idx="41">
                  <c:v>#N/A</c:v>
                </c:pt>
                <c:pt idx="42">
                  <c:v>18.54014869199251</c:v>
                </c:pt>
                <c:pt idx="43">
                  <c:v>19.794924581337344</c:v>
                </c:pt>
                <c:pt idx="44">
                  <c:v>#N/A</c:v>
                </c:pt>
                <c:pt idx="45">
                  <c:v>#N/A</c:v>
                </c:pt>
                <c:pt idx="46">
                  <c:v>14.129881874187532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15.292858235204159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8.532484362515909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15.493066852583469</c:v>
                </c:pt>
                <c:pt idx="61">
                  <c:v>#N/A</c:v>
                </c:pt>
                <c:pt idx="62">
                  <c:v>#N/A</c:v>
                </c:pt>
                <c:pt idx="63">
                  <c:v>11.350608960170714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14.169851057294771</c:v>
                </c:pt>
                <c:pt idx="69">
                  <c:v>#N/A</c:v>
                </c:pt>
                <c:pt idx="70">
                  <c:v>14.685581695890974</c:v>
                </c:pt>
                <c:pt idx="71">
                  <c:v>28.241840243958663</c:v>
                </c:pt>
                <c:pt idx="72">
                  <c:v>29.722981809535131</c:v>
                </c:pt>
                <c:pt idx="73">
                  <c:v>13.10365830717147</c:v>
                </c:pt>
                <c:pt idx="74">
                  <c:v>20.376974019358126</c:v>
                </c:pt>
                <c:pt idx="75">
                  <c:v>#N/A</c:v>
                </c:pt>
                <c:pt idx="76">
                  <c:v>20.771466817633687</c:v>
                </c:pt>
                <c:pt idx="77">
                  <c:v>16.906170752324599</c:v>
                </c:pt>
                <c:pt idx="78">
                  <c:v>18.875925427636449</c:v>
                </c:pt>
                <c:pt idx="79">
                  <c:v>14.77017606049864</c:v>
                </c:pt>
                <c:pt idx="80">
                  <c:v>11.396011396011396</c:v>
                </c:pt>
                <c:pt idx="81">
                  <c:v>9.3337016660909473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14.585338817420729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16.022974238956344</c:v>
                </c:pt>
                <c:pt idx="93">
                  <c:v>14.137672656327315</c:v>
                </c:pt>
                <c:pt idx="94">
                  <c:v>#N/A</c:v>
                </c:pt>
                <c:pt idx="95">
                  <c:v>12.339280866711087</c:v>
                </c:pt>
                <c:pt idx="96">
                  <c:v>#N/A</c:v>
                </c:pt>
                <c:pt idx="97">
                  <c:v>10.841871306987587</c:v>
                </c:pt>
                <c:pt idx="98">
                  <c:v>17.212592732843348</c:v>
                </c:pt>
                <c:pt idx="99">
                  <c:v>#N/A</c:v>
                </c:pt>
                <c:pt idx="100">
                  <c:v>28.690329494089074</c:v>
                </c:pt>
                <c:pt idx="101">
                  <c:v>#N/A</c:v>
                </c:pt>
                <c:pt idx="102">
                  <c:v>22.009464069549907</c:v>
                </c:pt>
                <c:pt idx="103">
                  <c:v>#N/A</c:v>
                </c:pt>
                <c:pt idx="104">
                  <c:v>30.76923076923077</c:v>
                </c:pt>
                <c:pt idx="105">
                  <c:v>14.919138270573491</c:v>
                </c:pt>
                <c:pt idx="106">
                  <c:v>15.955834250793803</c:v>
                </c:pt>
                <c:pt idx="107">
                  <c:v>16.146741587547634</c:v>
                </c:pt>
                <c:pt idx="108">
                  <c:v>18.913960394166935</c:v>
                </c:pt>
                <c:pt idx="109">
                  <c:v>30.00120004800192</c:v>
                </c:pt>
                <c:pt idx="110">
                  <c:v>#N/A</c:v>
                </c:pt>
                <c:pt idx="111">
                  <c:v>23.701237370499399</c:v>
                </c:pt>
                <c:pt idx="112">
                  <c:v>#N/A</c:v>
                </c:pt>
                <c:pt idx="113">
                  <c:v>12.188730299964652</c:v>
                </c:pt>
                <c:pt idx="114">
                  <c:v>7.3211265749573542</c:v>
                </c:pt>
                <c:pt idx="115">
                  <c:v>14.362038260469925</c:v>
                </c:pt>
                <c:pt idx="116">
                  <c:v>19.405417992703562</c:v>
                </c:pt>
                <c:pt idx="117">
                  <c:v>26.102163869384771</c:v>
                </c:pt>
                <c:pt idx="118">
                  <c:v>#N/A</c:v>
                </c:pt>
                <c:pt idx="119">
                  <c:v>#N/A</c:v>
                </c:pt>
                <c:pt idx="120">
                  <c:v>15.906343449767768</c:v>
                </c:pt>
                <c:pt idx="121">
                  <c:v>21.462912087912088</c:v>
                </c:pt>
                <c:pt idx="122">
                  <c:v>30.707815138952864</c:v>
                </c:pt>
                <c:pt idx="123">
                  <c:v>43.239503610498552</c:v>
                </c:pt>
                <c:pt idx="124">
                  <c:v>28.401667745930041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15.808277213949223</c:v>
                </c:pt>
                <c:pt idx="133">
                  <c:v>#N/A</c:v>
                </c:pt>
                <c:pt idx="134">
                  <c:v>36.752545113749129</c:v>
                </c:pt>
                <c:pt idx="135">
                  <c:v>#N/A</c:v>
                </c:pt>
                <c:pt idx="136">
                  <c:v>22.697868670131875</c:v>
                </c:pt>
                <c:pt idx="137">
                  <c:v>#N/A</c:v>
                </c:pt>
                <c:pt idx="138">
                  <c:v>19.902477858493381</c:v>
                </c:pt>
                <c:pt idx="139">
                  <c:v>26.388705633988653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18.821403700287966</c:v>
                </c:pt>
                <c:pt idx="146">
                  <c:v>15.511812245024586</c:v>
                </c:pt>
                <c:pt idx="147">
                  <c:v>11.114445444744534</c:v>
                </c:pt>
                <c:pt idx="148">
                  <c:v>18.176530463865056</c:v>
                </c:pt>
                <c:pt idx="149">
                  <c:v>18.83522941309425</c:v>
                </c:pt>
                <c:pt idx="150">
                  <c:v>32.733224222585925</c:v>
                </c:pt>
                <c:pt idx="151">
                  <c:v>19.400523814142982</c:v>
                </c:pt>
                <c:pt idx="152">
                  <c:v>22.387391421151609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9C6E-4000-93F2-6255EA5D1B84}"/>
            </c:ext>
          </c:extLst>
        </c:ser>
        <c:ser>
          <c:idx val="15"/>
          <c:order val="15"/>
          <c:tx>
            <c:strRef>
              <c:f>'Perf-Power-CB23MT'!$U$5</c:f>
              <c:strCache>
                <c:ptCount val="1"/>
                <c:pt idx="0">
                  <c:v>ISO-14K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'Perf-Power-CB23MT'!$U$6:$U$200</c:f>
              <c:numCache>
                <c:formatCode>_-* #,##0_-;\-* #,##0_-;_-* "-"??_-;_-@_-</c:formatCode>
                <c:ptCount val="195"/>
                <c:pt idx="0">
                  <c:v>29.638411381149972</c:v>
                </c:pt>
                <c:pt idx="1">
                  <c:v>#N/A</c:v>
                </c:pt>
                <c:pt idx="2">
                  <c:v>18.258837277242186</c:v>
                </c:pt>
                <c:pt idx="3">
                  <c:v>#N/A</c:v>
                </c:pt>
                <c:pt idx="4">
                  <c:v>13.57441494271597</c:v>
                </c:pt>
                <c:pt idx="5">
                  <c:v>#N/A</c:v>
                </c:pt>
                <c:pt idx="6">
                  <c:v>35.20383017672323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15.612802498048401</c:v>
                </c:pt>
                <c:pt idx="11">
                  <c:v>12.347203358439314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23.730422401518748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13.667924115685311</c:v>
                </c:pt>
                <c:pt idx="36">
                  <c:v>#N/A</c:v>
                </c:pt>
                <c:pt idx="37">
                  <c:v>#N/A</c:v>
                </c:pt>
                <c:pt idx="38">
                  <c:v>5.8232978500384345</c:v>
                </c:pt>
                <c:pt idx="39">
                  <c:v>#N/A</c:v>
                </c:pt>
                <c:pt idx="40">
                  <c:v>5.9439603418965996</c:v>
                </c:pt>
                <c:pt idx="41">
                  <c:v>#N/A</c:v>
                </c:pt>
                <c:pt idx="42">
                  <c:v>17.215852356850188</c:v>
                </c:pt>
                <c:pt idx="43">
                  <c:v>18.381001396956108</c:v>
                </c:pt>
                <c:pt idx="44">
                  <c:v>#N/A</c:v>
                </c:pt>
                <c:pt idx="45">
                  <c:v>#N/A</c:v>
                </c:pt>
                <c:pt idx="46">
                  <c:v>13.120604597459852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14.200511218403864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7.9230211937647734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14.38641922025608</c:v>
                </c:pt>
                <c:pt idx="61">
                  <c:v>#N/A</c:v>
                </c:pt>
                <c:pt idx="62">
                  <c:v>#N/A</c:v>
                </c:pt>
                <c:pt idx="63">
                  <c:v>10.539851177301378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13.157718838916574</c:v>
                </c:pt>
                <c:pt idx="69">
                  <c:v>#N/A</c:v>
                </c:pt>
                <c:pt idx="70">
                  <c:v>13.636611574755905</c:v>
                </c:pt>
                <c:pt idx="71">
                  <c:v>26.224565940818763</c:v>
                </c:pt>
                <c:pt idx="72">
                  <c:v>27.599911680282627</c:v>
                </c:pt>
                <c:pt idx="73">
                  <c:v>12.167682713802082</c:v>
                </c:pt>
                <c:pt idx="74">
                  <c:v>18.921475875118261</c:v>
                </c:pt>
                <c:pt idx="75">
                  <c:v>#N/A</c:v>
                </c:pt>
                <c:pt idx="76">
                  <c:v>19.287790616374142</c:v>
                </c:pt>
                <c:pt idx="77">
                  <c:v>15.698587127158557</c:v>
                </c:pt>
                <c:pt idx="78">
                  <c:v>17.527645039948133</c:v>
                </c:pt>
                <c:pt idx="79">
                  <c:v>13.715163484748739</c:v>
                </c:pt>
                <c:pt idx="80">
                  <c:v>10.582010582010582</c:v>
                </c:pt>
                <c:pt idx="81">
                  <c:v>8.6670086899415946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13.543528901890678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14.878476079030893</c:v>
                </c:pt>
                <c:pt idx="93">
                  <c:v>13.12783889516108</c:v>
                </c:pt>
                <c:pt idx="94">
                  <c:v>#N/A</c:v>
                </c:pt>
                <c:pt idx="95">
                  <c:v>11.457903661946011</c:v>
                </c:pt>
                <c:pt idx="96">
                  <c:v>#N/A</c:v>
                </c:pt>
                <c:pt idx="97">
                  <c:v>10.067451927917045</c:v>
                </c:pt>
                <c:pt idx="98">
                  <c:v>15.983121823354539</c:v>
                </c:pt>
                <c:pt idx="99">
                  <c:v>#N/A</c:v>
                </c:pt>
                <c:pt idx="100">
                  <c:v>26.641020244511285</c:v>
                </c:pt>
                <c:pt idx="101">
                  <c:v>#N/A</c:v>
                </c:pt>
                <c:pt idx="102">
                  <c:v>20.437359493153487</c:v>
                </c:pt>
                <c:pt idx="103">
                  <c:v>#N/A</c:v>
                </c:pt>
                <c:pt idx="104">
                  <c:v>28.571428571428573</c:v>
                </c:pt>
                <c:pt idx="105">
                  <c:v>13.853485536961101</c:v>
                </c:pt>
                <c:pt idx="106">
                  <c:v>14.816131804308533</c:v>
                </c:pt>
                <c:pt idx="107">
                  <c:v>14.993402902722803</c:v>
                </c:pt>
                <c:pt idx="108">
                  <c:v>17.562963223155013</c:v>
                </c:pt>
                <c:pt idx="109">
                  <c:v>27.858257187430358</c:v>
                </c:pt>
                <c:pt idx="110">
                  <c:v>#N/A</c:v>
                </c:pt>
                <c:pt idx="111">
                  <c:v>22.00829184403516</c:v>
                </c:pt>
                <c:pt idx="112">
                  <c:v>#N/A</c:v>
                </c:pt>
                <c:pt idx="113">
                  <c:v>11.318106707110035</c:v>
                </c:pt>
                <c:pt idx="114">
                  <c:v>6.7981889624604008</c:v>
                </c:pt>
                <c:pt idx="115">
                  <c:v>13.336178384722075</c:v>
                </c:pt>
                <c:pt idx="116">
                  <c:v>18.019316707510452</c:v>
                </c:pt>
                <c:pt idx="117">
                  <c:v>24.237723593000148</c:v>
                </c:pt>
                <c:pt idx="118">
                  <c:v>#N/A</c:v>
                </c:pt>
                <c:pt idx="119">
                  <c:v>#N/A</c:v>
                </c:pt>
                <c:pt idx="120">
                  <c:v>14.770176060498642</c:v>
                </c:pt>
                <c:pt idx="121">
                  <c:v>19.929846938775512</c:v>
                </c:pt>
                <c:pt idx="122">
                  <c:v>28.514399771884804</c:v>
                </c:pt>
                <c:pt idx="123">
                  <c:v>40.15096763832009</c:v>
                </c:pt>
                <c:pt idx="124">
                  <c:v>26.372977192649326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14.679114555809996</c:v>
                </c:pt>
                <c:pt idx="133">
                  <c:v>#N/A</c:v>
                </c:pt>
                <c:pt idx="134">
                  <c:v>34.127363319909904</c:v>
                </c:pt>
                <c:pt idx="135">
                  <c:v>#N/A</c:v>
                </c:pt>
                <c:pt idx="136">
                  <c:v>21.076592336551027</c:v>
                </c:pt>
                <c:pt idx="137">
                  <c:v>#N/A</c:v>
                </c:pt>
                <c:pt idx="138">
                  <c:v>18.480872297172429</c:v>
                </c:pt>
                <c:pt idx="139">
                  <c:v>24.50379808870375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17.477017721695972</c:v>
                </c:pt>
                <c:pt idx="146">
                  <c:v>14.403825656094259</c:v>
                </c:pt>
                <c:pt idx="147">
                  <c:v>10.320556484405641</c:v>
                </c:pt>
                <c:pt idx="148">
                  <c:v>16.878206859303269</c:v>
                </c:pt>
                <c:pt idx="149">
                  <c:v>17.48985588358752</c:v>
                </c:pt>
                <c:pt idx="150">
                  <c:v>30.395136778115504</c:v>
                </c:pt>
                <c:pt idx="151">
                  <c:v>18.014772113132771</c:v>
                </c:pt>
                <c:pt idx="152">
                  <c:v>20.788292033926496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9C6E-4000-93F2-6255EA5D1B84}"/>
            </c:ext>
          </c:extLst>
        </c:ser>
        <c:ser>
          <c:idx val="16"/>
          <c:order val="16"/>
          <c:tx>
            <c:strRef>
              <c:f>'Perf-Power-CB23MT'!$V$5</c:f>
              <c:strCache>
                <c:ptCount val="1"/>
                <c:pt idx="0">
                  <c:v>ISO-15K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6921</c:v>
                </c:pt>
                <c:pt idx="148">
                  <c:v>4232</c:v>
                </c:pt>
                <c:pt idx="149">
                  <c:v>4084</c:v>
                </c:pt>
                <c:pt idx="150">
                  <c:v>2350</c:v>
                </c:pt>
                <c:pt idx="151">
                  <c:v>3965</c:v>
                </c:pt>
                <c:pt idx="152">
                  <c:v>3436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'Perf-Power-CB23MT'!$V$6:$V$200</c:f>
              <c:numCache>
                <c:formatCode>_-* #,##0_-;\-* #,##0_-;_-* "-"??_-;_-@_-</c:formatCode>
                <c:ptCount val="195"/>
                <c:pt idx="0">
                  <c:v>27.662517289073307</c:v>
                </c:pt>
                <c:pt idx="1">
                  <c:v>#N/A</c:v>
                </c:pt>
                <c:pt idx="2">
                  <c:v>17.041581458759374</c:v>
                </c:pt>
                <c:pt idx="3">
                  <c:v>#N/A</c:v>
                </c:pt>
                <c:pt idx="4">
                  <c:v>12.669453946534905</c:v>
                </c:pt>
                <c:pt idx="5">
                  <c:v>#N/A</c:v>
                </c:pt>
                <c:pt idx="6">
                  <c:v>32.856908164941679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14.571948998178508</c:v>
                </c:pt>
                <c:pt idx="11">
                  <c:v>11.524056467876694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22.148394241417499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12.756729174639624</c:v>
                </c:pt>
                <c:pt idx="36">
                  <c:v>#N/A</c:v>
                </c:pt>
                <c:pt idx="37">
                  <c:v>#N/A</c:v>
                </c:pt>
                <c:pt idx="38">
                  <c:v>5.4350779933692053</c:v>
                </c:pt>
                <c:pt idx="39">
                  <c:v>#N/A</c:v>
                </c:pt>
                <c:pt idx="40">
                  <c:v>5.5476963191034923</c:v>
                </c:pt>
                <c:pt idx="41">
                  <c:v>#N/A</c:v>
                </c:pt>
                <c:pt idx="42">
                  <c:v>16.068128866393511</c:v>
                </c:pt>
                <c:pt idx="43">
                  <c:v>17.155601303825701</c:v>
                </c:pt>
                <c:pt idx="44">
                  <c:v>#N/A</c:v>
                </c:pt>
                <c:pt idx="45">
                  <c:v>#N/A</c:v>
                </c:pt>
                <c:pt idx="46">
                  <c:v>12.245897624295862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13.253810470510272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7.3948197808471221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13.427324605572341</c:v>
                </c:pt>
                <c:pt idx="61">
                  <c:v>#N/A</c:v>
                </c:pt>
                <c:pt idx="62">
                  <c:v>#N/A</c:v>
                </c:pt>
                <c:pt idx="63">
                  <c:v>9.8371944321479514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12.280537582988803</c:v>
                </c:pt>
                <c:pt idx="69">
                  <c:v>#N/A</c:v>
                </c:pt>
                <c:pt idx="70">
                  <c:v>12.727504136438846</c:v>
                </c:pt>
                <c:pt idx="71">
                  <c:v>24.476261544764178</c:v>
                </c:pt>
                <c:pt idx="72">
                  <c:v>25.759917568263784</c:v>
                </c:pt>
                <c:pt idx="73">
                  <c:v>11.356503866215276</c:v>
                </c:pt>
                <c:pt idx="74">
                  <c:v>17.660044150110377</c:v>
                </c:pt>
                <c:pt idx="75">
                  <c:v>#N/A</c:v>
                </c:pt>
                <c:pt idx="76">
                  <c:v>18.001937908615865</c:v>
                </c:pt>
                <c:pt idx="77">
                  <c:v>14.652014652014653</c:v>
                </c:pt>
                <c:pt idx="78">
                  <c:v>16.359135370618258</c:v>
                </c:pt>
                <c:pt idx="79">
                  <c:v>12.800819252432156</c:v>
                </c:pt>
                <c:pt idx="80">
                  <c:v>9.8765432098765444</c:v>
                </c:pt>
                <c:pt idx="81">
                  <c:v>8.0892081106121552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12.640626975097966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13.886577673762167</c:v>
                </c:pt>
                <c:pt idx="93">
                  <c:v>12.252649635483674</c:v>
                </c:pt>
                <c:pt idx="94">
                  <c:v>#N/A</c:v>
                </c:pt>
                <c:pt idx="95">
                  <c:v>10.694043417816276</c:v>
                </c:pt>
                <c:pt idx="96">
                  <c:v>#N/A</c:v>
                </c:pt>
                <c:pt idx="97">
                  <c:v>9.3962884660559087</c:v>
                </c:pt>
                <c:pt idx="98">
                  <c:v>14.917580368464236</c:v>
                </c:pt>
                <c:pt idx="99">
                  <c:v>#N/A</c:v>
                </c:pt>
                <c:pt idx="100">
                  <c:v>24.864952228210534</c:v>
                </c:pt>
                <c:pt idx="101">
                  <c:v>#N/A</c:v>
                </c:pt>
                <c:pt idx="102">
                  <c:v>19.074868860276588</c:v>
                </c:pt>
                <c:pt idx="103">
                  <c:v>#N/A</c:v>
                </c:pt>
                <c:pt idx="104">
                  <c:v>26.666666666666668</c:v>
                </c:pt>
                <c:pt idx="105">
                  <c:v>12.929919834497028</c:v>
                </c:pt>
                <c:pt idx="106">
                  <c:v>13.828389684021296</c:v>
                </c:pt>
                <c:pt idx="107">
                  <c:v>13.99384270920795</c:v>
                </c:pt>
                <c:pt idx="108">
                  <c:v>16.392099008278013</c:v>
                </c:pt>
                <c:pt idx="109">
                  <c:v>26.001040041601666</c:v>
                </c:pt>
                <c:pt idx="110">
                  <c:v>#N/A</c:v>
                </c:pt>
                <c:pt idx="111">
                  <c:v>20.54107238776615</c:v>
                </c:pt>
                <c:pt idx="112">
                  <c:v>#N/A</c:v>
                </c:pt>
                <c:pt idx="113">
                  <c:v>10.563566259969367</c:v>
                </c:pt>
                <c:pt idx="114">
                  <c:v>6.3449763649630411</c:v>
                </c:pt>
                <c:pt idx="115">
                  <c:v>12.447099825740603</c:v>
                </c:pt>
                <c:pt idx="116">
                  <c:v>16.818028927009756</c:v>
                </c:pt>
                <c:pt idx="117">
                  <c:v>22.621875353466805</c:v>
                </c:pt>
                <c:pt idx="118">
                  <c:v>#N/A</c:v>
                </c:pt>
                <c:pt idx="119">
                  <c:v>#N/A</c:v>
                </c:pt>
                <c:pt idx="120">
                  <c:v>13.785497656465399</c:v>
                </c:pt>
                <c:pt idx="121">
                  <c:v>18.601190476190478</c:v>
                </c:pt>
                <c:pt idx="122">
                  <c:v>26.613439787092485</c:v>
                </c:pt>
                <c:pt idx="123">
                  <c:v>37.474236462432081</c:v>
                </c:pt>
                <c:pt idx="124">
                  <c:v>24.614778713139369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13.700506918755995</c:v>
                </c:pt>
                <c:pt idx="133">
                  <c:v>#N/A</c:v>
                </c:pt>
                <c:pt idx="134">
                  <c:v>31.852205765249245</c:v>
                </c:pt>
                <c:pt idx="135">
                  <c:v>#N/A</c:v>
                </c:pt>
                <c:pt idx="136">
                  <c:v>19.67148618078096</c:v>
                </c:pt>
                <c:pt idx="137">
                  <c:v>#N/A</c:v>
                </c:pt>
                <c:pt idx="138">
                  <c:v>17.248814144027598</c:v>
                </c:pt>
                <c:pt idx="139">
                  <c:v>22.870211549456833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16.311883206916239</c:v>
                </c:pt>
                <c:pt idx="146">
                  <c:v>13.443570612354643</c:v>
                </c:pt>
                <c:pt idx="147">
                  <c:v>9.6325193854452635</c:v>
                </c:pt>
                <c:pt idx="148">
                  <c:v>15.75299306868305</c:v>
                </c:pt>
                <c:pt idx="149">
                  <c:v>16.323865491348354</c:v>
                </c:pt>
                <c:pt idx="150">
                  <c:v>28.368794326241137</c:v>
                </c:pt>
                <c:pt idx="151">
                  <c:v>16.813787305590587</c:v>
                </c:pt>
                <c:pt idx="152">
                  <c:v>19.402405898331395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9C6E-4000-93F2-6255EA5D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9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50"/>
          <c:min val="1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GB5!PivotTable1</c:name>
    <c:fmtId val="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Geekbench 5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GB5'!$C$4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GB5'!$B$5:$B$16</c:f>
              <c:strCache>
                <c:ptCount val="11"/>
                <c:pt idx="0">
                  <c:v>EPYC 9554 (Genoa) [148]</c:v>
                </c:pt>
                <c:pt idx="1">
                  <c:v>R9 7950X (RPL) @50w [130]</c:v>
                </c:pt>
                <c:pt idx="2">
                  <c:v>R9 7950X (RPL) @260w [134]</c:v>
                </c:pt>
                <c:pt idx="3">
                  <c:v>R9 7950X (RPL) @160w [133]</c:v>
                </c:pt>
                <c:pt idx="4">
                  <c:v>R9 7950X (RPL) @105w [132]</c:v>
                </c:pt>
                <c:pt idx="5">
                  <c:v>R9 7950X (RPL) @65w [131]</c:v>
                </c:pt>
                <c:pt idx="6">
                  <c:v>i9-12900H (ADL) @AC [139]</c:v>
                </c:pt>
                <c:pt idx="7">
                  <c:v>i7-12700K (ADL) [141]</c:v>
                </c:pt>
                <c:pt idx="8">
                  <c:v>i7-1260P (ADL) @AC [142]</c:v>
                </c:pt>
                <c:pt idx="9">
                  <c:v>R5 5675U (CZN) @AC [137]</c:v>
                </c:pt>
                <c:pt idx="10">
                  <c:v>R7 4700U (RNR) @AC [128]</c:v>
                </c:pt>
              </c:strCache>
            </c:strRef>
          </c:cat>
          <c:val>
            <c:numRef>
              <c:f>'PES GB5'!$C$5:$C$16</c:f>
              <c:numCache>
                <c:formatCode>General</c:formatCode>
                <c:ptCount val="11"/>
                <c:pt idx="0">
                  <c:v>72</c:v>
                </c:pt>
                <c:pt idx="1">
                  <c:v>687</c:v>
                </c:pt>
                <c:pt idx="2">
                  <c:v>789</c:v>
                </c:pt>
                <c:pt idx="3">
                  <c:v>872</c:v>
                </c:pt>
                <c:pt idx="4">
                  <c:v>911</c:v>
                </c:pt>
                <c:pt idx="5">
                  <c:v>1001</c:v>
                </c:pt>
                <c:pt idx="6">
                  <c:v>1446</c:v>
                </c:pt>
                <c:pt idx="7">
                  <c:v>1586</c:v>
                </c:pt>
                <c:pt idx="8">
                  <c:v>2280</c:v>
                </c:pt>
                <c:pt idx="9">
                  <c:v>2457</c:v>
                </c:pt>
                <c:pt idx="10">
                  <c:v>3368.72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1-4031-AD24-8F3822E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GB5!PivotTable1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Geekbench 5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GB5'!$C$4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GB5'!$B$5:$B$16</c:f>
              <c:strCache>
                <c:ptCount val="11"/>
                <c:pt idx="0">
                  <c:v>EPYC 9554 (Genoa) [148]</c:v>
                </c:pt>
                <c:pt idx="1">
                  <c:v>R9 7950X (RPL) @260w [134]</c:v>
                </c:pt>
                <c:pt idx="2">
                  <c:v>R9 7950X (RPL) @160w [133]</c:v>
                </c:pt>
                <c:pt idx="3">
                  <c:v>R9 7950X (RPL) @105w [132]</c:v>
                </c:pt>
                <c:pt idx="4">
                  <c:v>R9 7950X (RPL) @50w [130]</c:v>
                </c:pt>
                <c:pt idx="5">
                  <c:v>R9 7950X (RPL) @65w [131]</c:v>
                </c:pt>
                <c:pt idx="6">
                  <c:v>i7-12700K (ADL) [141]</c:v>
                </c:pt>
                <c:pt idx="7">
                  <c:v>i9-12900H (ADL) @AC [139]</c:v>
                </c:pt>
                <c:pt idx="8">
                  <c:v>i7-1260P (ADL) @AC [142]</c:v>
                </c:pt>
                <c:pt idx="9">
                  <c:v>R5 5675U (CZN) @AC [137]</c:v>
                </c:pt>
                <c:pt idx="10">
                  <c:v>R7 4700U (RNR) @AC [128]</c:v>
                </c:pt>
              </c:strCache>
            </c:strRef>
          </c:cat>
          <c:val>
            <c:numRef>
              <c:f>'Consumption GB5'!$C$5:$C$16</c:f>
              <c:numCache>
                <c:formatCode>General</c:formatCode>
                <c:ptCount val="11"/>
                <c:pt idx="0">
                  <c:v>51988</c:v>
                </c:pt>
                <c:pt idx="1">
                  <c:v>11117</c:v>
                </c:pt>
                <c:pt idx="2">
                  <c:v>9997</c:v>
                </c:pt>
                <c:pt idx="3">
                  <c:v>9528</c:v>
                </c:pt>
                <c:pt idx="4">
                  <c:v>8510</c:v>
                </c:pt>
                <c:pt idx="5">
                  <c:v>8264</c:v>
                </c:pt>
                <c:pt idx="6">
                  <c:v>5315</c:v>
                </c:pt>
                <c:pt idx="7">
                  <c:v>4949</c:v>
                </c:pt>
                <c:pt idx="8">
                  <c:v>2969</c:v>
                </c:pt>
                <c:pt idx="9">
                  <c:v>2561</c:v>
                </c:pt>
                <c:pt idx="10">
                  <c:v>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C9C-AC03-69B314AA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Geekbench 5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688290477043069E-2"/>
          <c:y val="4.8209434838246329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'Perf-Power-GB5'!$F$5</c:f>
              <c:strCache>
                <c:ptCount val="1"/>
                <c:pt idx="0">
                  <c:v>Dur.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49-4B75-AEA5-FDFD3700FD8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49-4B75-AEA5-FDFD3700FD8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49-4B75-AEA5-FDFD3700FD8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49-4B75-AEA5-FDFD3700FD8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49-4B75-AEA5-FDFD3700FD8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49-4B75-AEA5-FDFD3700FD8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49-4B75-AEA5-FDFD3700FD8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349-4B75-AEA5-FDFD3700FD8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349-4B75-AEA5-FDFD3700FD8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349-4B75-AEA5-FDFD3700FD8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349-4B75-AEA5-FDFD3700FD8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C349-4B75-AEA5-FDFD3700FD8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C349-4B75-AEA5-FDFD3700FD8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C349-4B75-AEA5-FDFD3700FD89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C349-4B75-AEA5-FDFD3700FD89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C349-4B75-AEA5-FDFD3700FD8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C349-4B75-AEA5-FDFD3700FD89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C349-4B75-AEA5-FDFD3700FD89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C349-4B75-AEA5-FDFD3700FD8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C349-4B75-AEA5-FDFD3700FD89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C349-4B75-AEA5-FDFD3700FD89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C349-4B75-AEA5-FDFD3700FD89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C349-4B75-AEA5-FDFD3700FD89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C349-4B75-AEA5-FDFD3700FD89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C349-4B75-AEA5-FDFD3700FD89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C349-4B75-AEA5-FDFD3700FD89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C349-4B75-AEA5-FDFD3700FD89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C349-4B75-AEA5-FDFD3700FD89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C349-4B75-AEA5-FDFD3700FD89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C349-4B75-AEA5-FDFD3700FD89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C349-4B75-AEA5-FDFD3700FD89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C349-4B75-AEA5-FDFD3700FD89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C349-4B75-AEA5-FDFD3700FD89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C349-4B75-AEA5-FDFD3700FD89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C349-4B75-AEA5-FDFD3700FD89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C349-4B75-AEA5-FDFD3700FD89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C349-4B75-AEA5-FDFD3700FD89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C349-4B75-AEA5-FDFD3700FD89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C349-4B75-AEA5-FDFD3700FD89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C349-4B75-AEA5-FDFD3700FD89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C349-4B75-AEA5-FDFD3700FD89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C349-4B75-AEA5-FDFD3700FD89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C349-4B75-AEA5-FDFD3700FD89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C349-4B75-AEA5-FDFD3700FD89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C349-4B75-AEA5-FDFD3700FD89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C349-4B75-AEA5-FDFD3700FD89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C349-4B75-AEA5-FDFD3700FD89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C349-4B75-AEA5-FDFD3700FD89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C349-4B75-AEA5-FDFD3700FD89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C349-4B75-AEA5-FDFD3700FD89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C349-4B75-AEA5-FDFD3700FD89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C349-4B75-AEA5-FDFD3700FD89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C349-4B75-AEA5-FDFD3700FD89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C349-4B75-AEA5-FDFD3700FD89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C349-4B75-AEA5-FDFD3700FD89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C349-4B75-AEA5-FDFD3700FD89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C349-4B75-AEA5-FDFD3700FD89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C349-4B75-AEA5-FDFD3700FD89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C349-4B75-AEA5-FDFD3700FD89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C349-4B75-AEA5-FDFD3700FD89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C349-4B75-AEA5-FDFD3700FD89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C349-4B75-AEA5-FDFD3700FD89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C349-4B75-AEA5-FDFD3700FD89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C349-4B75-AEA5-FDFD3700FD89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C349-4B75-AEA5-FDFD3700FD89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C349-4B75-AEA5-FDFD3700FD89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C349-4B75-AEA5-FDFD3700FD89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C349-4B75-AEA5-FDFD3700FD89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C349-4B75-AEA5-FDFD3700FD89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C349-4B75-AEA5-FDFD3700FD89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C349-4B75-AEA5-FDFD3700FD89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C349-4B75-AEA5-FDFD3700FD89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C349-4B75-AEA5-FDFD3700FD89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C349-4B75-AEA5-FDFD3700FD89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C349-4B75-AEA5-FDFD3700FD89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C349-4B75-AEA5-FDFD3700FD89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C349-4B75-AEA5-FDFD3700FD89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C349-4B75-AEA5-FDFD3700FD89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C349-4B75-AEA5-FDFD3700FD89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C349-4B75-AEA5-FDFD3700FD89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C349-4B75-AEA5-FDFD3700FD89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C349-4B75-AEA5-FDFD3700FD89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C349-4B75-AEA5-FDFD3700FD89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C349-4B75-AEA5-FDFD3700FD89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C349-4B75-AEA5-FDFD3700FD89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C349-4B75-AEA5-FDFD3700FD89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C349-4B75-AEA5-FDFD3700FD89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C349-4B75-AEA5-FDFD3700FD89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C349-4B75-AEA5-FDFD3700FD89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49-4B75-AEA5-FDFD3700FD89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49-4B75-AEA5-FDFD3700FD89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49-4B75-AEA5-FDFD3700FD89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49-4B75-AEA5-FDFD3700FD89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49-4B75-AEA5-FDFD3700FD89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49-4B75-AEA5-FDFD3700FD89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49-4B75-AEA5-FDFD3700FD89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49-4B75-AEA5-FDFD3700FD89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49-4B75-AEA5-FDFD3700FD89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49-4B75-AEA5-FDFD3700FD89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49-4B75-AEA5-FDFD3700FD89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49-4B75-AEA5-FDFD3700FD89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49-4B75-AEA5-FDFD3700FD89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49-4B75-AEA5-FDFD3700FD89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49-4B75-AEA5-FDFD3700FD89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49-4B75-AEA5-FDFD3700FD89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49-4B75-AEA5-FDFD3700FD89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49-4B75-AEA5-FDFD3700FD89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49-4B75-AEA5-FDFD3700FD89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49-4B75-AEA5-FDFD3700FD89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49-4B75-AEA5-FDFD3700FD89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49-4B75-AEA5-FDFD3700FD89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49-4B75-AEA5-FDFD3700FD89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49-4B75-AEA5-FDFD3700FD89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49-4B75-AEA5-FDFD3700FD89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49-4B75-AEA5-FDFD3700FD89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49-4B75-AEA5-FDFD3700FD89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49-4B75-AEA5-FDFD3700FD89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49-4B75-AEA5-FDFD3700FD89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49-4B75-AEA5-FDFD3700FD89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49-4B75-AEA5-FDFD3700FD89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49-4B75-AEA5-FDFD3700FD89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49-4B75-AEA5-FDFD3700FD89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49-4B75-AEA5-FDFD3700FD89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49-4B75-AEA5-FDFD3700FD89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49-4B75-AEA5-FDFD3700FD89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49-4B75-AEA5-FDFD3700FD89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49-4B75-AEA5-FDFD3700FD89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49-4B75-AEA5-FDFD3700FD89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49-4B75-AEA5-FDFD3700FD89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49-4B75-AEA5-FDFD3700FD89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49-4B75-AEA5-FDFD3700FD89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49-4B75-AEA5-FDFD3700FD89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49-4B75-AEA5-FDFD3700FD89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49-4B75-AEA5-FDFD3700FD89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49-4B75-AEA5-FDFD3700FD89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49-4B75-AEA5-FDFD3700FD89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49-4B75-AEA5-FDFD3700FD89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49-4B75-AEA5-FDFD3700FD89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49-4B75-AEA5-FDFD3700FD89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49-4B75-AEA5-FDFD3700FD89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49-4B75-AEA5-FDFD3700FD89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49-4B75-AEA5-FDFD3700FD89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D-C349-4B75-AEA5-FDFD3700FD89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F-C349-4B75-AEA5-FDFD3700FD89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1-C349-4B75-AEA5-FDFD3700FD89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3-C349-4B75-AEA5-FDFD3700FD89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5-C349-4B75-AEA5-FDFD3700FD89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7-C349-4B75-AEA5-FDFD3700FD89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9-C349-4B75-AEA5-FDFD3700FD89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B-C349-4B75-AEA5-FDFD3700FD89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D-C349-4B75-AEA5-FDFD3700FD89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F-C349-4B75-AEA5-FDFD3700FD89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1-C349-4B75-AEA5-FDFD3700FD89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3-C349-4B75-AEA5-FDFD3700FD89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5-C349-4B75-AEA5-FDFD3700FD89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7-C349-4B75-AEA5-FDFD3700FD89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9-C349-4B75-AEA5-FDFD3700FD89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B-C349-4B75-AEA5-FDFD3700FD89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D-C349-4B75-AEA5-FDFD3700FD89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F-C349-4B75-AEA5-FDFD3700FD89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1-C349-4B75-AEA5-FDFD3700FD89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3-C349-4B75-AEA5-FDFD3700FD89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5-C349-4B75-AEA5-FDFD3700FD89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7-C349-4B75-AEA5-FDFD3700FD89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9-C349-4B75-AEA5-FDFD3700FD89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B-C349-4B75-AEA5-FDFD3700FD89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D-C349-4B75-AEA5-FDFD3700FD89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F-C349-4B75-AEA5-FDFD3700FD89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1-C349-4B75-AEA5-FDFD3700FD89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3-C349-4B75-AEA5-FDFD3700FD89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5-C349-4B75-AEA5-FDFD3700FD89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7-C349-4B75-AEA5-FDFD3700FD89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9-C349-4B75-AEA5-FDFD3700FD89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B-C349-4B75-AEA5-FDFD3700FD89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D-C349-4B75-AEA5-FDFD3700FD89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F-C349-4B75-AEA5-FDFD3700FD89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1-C349-4B75-AEA5-FDFD3700FD89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3-C349-4B75-AEA5-FDFD3700FD89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5-C349-4B75-AEA5-FDFD3700FD89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7-C349-4B75-AEA5-FDFD3700FD89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9-C349-4B75-AEA5-FDFD3700FD89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B-C349-4B75-AEA5-FDFD3700FD89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D-C349-4B75-AEA5-FDFD3700FD89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F-C349-4B75-AEA5-FDFD3700FD89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1-C349-4B75-AEA5-FDFD3700FD89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3-C349-4B75-AEA5-FDFD3700FD89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5-C349-4B75-AEA5-FDFD3700FD89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7-C349-4B75-AEA5-FDFD3700FD89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9-C349-4B75-AEA5-FDFD3700FD89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B-C349-4B75-AEA5-FDFD3700FD89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D-C349-4B75-AEA5-FDFD3700FD89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F-C349-4B75-AEA5-FDFD3700FD89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1-C349-4B75-AEA5-FDFD3700FD89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3-C349-4B75-AEA5-FDFD3700FD89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5-C349-4B75-AEA5-FDFD3700FD89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F4D7A2E8-E7D3-4369-9191-7B8A78E0CCF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349-4B75-AEA5-FDFD3700FD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49-4B75-AEA5-FDFD3700FD89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C04C70DE-C678-48E9-A231-2FED9E25C54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49-4B75-AEA5-FDFD3700FD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49-4B75-AEA5-FDFD3700FD89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CDB4C521-6099-4CB1-9B3C-87B941091EB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349-4B75-AEA5-FDFD3700FD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349-4B75-AEA5-FDFD3700FD89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6AA3425C-3E19-467B-A21D-526AB8938AE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349-4B75-AEA5-FDFD3700FD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349-4B75-AEA5-FDFD3700FD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349-4B75-AEA5-FDFD3700FD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349-4B75-AEA5-FDFD3700FD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349-4B75-AEA5-FDFD3700FD89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492E80F3-FE31-4BB0-B65F-B28DD6B671C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349-4B75-AEA5-FDFD3700FD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349-4B75-AEA5-FDFD3700FD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349-4B75-AEA5-FDFD3700FD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349-4B75-AEA5-FDFD3700FD8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349-4B75-AEA5-FDFD3700FD89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C349-4B75-AEA5-FDFD3700FD8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349-4B75-AEA5-FDFD3700FD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349-4B75-AEA5-FDFD3700FD8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349-4B75-AEA5-FDFD3700FD8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349-4B75-AEA5-FDFD3700FD8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349-4B75-AEA5-FDFD3700FD89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C349-4B75-AEA5-FDFD3700FD8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349-4B75-AEA5-FDFD3700FD8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349-4B75-AEA5-FDFD3700FD8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349-4B75-AEA5-FDFD3700FD8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349-4B75-AEA5-FDFD3700FD89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C349-4B75-AEA5-FDFD3700FD8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349-4B75-AEA5-FDFD3700FD89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6A1DAD29-5E48-4550-99F3-46B4C15E18B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C349-4B75-AEA5-FDFD3700FD8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349-4B75-AEA5-FDFD3700FD8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349-4B75-AEA5-FDFD3700FD8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349-4B75-AEA5-FDFD3700FD8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C349-4B75-AEA5-FDFD3700FD8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349-4B75-AEA5-FDFD3700FD89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CDCC770B-D0C8-415E-BB25-8B7021268E8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C349-4B75-AEA5-FDFD3700FD8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C349-4B75-AEA5-FDFD3700FD8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C349-4B75-AEA5-FDFD3700FD89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E11ADC18-7CBD-4053-A90B-E4F797A2482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C349-4B75-AEA5-FDFD3700FD89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C349-4B75-AEA5-FDFD3700FD89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E1CDBFBE-A862-4DDF-BB9D-D92DA5B43CD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C349-4B75-AEA5-FDFD3700FD8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C349-4B75-AEA5-FDFD3700FD89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952B8795-6FDC-4870-8D74-3FC788B89FB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C349-4B75-AEA5-FDFD3700FD8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C349-4B75-AEA5-FDFD3700FD8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C349-4B75-AEA5-FDFD3700FD8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C349-4B75-AEA5-FDFD3700FD89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01C1C164-D296-4A84-B951-899A7ACC749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C349-4B75-AEA5-FDFD3700FD8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C349-4B75-AEA5-FDFD3700FD8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C349-4B75-AEA5-FDFD3700FD8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C349-4B75-AEA5-FDFD3700FD89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A0821584-65BA-41E2-A3FA-419394A200F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C349-4B75-AEA5-FDFD3700FD89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C349-4B75-AEA5-FDFD3700FD8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C349-4B75-AEA5-FDFD3700FD8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C349-4B75-AEA5-FDFD3700FD89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C349-4B75-AEA5-FDFD3700FD89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5B90FA16-066B-462A-84B4-976654EB33A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C349-4B75-AEA5-FDFD3700FD89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1-C349-4B75-AEA5-FDFD3700FD8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C349-4B75-AEA5-FDFD3700FD8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C349-4B75-AEA5-FDFD3700FD89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C349-4B75-AEA5-FDFD3700FD89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6D4D2119-F872-4D09-B885-A8B3739F9A5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C349-4B75-AEA5-FDFD3700FD8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C349-4B75-AEA5-FDFD3700FD8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C349-4B75-AEA5-FDFD3700FD89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54059DCB-37B5-4ACE-86D6-983256EBC34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C349-4B75-AEA5-FDFD3700FD8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C349-4B75-AEA5-FDFD3700FD89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C349-4B75-AEA5-FDFD3700FD8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C349-4B75-AEA5-FDFD3700FD8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C349-4B75-AEA5-FDFD3700FD8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C349-4B75-AEA5-FDFD3700FD89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8B-C349-4B75-AEA5-FDFD3700FD8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C349-4B75-AEA5-FDFD3700FD89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BEF0556A-B87A-4CBD-A1F2-4FEC16897B9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C349-4B75-AEA5-FDFD3700FD8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C349-4B75-AEA5-FDFD3700FD89}"/>
                </c:ext>
              </c:extLst>
            </c:dLbl>
            <c:dLbl>
              <c:idx val="73"/>
              <c:layout>
                <c:manualLayout>
                  <c:x val="-0.12548798041203055"/>
                  <c:y val="1.850587575709417E-2"/>
                </c:manualLayout>
              </c:layout>
              <c:tx>
                <c:rich>
                  <a:bodyPr/>
                  <a:lstStyle/>
                  <a:p>
                    <a:fld id="{DD768055-C90B-4A74-8025-6F1A25A4ACB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C349-4B75-AEA5-FDFD3700FD89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A5DDB724-3272-4D92-A3CC-CB02E4A796C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C349-4B75-AEA5-FDFD3700FD8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C349-4B75-AEA5-FDFD3700FD89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48FCBA51-4ED7-440C-98B1-F7512D207F7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C349-4B75-AEA5-FDFD3700FD8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C349-4B75-AEA5-FDFD3700FD89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C54753E8-9246-4086-8D45-9AD11E31439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C349-4B75-AEA5-FDFD3700FD89}"/>
                </c:ext>
              </c:extLst>
            </c:dLbl>
            <c:dLbl>
              <c:idx val="79"/>
              <c:layout>
                <c:manualLayout>
                  <c:x val="-0.17763862059176427"/>
                  <c:y val="0.1085226068760925"/>
                </c:manualLayout>
              </c:layout>
              <c:tx>
                <c:rich>
                  <a:bodyPr/>
                  <a:lstStyle/>
                  <a:p>
                    <a:fld id="{DAB3B3E3-29E4-4C93-A516-FAA3F013910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C349-4B75-AEA5-FDFD3700FD89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E064F998-B6F0-4346-83C3-932086522A6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C349-4B75-AEA5-FDFD3700FD89}"/>
                </c:ext>
              </c:extLst>
            </c:dLbl>
            <c:dLbl>
              <c:idx val="81"/>
              <c:layout>
                <c:manualLayout>
                  <c:x val="-0.14223958541314496"/>
                  <c:y val="1.2799457907407177E-2"/>
                </c:manualLayout>
              </c:layout>
              <c:tx>
                <c:rich>
                  <a:bodyPr/>
                  <a:lstStyle/>
                  <a:p>
                    <a:fld id="{3A8CF13E-4771-4785-B226-5248465A533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C349-4B75-AEA5-FDFD3700FD89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C349-4B75-AEA5-FDFD3700FD8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349-4B75-AEA5-FDFD3700FD89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C349-4B75-AEA5-FDFD3700FD8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C349-4B75-AEA5-FDFD3700FD8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C349-4B75-AEA5-FDFD3700FD89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371E0E4B-54FA-40A0-AC37-ED3FFC23CC1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C349-4B75-AEA5-FDFD3700FD89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C349-4B75-AEA5-FDFD3700FD8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49-4B75-AEA5-FDFD3700FD89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49-4B75-AEA5-FDFD3700FD89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F6DC113-318A-4AD5-B093-5928038726F3}" type="CELLRANGE">
                      <a:rPr lang="en-US"/>
                      <a:pPr>
                        <a:defRPr/>
                      </a:pPr>
                      <a:t>[CELLRANGE]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49-4B75-AEA5-FDFD3700FD89}"/>
                </c:ext>
              </c:extLst>
            </c:dLbl>
            <c:dLbl>
              <c:idx val="92"/>
              <c:layout>
                <c:manualLayout>
                  <c:x val="-0.26220710640534595"/>
                  <c:y val="0.13530630308488284"/>
                </c:manualLayout>
              </c:layout>
              <c:tx>
                <c:rich>
                  <a:bodyPr/>
                  <a:lstStyle/>
                  <a:p>
                    <a:fld id="{16010B15-AA66-4FEF-B371-B113F3ED283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49-4B75-AEA5-FDFD3700FD89}"/>
                </c:ext>
              </c:extLst>
            </c:dLbl>
            <c:dLbl>
              <c:idx val="93"/>
              <c:layout>
                <c:manualLayout>
                  <c:x val="-0.20452134385773418"/>
                  <c:y val="6.3467150940798439E-2"/>
                </c:manualLayout>
              </c:layout>
              <c:tx>
                <c:rich>
                  <a:bodyPr/>
                  <a:lstStyle/>
                  <a:p>
                    <a:fld id="{ECD2588B-B371-43C6-91FC-7DB9EBEAE83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49-4B75-AEA5-FDFD3700FD89}"/>
                </c:ext>
              </c:extLst>
            </c:dLbl>
            <c:dLbl>
              <c:idx val="94"/>
              <c:layout>
                <c:manualLayout>
                  <c:x val="-0.18341311111111111"/>
                  <c:y val="4.2503333333333334E-3"/>
                </c:manualLayout>
              </c:layout>
              <c:tx>
                <c:rich>
                  <a:bodyPr/>
                  <a:lstStyle/>
                  <a:p>
                    <a:fld id="{26B965E8-9104-4CC7-BB1F-8A83EAA0051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49-4B75-AEA5-FDFD3700FD89}"/>
                </c:ext>
              </c:extLst>
            </c:dLbl>
            <c:dLbl>
              <c:idx val="95"/>
              <c:layout>
                <c:manualLayout>
                  <c:x val="-0.12954951218592603"/>
                  <c:y val="-2.97567807384648E-2"/>
                </c:manualLayout>
              </c:layout>
              <c:tx>
                <c:rich>
                  <a:bodyPr/>
                  <a:lstStyle/>
                  <a:p>
                    <a:fld id="{9685C3FD-6186-4641-A371-BA1DEFFD760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49-4B75-AEA5-FDFD3700FD8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49-4B75-AEA5-FDFD3700FD89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3155426E-6E93-4EF2-B97B-6D8B83B348E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49-4B75-AEA5-FDFD3700FD89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fld id="{5DFA4980-0694-42E1-AC7E-445875FEA37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49-4B75-AEA5-FDFD3700FD89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C349-4B75-AEA5-FDFD3700FD89}"/>
                </c:ext>
              </c:extLst>
            </c:dLbl>
            <c:dLbl>
              <c:idx val="100"/>
              <c:layout>
                <c:manualLayout>
                  <c:x val="-0.21456400577525733"/>
                  <c:y val="2.5523454468400597E-2"/>
                </c:manualLayout>
              </c:layout>
              <c:tx>
                <c:rich>
                  <a:bodyPr/>
                  <a:lstStyle/>
                  <a:p>
                    <a:fld id="{CF059D90-F0C8-4828-A7CB-C4DCC4FD0F9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C349-4B75-AEA5-FDFD3700FD89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49-4B75-AEA5-FDFD3700FD89}"/>
                </c:ext>
              </c:extLst>
            </c:dLbl>
            <c:dLbl>
              <c:idx val="102"/>
              <c:layout>
                <c:manualLayout>
                  <c:x val="7.0416443958490893E-3"/>
                  <c:y val="-4.2048524659639742E-3"/>
                </c:manualLayout>
              </c:layout>
              <c:tx>
                <c:rich>
                  <a:bodyPr/>
                  <a:lstStyle/>
                  <a:p>
                    <a:fld id="{141AD283-7D1D-4371-BF27-E182BC7A099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49-4B75-AEA5-FDFD3700FD89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49-4B75-AEA5-FDFD3700FD89}"/>
                </c:ext>
              </c:extLst>
            </c:dLbl>
            <c:dLbl>
              <c:idx val="104"/>
              <c:layout>
                <c:manualLayout>
                  <c:x val="-0.2084402633762385"/>
                  <c:y val="5.3118262311864971E-2"/>
                </c:manualLayout>
              </c:layout>
              <c:tx>
                <c:rich>
                  <a:bodyPr/>
                  <a:lstStyle/>
                  <a:p>
                    <a:fld id="{D20C3069-511C-44A9-8C43-4351FBF2869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C349-4B75-AEA5-FDFD3700FD89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0D80FA52-503B-4C0F-9027-07E9243F6AA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C349-4B75-AEA5-FDFD3700FD89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/>
                  <a:lstStyle/>
                  <a:p>
                    <a:fld id="{5B571B93-6688-492A-B30A-AB21FA1B320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C349-4B75-AEA5-FDFD3700FD89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436BC223-2C85-4394-8A57-7D40E38AB49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C349-4B75-AEA5-FDFD3700FD89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4C719AE8-56EF-43D4-A730-0602380615F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C349-4B75-AEA5-FDFD3700FD89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fld id="{595806B4-9504-48C8-857A-E389A32FEFA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B-C349-4B75-AEA5-FDFD3700FD89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88E29B8F-A9C2-49CC-BCCC-43AEC5E837B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C349-4B75-AEA5-FDFD3700FD89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0F4CF152-259C-4E35-A831-97ECA6C1050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F-C349-4B75-AEA5-FDFD3700FD89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1-C349-4B75-AEA5-FDFD3700FD89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2C7535FD-5C33-4640-BD0B-471F9AC2133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3-C349-4B75-AEA5-FDFD3700FD8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49-4B75-AEA5-FDFD3700FD89}"/>
                </c:ext>
              </c:extLst>
            </c:dLbl>
            <c:dLbl>
              <c:idx val="115"/>
              <c:layout>
                <c:manualLayout>
                  <c:x val="-0.27516666666666673"/>
                  <c:y val="-1.034802860683865E-16"/>
                </c:manualLayout>
              </c:layout>
              <c:tx>
                <c:rich>
                  <a:bodyPr/>
                  <a:lstStyle/>
                  <a:p>
                    <a:fld id="{CA80D231-7D43-4F02-9D25-3C85BC0C697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7-C349-4B75-AEA5-FDFD3700FD89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fld id="{A6DD713D-53B8-4A60-A8B3-640B856B650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9-C349-4B75-AEA5-FDFD3700FD89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fld id="{DB88FB9F-3D08-4590-8D80-C4208C68AA3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B-C349-4B75-AEA5-FDFD3700FD89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fld id="{93F6EE20-9560-4C0B-9DFD-6D89B1343BC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D-C349-4B75-AEA5-FDFD3700FD89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fld id="{FED943A0-9EFE-48BB-B180-30FC173B51E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F-C349-4B75-AEA5-FDFD3700FD89}"/>
                </c:ext>
              </c:extLst>
            </c:dLbl>
            <c:dLbl>
              <c:idx val="120"/>
              <c:layout>
                <c:manualLayout>
                  <c:x val="-0.1620034519325054"/>
                  <c:y val="0"/>
                </c:manualLayout>
              </c:layout>
              <c:tx>
                <c:rich>
                  <a:bodyPr/>
                  <a:lstStyle/>
                  <a:p>
                    <a:fld id="{DF98C5F0-33A7-4C24-94FD-DA4ED200CEA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1-C349-4B75-AEA5-FDFD3700FD8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49-4B75-AEA5-FDFD3700FD89}"/>
                </c:ext>
              </c:extLst>
            </c:dLbl>
            <c:dLbl>
              <c:idx val="122"/>
              <c:layout>
                <c:manualLayout>
                  <c:x val="-0.16059472626352714"/>
                  <c:y val="6.3609953338231537E-2"/>
                </c:manualLayout>
              </c:layout>
              <c:tx>
                <c:rich>
                  <a:bodyPr/>
                  <a:lstStyle/>
                  <a:p>
                    <a:fld id="{8826974C-A83D-4C36-A8A4-D65962C9C13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5-C349-4B75-AEA5-FDFD3700FD8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49-4B75-AEA5-FDFD3700FD8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49-4B75-AEA5-FDFD3700FD8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5A4EA06A-03ED-4667-9289-DD708C6D8DA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49-4B75-AEA5-FDFD3700FD8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49-4B75-AEA5-FDFD3700FD8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02C70E7B-2998-4F17-9E9B-65E029407AB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49-4B75-AEA5-FDFD3700FD8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99962CC6-5A6F-4F88-A7DD-06B76DD9425F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49-4B75-AEA5-FDFD3700FD89}"/>
                </c:ext>
              </c:extLst>
            </c:dLbl>
            <c:dLbl>
              <c:idx val="129"/>
              <c:layout>
                <c:manualLayout>
                  <c:x val="-0.18582147623586034"/>
                  <c:y val="-5.0856933277052144E-17"/>
                </c:manualLayout>
              </c:layout>
              <c:tx>
                <c:rich>
                  <a:bodyPr/>
                  <a:lstStyle/>
                  <a:p>
                    <a:fld id="{F2128405-9AFB-4F9A-A167-5A4E89664F2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3-C349-4B75-AEA5-FDFD3700FD89}"/>
                </c:ext>
              </c:extLst>
            </c:dLbl>
            <c:dLbl>
              <c:idx val="130"/>
              <c:layout>
                <c:manualLayout>
                  <c:x val="-0.18865844533869791"/>
                  <c:y val="2.3579395998317661E-2"/>
                </c:manualLayout>
              </c:layout>
              <c:tx>
                <c:rich>
                  <a:bodyPr/>
                  <a:lstStyle/>
                  <a:p>
                    <a:fld id="{E6382B19-2B47-4D3A-AA28-7270026389F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5-C349-4B75-AEA5-FDFD3700FD89}"/>
                </c:ext>
              </c:extLst>
            </c:dLbl>
            <c:dLbl>
              <c:idx val="131"/>
              <c:layout>
                <c:manualLayout>
                  <c:x val="-0.11347876411350244"/>
                  <c:y val="3.8836652232523153E-2"/>
                </c:manualLayout>
              </c:layout>
              <c:tx>
                <c:rich>
                  <a:bodyPr/>
                  <a:lstStyle/>
                  <a:p>
                    <a:fld id="{86A86FC4-69DA-48E8-902E-68C6E18AEC0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7-C349-4B75-AEA5-FDFD3700FD8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49-4B75-AEA5-FDFD3700FD8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49-4B75-AEA5-FDFD3700FD8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14B2450E-173C-4296-8F00-1AC2A3313493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49-4B75-AEA5-FDFD3700FD8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49-4B75-AEA5-FDFD3700FD8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BAA6C21D-460F-4FA6-9CD6-DB3A73129B1F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49-4B75-AEA5-FDFD3700FD8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49-4B75-AEA5-FDFD3700FD8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8B62534A-0E9C-47D7-8382-DE2E14AD7688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49-4B75-AEA5-FDFD3700FD8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E088E35C-1E95-4E54-8759-04962138DCDC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49-4B75-AEA5-FDFD3700FD8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49-4B75-AEA5-FDFD3700FD8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49-4B75-AEA5-FDFD3700FD8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C349-4B75-AEA5-FDFD3700FD8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C349-4B75-AEA5-FDFD3700FD8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C349-4B75-AEA5-FDFD3700FD8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4ABC9917-37B3-4B99-B430-62BB86A2A4B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C349-4B75-AEA5-FDFD3700FD8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C349-4B75-AEA5-FDFD3700FD8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C349-4B75-AEA5-FDFD3700FD8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C349-4B75-AEA5-FDFD3700FD8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C349-4B75-AEA5-FDFD3700FD8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C349-4B75-AEA5-FDFD3700FD8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C349-4B75-AEA5-FDFD3700FD8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C349-4B75-AEA5-FDFD3700FD8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C349-4B75-AEA5-FDFD3700FD8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C349-4B75-AEA5-FDFD3700FD8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C349-4B75-AEA5-FDFD3700FD8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C349-4B75-AEA5-FDFD3700FD8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C349-4B75-AEA5-FDFD3700FD8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C349-4B75-AEA5-FDFD3700FD8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C349-4B75-AEA5-FDFD3700FD8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C349-4B75-AEA5-FDFD3700FD8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C349-4B75-AEA5-FDFD3700FD8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C349-4B75-AEA5-FDFD3700FD8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C349-4B75-AEA5-FDFD3700FD8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C349-4B75-AEA5-FDFD3700FD8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C349-4B75-AEA5-FDFD3700FD8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C349-4B75-AEA5-FDFD3700FD8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C349-4B75-AEA5-FDFD3700FD8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C349-4B75-AEA5-FDFD3700FD8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C349-4B75-AEA5-FDFD3700FD8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C349-4B75-AEA5-FDFD3700FD8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C349-4B75-AEA5-FDFD3700FD8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C349-4B75-AEA5-FDFD3700FD8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C349-4B75-AEA5-FDFD3700FD8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C349-4B75-AEA5-FDFD3700FD8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C349-4B75-AEA5-FDFD3700FD8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C349-4B75-AEA5-FDFD3700FD8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C349-4B75-AEA5-FDFD3700FD8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C349-4B75-AEA5-FDFD3700FD8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C349-4B75-AEA5-FDFD3700FD8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C349-4B75-AEA5-FDFD3700FD8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C349-4B75-AEA5-FDFD3700FD8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C349-4B75-AEA5-FDFD3700FD8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C349-4B75-AEA5-FDFD3700FD8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C349-4B75-AEA5-FDFD3700FD8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C349-4B75-AEA5-FDFD3700FD8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C349-4B75-AEA5-FDFD3700FD8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C349-4B75-AEA5-FDFD3700FD8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C349-4B75-AEA5-FDFD3700FD8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C349-4B75-AEA5-FDFD3700FD8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C349-4B75-AEA5-FDFD3700FD8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C349-4B75-AEA5-FDFD3700FD8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C349-4B75-AEA5-FDFD3700FD8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C349-4B75-AEA5-FDFD3700FD8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C349-4B75-AEA5-FDFD3700F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'Perf-Power-GB5'!$F$6:$F$200</c:f>
              <c:numCache>
                <c:formatCode>0.0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139.15</c:v>
                </c:pt>
                <c:pt idx="126">
                  <c:v>#N/A</c:v>
                </c:pt>
                <c:pt idx="127">
                  <c:v>170.95</c:v>
                </c:pt>
                <c:pt idx="128">
                  <c:v>120.88</c:v>
                </c:pt>
                <c:pt idx="129">
                  <c:v>115.24</c:v>
                </c:pt>
                <c:pt idx="130">
                  <c:v>114.75</c:v>
                </c:pt>
                <c:pt idx="131">
                  <c:v>114.08</c:v>
                </c:pt>
                <c:pt idx="132">
                  <c:v>#N/A</c:v>
                </c:pt>
                <c:pt idx="133">
                  <c:v>#N/A</c:v>
                </c:pt>
                <c:pt idx="134">
                  <c:v>158.94</c:v>
                </c:pt>
                <c:pt idx="135">
                  <c:v>#N/A</c:v>
                </c:pt>
                <c:pt idx="136">
                  <c:v>139.79</c:v>
                </c:pt>
                <c:pt idx="137">
                  <c:v>#N/A</c:v>
                </c:pt>
                <c:pt idx="138">
                  <c:v>118.61</c:v>
                </c:pt>
                <c:pt idx="139">
                  <c:v>147.74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268.08999999999997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'Perf-Power-GB5'!$C$6:$C$200</c15:f>
                <c15:dlblRangeCache>
                  <c:ptCount val="195"/>
                  <c:pt idx="0">
                    <c:v>R7 4700U (RNR) v0.7.0 [1]</c:v>
                  </c:pt>
                  <c:pt idx="1">
                    <c:v>#N/A</c:v>
                  </c:pt>
                  <c:pt idx="2">
                    <c:v>i7 1065G (IceLake) v0.3.1 [3]</c:v>
                  </c:pt>
                  <c:pt idx="3">
                    <c:v>#N/A</c:v>
                  </c:pt>
                  <c:pt idx="4">
                    <c:v>R7 4750G (RNR) v0.3.1 [5]</c:v>
                  </c:pt>
                  <c:pt idx="5">
                    <c:v>#N/A</c:v>
                  </c:pt>
                  <c:pt idx="6">
                    <c:v>R7 4750U (RNR) v0.3.1 [7]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  <c:pt idx="20">
                    <c:v>#N/A</c:v>
                  </c:pt>
                  <c:pt idx="21">
                    <c:v>#N/A</c:v>
                  </c:pt>
                  <c:pt idx="22">
                    <c:v>#N/A</c:v>
                  </c:pt>
                  <c:pt idx="23">
                    <c:v>#N/A</c:v>
                  </c:pt>
                  <c:pt idx="24">
                    <c:v>#N/A</c:v>
                  </c:pt>
                  <c:pt idx="25">
                    <c:v>#N/A</c:v>
                  </c:pt>
                  <c:pt idx="26">
                    <c:v>#N/A</c:v>
                  </c:pt>
                  <c:pt idx="27">
                    <c:v>#N/A</c:v>
                  </c:pt>
                  <c:pt idx="28">
                    <c:v>#N/A</c:v>
                  </c:pt>
                  <c:pt idx="29">
                    <c:v>R9 5900HS (CZN) v0.5.0 [30]</c:v>
                  </c:pt>
                  <c:pt idx="30">
                    <c:v>#N/A</c:v>
                  </c:pt>
                  <c:pt idx="31">
                    <c:v>#N/A</c:v>
                  </c:pt>
                  <c:pt idx="32">
                    <c:v>#N/A</c:v>
                  </c:pt>
                  <c:pt idx="33">
                    <c:v>#N/A</c:v>
                  </c:pt>
                  <c:pt idx="34">
                    <c:v>#N/A</c:v>
                  </c:pt>
                  <c:pt idx="35">
                    <c:v>i7 7500U (KBL) v0.5.1 [36]</c:v>
                  </c:pt>
                  <c:pt idx="36">
                    <c:v>#N/A</c:v>
                  </c:pt>
                  <c:pt idx="37">
                    <c:v>#N/A</c:v>
                  </c:pt>
                  <c:pt idx="38">
                    <c:v>i5 8600k (CFL) v0.5.1 [39]</c:v>
                  </c:pt>
                  <c:pt idx="39">
                    <c:v>#N/A</c:v>
                  </c:pt>
                  <c:pt idx="40">
                    <c:v>i7 8700k (CFL) v0.5.1 [41]</c:v>
                  </c:pt>
                  <c:pt idx="41">
                    <c:v>#N/A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#N/A</c:v>
                  </c:pt>
                  <c:pt idx="45">
                    <c:v>#N/A</c:v>
                  </c:pt>
                  <c:pt idx="46">
                    <c:v>R7 3700X (Matisse) v0.6.0 [47]</c:v>
                  </c:pt>
                  <c:pt idx="47">
                    <c:v>#N/A</c:v>
                  </c:pt>
                  <c:pt idx="48">
                    <c:v>#N/A</c:v>
                  </c:pt>
                  <c:pt idx="49">
                    <c:v>#N/A</c:v>
                  </c:pt>
                  <c:pt idx="50">
                    <c:v>i5 8250U (WKL) v0.6.0 [51]</c:v>
                  </c:pt>
                  <c:pt idx="51">
                    <c:v>#N/A</c:v>
                  </c:pt>
                  <c:pt idx="52">
                    <c:v>#N/A</c:v>
                  </c:pt>
                  <c:pt idx="53">
                    <c:v>#N/A</c:v>
                  </c:pt>
                  <c:pt idx="54">
                    <c:v>#N/A</c:v>
                  </c:pt>
                  <c:pt idx="55">
                    <c:v>i5 4300U (Haswell) v0.6.0 [58]</c:v>
                  </c:pt>
                  <c:pt idx="56">
                    <c:v>#N/A</c:v>
                  </c:pt>
                  <c:pt idx="57">
                    <c:v>#N/A</c:v>
                  </c:pt>
                  <c:pt idx="58">
                    <c:v>#N/A</c:v>
                  </c:pt>
                  <c:pt idx="59">
                    <c:v>#N/A</c:v>
                  </c:pt>
                  <c:pt idx="60">
                    <c:v>i3 6157U (Skylake) v0.6.0 [63]</c:v>
                  </c:pt>
                  <c:pt idx="61">
                    <c:v>#N/A</c:v>
                  </c:pt>
                  <c:pt idx="62">
                    <c:v>#N/A</c:v>
                  </c:pt>
                  <c:pt idx="63">
                    <c:v>R7 5800X (Vermeer) v0.7.0 [66]</c:v>
                  </c:pt>
                  <c:pt idx="64">
                    <c:v>#N/A</c:v>
                  </c:pt>
                  <c:pt idx="65">
                    <c:v>#N/A</c:v>
                  </c:pt>
                  <c:pt idx="66">
                    <c:v>#N/A</c:v>
                  </c:pt>
                  <c:pt idx="67">
                    <c:v>#N/A</c:v>
                  </c:pt>
                  <c:pt idx="68">
                    <c:v>i7 9750H (CFL) v0.7.0 [71]</c:v>
                  </c:pt>
                  <c:pt idx="69">
                    <c:v>#N/A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#N/A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#N/A</c:v>
                  </c:pt>
                  <c:pt idx="83">
                    <c:v>#N/A</c:v>
                  </c:pt>
                  <c:pt idx="84">
                    <c:v>#N/A</c:v>
                  </c:pt>
                  <c:pt idx="85">
                    <c:v>#N/A</c:v>
                  </c:pt>
                  <c:pt idx="86">
                    <c:v>#N/A</c:v>
                  </c:pt>
                  <c:pt idx="87">
                    <c:v>R9 5900X (Vermeer) v0.7.2 [90]</c:v>
                  </c:pt>
                  <c:pt idx="88">
                    <c:v>#N/A</c:v>
                  </c:pt>
                  <c:pt idx="89">
                    <c:v>#N/A</c:v>
                  </c:pt>
                  <c:pt idx="90">
                    <c:v>#N/A</c:v>
                  </c:pt>
                  <c:pt idx="91">
                    <c:v>#N/A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#N/A</c:v>
                  </c:pt>
                  <c:pt idx="95">
                    <c:v>i5 12600K (ADL) v0.7.4 [98]</c:v>
                  </c:pt>
                  <c:pt idx="96">
                    <c:v>#N/A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#N/A</c:v>
                  </c:pt>
                  <c:pt idx="100">
                    <c:v>R7 PRO 5750GE (CZN) v0.7.0 [103]</c:v>
                  </c:pt>
                  <c:pt idx="101">
                    <c:v>#N/A</c:v>
                  </c:pt>
                  <c:pt idx="102">
                    <c:v>i7 12700H (ADL) v0.7.4 [105]</c:v>
                  </c:pt>
                  <c:pt idx="103">
                    <c:v>#N/A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#N/A</c:v>
                  </c:pt>
                  <c:pt idx="111">
                    <c:v>R9 7950X (RPL) @142w v0.7.5 [114]</c:v>
                  </c:pt>
                  <c:pt idx="112">
                    <c:v>#N/A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#N/A</c:v>
                  </c:pt>
                  <c:pt idx="119">
                    <c:v>#N/A</c:v>
                  </c:pt>
                  <c:pt idx="120">
                    <c:v>R7 5700X (Vermeer) v0.7.5 [123]</c:v>
                  </c:pt>
                  <c:pt idx="121">
                    <c:v>i5 12500H (ADL)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#N/A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#N/A</c:v>
                  </c:pt>
                  <c:pt idx="134">
                    <c:v>R5 5675U (CZN) @AC [137]</c:v>
                  </c:pt>
                  <c:pt idx="135">
                    <c:v>#N/A</c:v>
                  </c:pt>
                  <c:pt idx="136">
                    <c:v>i9-12900H (ADL) @AC [139]</c:v>
                  </c:pt>
                  <c:pt idx="137">
                    <c:v>#N/A</c:v>
                  </c:pt>
                  <c:pt idx="138">
                    <c:v>i7-12700K (ADL) [141]</c:v>
                  </c:pt>
                  <c:pt idx="139">
                    <c:v>i7-1260P (ADL) @AC [142]</c:v>
                  </c:pt>
                  <c:pt idx="140">
                    <c:v>#N/A</c:v>
                  </c:pt>
                  <c:pt idx="141">
                    <c:v>#N/A</c:v>
                  </c:pt>
                  <c:pt idx="142">
                    <c:v>#N/A</c:v>
                  </c:pt>
                  <c:pt idx="143">
                    <c:v>#N/A</c:v>
                  </c:pt>
                  <c:pt idx="144">
                    <c:v>#N/A</c:v>
                  </c:pt>
                  <c:pt idx="145">
                    <c:v>EPYC 9554 (Genoa) [148]</c:v>
                  </c:pt>
                  <c:pt idx="146">
                    <c:v>TR 7975WX (Genoa) [149]</c:v>
                  </c:pt>
                  <c:pt idx="147">
                    <c:v>Xeon Gold 6248R (CCL) [150]</c:v>
                  </c:pt>
                  <c:pt idx="148">
                    <c:v>i5-1135G7 (TGL) [151]</c:v>
                  </c:pt>
                  <c:pt idx="149">
                    <c:v>R7 7700 (RPL) [152]</c:v>
                  </c:pt>
                  <c:pt idx="150">
                    <c:v>R7 7730U (Barcelo) [153]</c:v>
                  </c:pt>
                  <c:pt idx="151">
                    <c:v>R5 8600G (Phoenix) [154]</c:v>
                  </c:pt>
                  <c:pt idx="152">
                    <c:v>R5 8500G (Phoenix) [155]</c:v>
                  </c:pt>
                  <c:pt idx="153">
                    <c:v>#N/A</c:v>
                  </c:pt>
                  <c:pt idx="154">
                    <c:v>#N/A</c:v>
                  </c:pt>
                  <c:pt idx="155">
                    <c:v>#N/A</c:v>
                  </c:pt>
                  <c:pt idx="156">
                    <c:v>#N/A</c:v>
                  </c:pt>
                  <c:pt idx="157">
                    <c:v>#N/A</c:v>
                  </c:pt>
                  <c:pt idx="158">
                    <c:v>#N/A</c:v>
                  </c:pt>
                  <c:pt idx="159">
                    <c:v>#N/A</c:v>
                  </c:pt>
                  <c:pt idx="160">
                    <c:v>#N/A</c:v>
                  </c:pt>
                  <c:pt idx="161">
                    <c:v>#N/A</c:v>
                  </c:pt>
                  <c:pt idx="162">
                    <c:v>#N/A</c:v>
                  </c:pt>
                  <c:pt idx="163">
                    <c:v>#N/A</c:v>
                  </c:pt>
                  <c:pt idx="164">
                    <c:v>#N/A</c:v>
                  </c:pt>
                  <c:pt idx="165">
                    <c:v>#N/A</c:v>
                  </c:pt>
                  <c:pt idx="166">
                    <c:v>#N/A</c:v>
                  </c:pt>
                  <c:pt idx="167">
                    <c:v>#N/A</c:v>
                  </c:pt>
                  <c:pt idx="168">
                    <c:v>#N/A</c:v>
                  </c:pt>
                  <c:pt idx="169">
                    <c:v>#N/A</c:v>
                  </c:pt>
                  <c:pt idx="170">
                    <c:v>#N/A</c:v>
                  </c:pt>
                  <c:pt idx="171">
                    <c:v>#N/A</c:v>
                  </c:pt>
                  <c:pt idx="172">
                    <c:v>#N/A</c:v>
                  </c:pt>
                  <c:pt idx="173">
                    <c:v>#N/A</c:v>
                  </c:pt>
                  <c:pt idx="174">
                    <c:v>#N/A</c:v>
                  </c:pt>
                  <c:pt idx="175">
                    <c:v>#N/A</c:v>
                  </c:pt>
                  <c:pt idx="176">
                    <c:v>#N/A</c:v>
                  </c:pt>
                  <c:pt idx="177">
                    <c:v>#N/A</c:v>
                  </c:pt>
                  <c:pt idx="178">
                    <c:v>#N/A</c:v>
                  </c:pt>
                  <c:pt idx="179">
                    <c:v>#N/A</c:v>
                  </c:pt>
                  <c:pt idx="180">
                    <c:v>#N/A</c:v>
                  </c:pt>
                  <c:pt idx="181">
                    <c:v>#N/A</c:v>
                  </c:pt>
                  <c:pt idx="182">
                    <c:v>#N/A</c:v>
                  </c:pt>
                  <c:pt idx="183">
                    <c:v>#N/A</c:v>
                  </c:pt>
                  <c:pt idx="184">
                    <c:v>#N/A</c:v>
                  </c:pt>
                  <c:pt idx="185">
                    <c:v>#N/A</c:v>
                  </c:pt>
                  <c:pt idx="186">
                    <c:v>#N/A</c:v>
                  </c:pt>
                  <c:pt idx="187">
                    <c:v>#N/A</c:v>
                  </c:pt>
                  <c:pt idx="188">
                    <c:v>#N/A</c:v>
                  </c:pt>
                  <c:pt idx="189">
                    <c:v>#N/A</c:v>
                  </c:pt>
                  <c:pt idx="190">
                    <c:v>#N/A</c:v>
                  </c:pt>
                  <c:pt idx="191">
                    <c:v>#N/A</c:v>
                  </c:pt>
                  <c:pt idx="192">
                    <c:v>#N/A</c:v>
                  </c:pt>
                  <c:pt idx="193">
                    <c:v>#N/A</c:v>
                  </c:pt>
                  <c:pt idx="194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86-C349-4B75-AEA5-FDFD3700FD89}"/>
            </c:ext>
          </c:extLst>
        </c:ser>
        <c:ser>
          <c:idx val="1"/>
          <c:order val="1"/>
          <c:tx>
            <c:strRef>
              <c:f>'Perf-Power-GB5'!$G$5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'Perf-Power-GB5'!$G$6:$G$200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468.8232536333802</c:v>
                </c:pt>
                <c:pt idx="126">
                  <c:v>#N/A</c:v>
                </c:pt>
                <c:pt idx="127">
                  <c:v>117.50881316098707</c:v>
                </c:pt>
                <c:pt idx="128">
                  <c:v>121.00677637947724</c:v>
                </c:pt>
                <c:pt idx="129">
                  <c:v>104.95382031905962</c:v>
                </c:pt>
                <c:pt idx="130">
                  <c:v>100.03000900270081</c:v>
                </c:pt>
                <c:pt idx="131">
                  <c:v>89.952325267608174</c:v>
                </c:pt>
                <c:pt idx="132">
                  <c:v>#N/A</c:v>
                </c:pt>
                <c:pt idx="133">
                  <c:v>#N/A</c:v>
                </c:pt>
                <c:pt idx="134">
                  <c:v>390.47247169074581</c:v>
                </c:pt>
                <c:pt idx="135">
                  <c:v>#N/A</c:v>
                </c:pt>
                <c:pt idx="136">
                  <c:v>202.0610224287735</c:v>
                </c:pt>
                <c:pt idx="137">
                  <c:v>#N/A</c:v>
                </c:pt>
                <c:pt idx="138">
                  <c:v>188.14675446848543</c:v>
                </c:pt>
                <c:pt idx="139">
                  <c:v>336.81374200067364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19.23520812495191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349-4B75-AEA5-FDFD3700FD89}"/>
            </c:ext>
          </c:extLst>
        </c:ser>
        <c:ser>
          <c:idx val="2"/>
          <c:order val="2"/>
          <c:tx>
            <c:strRef>
              <c:f>'Perf-Power-GB5'!$H$5</c:f>
              <c:strCache>
                <c:ptCount val="1"/>
                <c:pt idx="0">
                  <c:v>ISO-2000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'Perf-Power-GB5'!$H$6:$H$200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234.4116268166901</c:v>
                </c:pt>
                <c:pt idx="126">
                  <c:v>#N/A</c:v>
                </c:pt>
                <c:pt idx="127">
                  <c:v>58.754406580493537</c:v>
                </c:pt>
                <c:pt idx="128">
                  <c:v>60.503388189738622</c:v>
                </c:pt>
                <c:pt idx="129">
                  <c:v>52.476910159529808</c:v>
                </c:pt>
                <c:pt idx="130">
                  <c:v>50.015004501350404</c:v>
                </c:pt>
                <c:pt idx="131">
                  <c:v>44.976162633804087</c:v>
                </c:pt>
                <c:pt idx="132">
                  <c:v>#N/A</c:v>
                </c:pt>
                <c:pt idx="133">
                  <c:v>#N/A</c:v>
                </c:pt>
                <c:pt idx="134">
                  <c:v>195.2362358453729</c:v>
                </c:pt>
                <c:pt idx="135">
                  <c:v>#N/A</c:v>
                </c:pt>
                <c:pt idx="136">
                  <c:v>101.03051121438675</c:v>
                </c:pt>
                <c:pt idx="137">
                  <c:v>#N/A</c:v>
                </c:pt>
                <c:pt idx="138">
                  <c:v>94.073377234242713</c:v>
                </c:pt>
                <c:pt idx="139">
                  <c:v>168.40687100033682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9.6176040624759551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A-C349-4B75-AEA5-FDFD3700FD89}"/>
            </c:ext>
          </c:extLst>
        </c:ser>
        <c:ser>
          <c:idx val="3"/>
          <c:order val="3"/>
          <c:tx>
            <c:strRef>
              <c:f>'Perf-Power-GB5'!$I$5</c:f>
              <c:strCache>
                <c:ptCount val="1"/>
                <c:pt idx="0">
                  <c:v>ISO-3000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'Perf-Power-GB5'!$I$6:$I$200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156.27441787779338</c:v>
                </c:pt>
                <c:pt idx="126">
                  <c:v>#N/A</c:v>
                </c:pt>
                <c:pt idx="127">
                  <c:v>39.169604386995687</c:v>
                </c:pt>
                <c:pt idx="128">
                  <c:v>40.335592126492415</c:v>
                </c:pt>
                <c:pt idx="129">
                  <c:v>34.98460677301987</c:v>
                </c:pt>
                <c:pt idx="130">
                  <c:v>33.343336334233598</c:v>
                </c:pt>
                <c:pt idx="131">
                  <c:v>29.984108422536053</c:v>
                </c:pt>
                <c:pt idx="132">
                  <c:v>#N/A</c:v>
                </c:pt>
                <c:pt idx="133">
                  <c:v>#N/A</c:v>
                </c:pt>
                <c:pt idx="134">
                  <c:v>130.15749056358192</c:v>
                </c:pt>
                <c:pt idx="135">
                  <c:v>#N/A</c:v>
                </c:pt>
                <c:pt idx="136">
                  <c:v>67.35367414292449</c:v>
                </c:pt>
                <c:pt idx="137">
                  <c:v>#N/A</c:v>
                </c:pt>
                <c:pt idx="138">
                  <c:v>62.715584822828468</c:v>
                </c:pt>
                <c:pt idx="139">
                  <c:v>112.27124733355787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6.411736041650637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349-4B75-AEA5-FDFD3700FD89}"/>
            </c:ext>
          </c:extLst>
        </c:ser>
        <c:ser>
          <c:idx val="4"/>
          <c:order val="4"/>
          <c:tx>
            <c:strRef>
              <c:f>'Perf-Power-GB5'!$J$5</c:f>
              <c:strCache>
                <c:ptCount val="1"/>
                <c:pt idx="0">
                  <c:v>ISO-4000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'Perf-Power-GB5'!$J$6:$J$200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117.20581340834505</c:v>
                </c:pt>
                <c:pt idx="126">
                  <c:v>#N/A</c:v>
                </c:pt>
                <c:pt idx="127">
                  <c:v>29.377203290246769</c:v>
                </c:pt>
                <c:pt idx="128">
                  <c:v>30.251694094869311</c:v>
                </c:pt>
                <c:pt idx="129">
                  <c:v>26.238455079764904</c:v>
                </c:pt>
                <c:pt idx="130">
                  <c:v>25.007502250675202</c:v>
                </c:pt>
                <c:pt idx="131">
                  <c:v>22.488081316902043</c:v>
                </c:pt>
                <c:pt idx="132">
                  <c:v>#N/A</c:v>
                </c:pt>
                <c:pt idx="133">
                  <c:v>#N/A</c:v>
                </c:pt>
                <c:pt idx="134">
                  <c:v>97.618117922686451</c:v>
                </c:pt>
                <c:pt idx="135">
                  <c:v>#N/A</c:v>
                </c:pt>
                <c:pt idx="136">
                  <c:v>50.515255607193374</c:v>
                </c:pt>
                <c:pt idx="137">
                  <c:v>#N/A</c:v>
                </c:pt>
                <c:pt idx="138">
                  <c:v>47.036688617121357</c:v>
                </c:pt>
                <c:pt idx="139">
                  <c:v>84.20343550016841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4.8088020312379776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349-4B75-AEA5-FDFD3700FD89}"/>
            </c:ext>
          </c:extLst>
        </c:ser>
        <c:ser>
          <c:idx val="5"/>
          <c:order val="5"/>
          <c:tx>
            <c:strRef>
              <c:f>'Perf-Power-GB5'!$K$5</c:f>
              <c:strCache>
                <c:ptCount val="1"/>
                <c:pt idx="0">
                  <c:v>ISO-5000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'Perf-Power-GB5'!$K$6:$K$200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93.764650726676038</c:v>
                </c:pt>
                <c:pt idx="126">
                  <c:v>#N/A</c:v>
                </c:pt>
                <c:pt idx="127">
                  <c:v>23.501762632197416</c:v>
                </c:pt>
                <c:pt idx="128">
                  <c:v>24.201355275895452</c:v>
                </c:pt>
                <c:pt idx="129">
                  <c:v>20.990764063811923</c:v>
                </c:pt>
                <c:pt idx="130">
                  <c:v>20.006001800540162</c:v>
                </c:pt>
                <c:pt idx="131">
                  <c:v>17.990465053521632</c:v>
                </c:pt>
                <c:pt idx="132">
                  <c:v>#N/A</c:v>
                </c:pt>
                <c:pt idx="133">
                  <c:v>#N/A</c:v>
                </c:pt>
                <c:pt idx="134">
                  <c:v>78.094494338149161</c:v>
                </c:pt>
                <c:pt idx="135">
                  <c:v>#N/A</c:v>
                </c:pt>
                <c:pt idx="136">
                  <c:v>40.4122044857547</c:v>
                </c:pt>
                <c:pt idx="137">
                  <c:v>#N/A</c:v>
                </c:pt>
                <c:pt idx="138">
                  <c:v>37.629350893697087</c:v>
                </c:pt>
                <c:pt idx="139">
                  <c:v>67.36274840013472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3.8470416249903825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349-4B75-AEA5-FDFD3700FD89}"/>
            </c:ext>
          </c:extLst>
        </c:ser>
        <c:ser>
          <c:idx val="6"/>
          <c:order val="6"/>
          <c:tx>
            <c:strRef>
              <c:f>'Perf-Power-GB5'!$L$5</c:f>
              <c:strCache>
                <c:ptCount val="1"/>
                <c:pt idx="0">
                  <c:v>ISO-6000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'Perf-Power-GB5'!$L$6:$L$200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78.137208938896691</c:v>
                </c:pt>
                <c:pt idx="126">
                  <c:v>#N/A</c:v>
                </c:pt>
                <c:pt idx="127">
                  <c:v>19.584802193497843</c:v>
                </c:pt>
                <c:pt idx="128">
                  <c:v>20.167796063246207</c:v>
                </c:pt>
                <c:pt idx="129">
                  <c:v>17.492303386509935</c:v>
                </c:pt>
                <c:pt idx="130">
                  <c:v>16.671668167116799</c:v>
                </c:pt>
                <c:pt idx="131">
                  <c:v>14.992054211268027</c:v>
                </c:pt>
                <c:pt idx="132">
                  <c:v>#N/A</c:v>
                </c:pt>
                <c:pt idx="133">
                  <c:v>#N/A</c:v>
                </c:pt>
                <c:pt idx="134">
                  <c:v>65.078745281790958</c:v>
                </c:pt>
                <c:pt idx="135">
                  <c:v>#N/A</c:v>
                </c:pt>
                <c:pt idx="136">
                  <c:v>33.676837071462245</c:v>
                </c:pt>
                <c:pt idx="137">
                  <c:v>#N/A</c:v>
                </c:pt>
                <c:pt idx="138">
                  <c:v>31.357792411414234</c:v>
                </c:pt>
                <c:pt idx="139">
                  <c:v>56.135623666778933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3.2058680208253185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349-4B75-AEA5-FDFD3700FD89}"/>
            </c:ext>
          </c:extLst>
        </c:ser>
        <c:ser>
          <c:idx val="7"/>
          <c:order val="7"/>
          <c:tx>
            <c:strRef>
              <c:f>'Perf-Power-GB5'!$M$5</c:f>
              <c:strCache>
                <c:ptCount val="1"/>
                <c:pt idx="0">
                  <c:v>ISO-7000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'Perf-Power-GB5'!$M$6:$M$200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66.974750519054325</c:v>
                </c:pt>
                <c:pt idx="126">
                  <c:v>#N/A</c:v>
                </c:pt>
                <c:pt idx="127">
                  <c:v>16.78697330871244</c:v>
                </c:pt>
                <c:pt idx="128">
                  <c:v>17.286682339925324</c:v>
                </c:pt>
                <c:pt idx="129">
                  <c:v>14.993402902722803</c:v>
                </c:pt>
                <c:pt idx="130">
                  <c:v>14.290001286100116</c:v>
                </c:pt>
                <c:pt idx="131">
                  <c:v>12.850332181086882</c:v>
                </c:pt>
                <c:pt idx="132">
                  <c:v>#N/A</c:v>
                </c:pt>
                <c:pt idx="133">
                  <c:v>#N/A</c:v>
                </c:pt>
                <c:pt idx="134">
                  <c:v>55.781781670106547</c:v>
                </c:pt>
                <c:pt idx="135">
                  <c:v>#N/A</c:v>
                </c:pt>
                <c:pt idx="136">
                  <c:v>28.865860346967644</c:v>
                </c:pt>
                <c:pt idx="137">
                  <c:v>#N/A</c:v>
                </c:pt>
                <c:pt idx="138">
                  <c:v>26.878107781212204</c:v>
                </c:pt>
                <c:pt idx="139">
                  <c:v>48.116248857239093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2.7478868749931307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C349-4B75-AEA5-FDFD3700FD89}"/>
            </c:ext>
          </c:extLst>
        </c:ser>
        <c:ser>
          <c:idx val="8"/>
          <c:order val="8"/>
          <c:tx>
            <c:strRef>
              <c:f>'Perf-Power-GB5'!$N$5</c:f>
              <c:strCache>
                <c:ptCount val="1"/>
                <c:pt idx="0">
                  <c:v>ISO-8000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'Perf-Power-GB5'!$N$6:$N$200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58.602906704172526</c:v>
                </c:pt>
                <c:pt idx="126">
                  <c:v>#N/A</c:v>
                </c:pt>
                <c:pt idx="127">
                  <c:v>14.688601645123384</c:v>
                </c:pt>
                <c:pt idx="128">
                  <c:v>15.125847047434656</c:v>
                </c:pt>
                <c:pt idx="129">
                  <c:v>13.119227539882452</c:v>
                </c:pt>
                <c:pt idx="130">
                  <c:v>12.503751125337601</c:v>
                </c:pt>
                <c:pt idx="131">
                  <c:v>11.244040658451022</c:v>
                </c:pt>
                <c:pt idx="132">
                  <c:v>#N/A</c:v>
                </c:pt>
                <c:pt idx="133">
                  <c:v>#N/A</c:v>
                </c:pt>
                <c:pt idx="134">
                  <c:v>48.809058961343226</c:v>
                </c:pt>
                <c:pt idx="135">
                  <c:v>#N/A</c:v>
                </c:pt>
                <c:pt idx="136">
                  <c:v>25.257627803596687</c:v>
                </c:pt>
                <c:pt idx="137">
                  <c:v>#N/A</c:v>
                </c:pt>
                <c:pt idx="138">
                  <c:v>23.518344308560678</c:v>
                </c:pt>
                <c:pt idx="139">
                  <c:v>42.101717750084205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2.4044010156189888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C349-4B75-AEA5-FDFD3700FD89}"/>
            </c:ext>
          </c:extLst>
        </c:ser>
        <c:ser>
          <c:idx val="9"/>
          <c:order val="9"/>
          <c:tx>
            <c:strRef>
              <c:f>'Perf-Power-GB5'!$O$5</c:f>
              <c:strCache>
                <c:ptCount val="1"/>
                <c:pt idx="0">
                  <c:v>ISO-9000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'Perf-Power-GB5'!$O$6:$O$200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52.091472625931132</c:v>
                </c:pt>
                <c:pt idx="126">
                  <c:v>#N/A</c:v>
                </c:pt>
                <c:pt idx="127">
                  <c:v>13.056534795665231</c:v>
                </c:pt>
                <c:pt idx="128">
                  <c:v>13.445197375497472</c:v>
                </c:pt>
                <c:pt idx="129">
                  <c:v>11.661535591006624</c:v>
                </c:pt>
                <c:pt idx="130">
                  <c:v>11.114445444744534</c:v>
                </c:pt>
                <c:pt idx="131">
                  <c:v>9.9947028075120183</c:v>
                </c:pt>
                <c:pt idx="132">
                  <c:v>#N/A</c:v>
                </c:pt>
                <c:pt idx="133">
                  <c:v>#N/A</c:v>
                </c:pt>
                <c:pt idx="134">
                  <c:v>43.385830187860641</c:v>
                </c:pt>
                <c:pt idx="135">
                  <c:v>#N/A</c:v>
                </c:pt>
                <c:pt idx="136">
                  <c:v>22.451224714308164</c:v>
                </c:pt>
                <c:pt idx="137">
                  <c:v>#N/A</c:v>
                </c:pt>
                <c:pt idx="138">
                  <c:v>20.905194940942824</c:v>
                </c:pt>
                <c:pt idx="139">
                  <c:v>37.423749111185955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2.1372453472168789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8-C349-4B75-AEA5-FDFD3700FD89}"/>
            </c:ext>
          </c:extLst>
        </c:ser>
        <c:ser>
          <c:idx val="10"/>
          <c:order val="10"/>
          <c:tx>
            <c:strRef>
              <c:f>'Perf-Power-GB5'!$P$5</c:f>
              <c:strCache>
                <c:ptCount val="1"/>
                <c:pt idx="0">
                  <c:v>ISO-10000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'Perf-Power-GB5'!$P$6:$P$200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46.882325363338019</c:v>
                </c:pt>
                <c:pt idx="126">
                  <c:v>#N/A</c:v>
                </c:pt>
                <c:pt idx="127">
                  <c:v>11.750881316098708</c:v>
                </c:pt>
                <c:pt idx="128">
                  <c:v>12.100677637947726</c:v>
                </c:pt>
                <c:pt idx="129">
                  <c:v>10.495382031905962</c:v>
                </c:pt>
                <c:pt idx="130">
                  <c:v>10.003000900270081</c:v>
                </c:pt>
                <c:pt idx="131">
                  <c:v>8.995232526760816</c:v>
                </c:pt>
                <c:pt idx="132">
                  <c:v>#N/A</c:v>
                </c:pt>
                <c:pt idx="133">
                  <c:v>#N/A</c:v>
                </c:pt>
                <c:pt idx="134">
                  <c:v>39.047247169074581</c:v>
                </c:pt>
                <c:pt idx="135">
                  <c:v>#N/A</c:v>
                </c:pt>
                <c:pt idx="136">
                  <c:v>20.20610224287735</c:v>
                </c:pt>
                <c:pt idx="137">
                  <c:v>#N/A</c:v>
                </c:pt>
                <c:pt idx="138">
                  <c:v>18.814675446848543</c:v>
                </c:pt>
                <c:pt idx="139">
                  <c:v>33.68137420006736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1.9235208124951912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A-C349-4B75-AEA5-FDFD3700FD89}"/>
            </c:ext>
          </c:extLst>
        </c:ser>
        <c:ser>
          <c:idx val="11"/>
          <c:order val="11"/>
          <c:tx>
            <c:strRef>
              <c:f>'Perf-Power-GB5'!$Q$5</c:f>
              <c:strCache>
                <c:ptCount val="1"/>
                <c:pt idx="0">
                  <c:v>ISO-11000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'Perf-Power-GB5'!$Q$6:$Q$200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468.8232536333802</c:v>
                </c:pt>
                <c:pt idx="126">
                  <c:v>#N/A</c:v>
                </c:pt>
                <c:pt idx="127">
                  <c:v>117.50881316098707</c:v>
                </c:pt>
                <c:pt idx="128">
                  <c:v>121.00677637947724</c:v>
                </c:pt>
                <c:pt idx="129">
                  <c:v>104.95382031905962</c:v>
                </c:pt>
                <c:pt idx="130">
                  <c:v>100.03000900270081</c:v>
                </c:pt>
                <c:pt idx="131">
                  <c:v>89.952325267608174</c:v>
                </c:pt>
                <c:pt idx="132">
                  <c:v>#N/A</c:v>
                </c:pt>
                <c:pt idx="133">
                  <c:v>#N/A</c:v>
                </c:pt>
                <c:pt idx="134">
                  <c:v>390.47247169074581</c:v>
                </c:pt>
                <c:pt idx="135">
                  <c:v>#N/A</c:v>
                </c:pt>
                <c:pt idx="136">
                  <c:v>202.0610224287735</c:v>
                </c:pt>
                <c:pt idx="137">
                  <c:v>#N/A</c:v>
                </c:pt>
                <c:pt idx="138">
                  <c:v>188.14675446848543</c:v>
                </c:pt>
                <c:pt idx="139">
                  <c:v>336.81374200067364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19.23520812495191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C-C349-4B75-AEA5-FDFD3700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1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200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21102</xdr:colOff>
      <xdr:row>2</xdr:row>
      <xdr:rowOff>137914</xdr:rowOff>
    </xdr:from>
    <xdr:to>
      <xdr:col>18</xdr:col>
      <xdr:colOff>593382</xdr:colOff>
      <xdr:row>51</xdr:row>
      <xdr:rowOff>176795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13F646-2373-4162-92D4-18E063ECB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0C33BC-F3CF-41D2-BB5D-D34B8DA0F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42B3DC-3D1E-4B49-BA7D-38302397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5369.849546180558" createdVersion="7" refreshedVersion="8" minRefreshableVersion="3" recordCount="153" xr:uid="{C24FFD77-3521-4F02-80D3-24DB3F3B062D}">
  <cacheSource type="worksheet">
    <worksheetSource name="GeneralTable"/>
  </cacheSource>
  <cacheFields count="28">
    <cacheField name="Ref." numFmtId="0">
      <sharedItems containsSemiMixedTypes="0" containsString="0" containsNumber="1" containsInteger="1" minValue="1" maxValue="155"/>
    </cacheField>
    <cacheField name="Ver" numFmtId="0">
      <sharedItems/>
    </cacheField>
    <cacheField name="Frm" numFmtId="0">
      <sharedItems containsBlank="1"/>
    </cacheField>
    <cacheField name="Post" numFmtId="0">
      <sharedItems containsString="0" containsBlank="1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GB5" numFmtId="166">
      <sharedItems containsString="0" containsBlank="1" containsNumber="1" minValue="72" maxValue="4591.3"/>
    </cacheField>
    <cacheField name="Cons. GB5" numFmtId="166">
      <sharedItems containsString="0" containsBlank="1" containsNumber="1" containsInteger="1" minValue="1209" maxValue="51988"/>
    </cacheField>
    <cacheField name="Dur. GB5" numFmtId="0">
      <sharedItems containsString="0" containsBlank="1" containsNumber="1" minValue="114.08" maxValue="268.08999999999997"/>
    </cacheField>
    <cacheField name="PES CB23ST" numFmtId="166">
      <sharedItems containsString="0" containsBlank="1" containsNumber="1" minValue="16.690000000000001" maxValue="860.7"/>
    </cacheField>
    <cacheField name="Cons. CB23ST" numFmtId="166">
      <sharedItems containsString="0" containsBlank="1" containsNumber="1" minValue="2101" maxValue="74211"/>
    </cacheField>
    <cacheField name="Dur. CB23ST" numFmtId="43">
      <sharedItems containsString="0" containsBlank="1" containsNumber="1" minValue="358.08" maxValue="3293.49"/>
    </cacheField>
    <cacheField name="Avg. Pwr. CB23ST" numFmtId="164">
      <sharedItems containsString="0" containsBlank="1" containsNumber="1" minValue="3.8" maxValue="108.3"/>
    </cacheField>
    <cacheField name="PES CB23MT" numFmtId="166">
      <sharedItems containsString="0" containsBlank="1" containsNumber="1" minValue="35.61" maxValue="14202.83"/>
    </cacheField>
    <cacheField name="Cons. CB23MT" numFmtId="166">
      <sharedItems containsString="0" containsBlank="1" containsNumber="1" minValue="1507.5250000000001" maxValue="20531"/>
    </cacheField>
    <cacheField name="Dur. CB23MT" numFmtId="2">
      <sharedItems containsString="0" containsBlank="1" containsNumber="1" minValue="18.22" maxValue="2173.7800000000002"/>
    </cacheField>
    <cacheField name="Avg. Pwr. CB23MT" numFmtId="164">
      <sharedItems containsString="0" containsBlank="1" containsNumber="1" minValue="5.94" maxValue="247.5"/>
    </cacheField>
    <cacheField name="HasGb5Result" numFmtId="1">
      <sharedItems containsSemiMixedTypes="0" containsString="0" containsNumber="1" containsInteger="1" minValue="0" maxValue="1" count="2">
        <n v="0"/>
        <n v="1"/>
      </sharedItems>
    </cacheField>
    <cacheField name="HasCbStResult" numFmtId="1">
      <sharedItems containsSemiMixedTypes="0" containsString="0" containsNumber="1" containsInteger="1" minValue="0" maxValue="1" count="2">
        <n v="1"/>
        <n v="0"/>
      </sharedItems>
    </cacheField>
    <cacheField name="HasCbMtResult" numFmtId="1">
      <sharedItems containsSemiMixedTypes="0" containsString="0" containsNumber="1" containsInteger="1" minValue="0" maxValue="1" count="2">
        <n v="1"/>
        <n v="0"/>
      </sharedItems>
    </cacheField>
    <cacheField name="GraphLabel" numFmtId="0">
      <sharedItems count="344">
        <s v="R7 4700U (RNR) v0.7.0 [1]"/>
        <s v="R5 3600 (Matisse) v0.3.1 [2]"/>
        <s v="i7 1065G (IceLake) v0.3.1 [3]"/>
        <s v="R9 5950X (Vermeer) v0.3.1 [4]"/>
        <s v="R7 4750G (RNR) v0.3.1 [5]"/>
        <s v="R7 3700X (Matisse) v0.3.1 [6]"/>
        <s v="R7 4750U (RNR) v0.3.1 [7]"/>
        <s v="R9 5950X (Vermeer) v0.3.1 [8]"/>
        <s v="R9 5900HS (CZN) @ESM v0.3.1 [9]"/>
        <s v="R9 5900HS (CZN) v0.3.1 [10]"/>
        <s v="i5 8365U (WKL) v0.3.1 [11]"/>
        <s v="R5 PRO 4650G (RNR) v0.3.1 [12]"/>
        <s v="R7 4750G (RNR) @25W v0.3.1 [13]"/>
        <s v="R7 4700U (RNR) v0.3.1 [14]"/>
        <s v="R9 5950X (Vermeer) v0.3.1 [15]"/>
        <s v="R9 5900HS (CZN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NR) @20W v0.5.1 [27]"/>
        <s v="i7 5775C (Broadwell) v0.5.1 [28]"/>
        <s v="R5 4500U (RNR) v0.5.1 [29]"/>
        <s v="R9 5900HS (CZN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BL) v0.5.1 [36]"/>
        <s v="Celeron N3450 (Apollo Lake) v0.5.1 [37]"/>
        <s v="R7 5800X (Vermeer) v0.5.1 [38]"/>
        <s v="i5 8600k (CFL) v0.5.1 [39]"/>
        <s v="i5 7500 (KBL) 4C/4T v0.5.1 [40]"/>
        <s v="i7 8700k (CFL) v0.5.1 [41]"/>
        <s v="R7 5800H (CZN) v0.5.1 [42]"/>
        <s v="R9 5950X (Vermeer) v0.5.1 [43]"/>
        <s v="R5 4600H (RNR)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KL) v0.6.0 [51]"/>
        <s v="i7 4800MQ (Haswell) v0.6.0 [52]"/>
        <s v="R5 3500U (Picasso) v0.6.0 [53]"/>
        <s v="i7 9750H (CFL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ZN) @ESM v0.6.0 [65]"/>
        <s v="R7 5800X (Vermeer) v0.7.0 [66]"/>
        <s v="R5 3500U (Picasso) Golden Sample? v0.7.0 [67]"/>
        <s v="i9 11980HK (TigerLake-8C) ES! See Post v0.6.0 [68]"/>
        <s v="R5 3500U (Picasso) v0.7.0 [69]"/>
        <s v="R5 3500U (Picasso) v0.7.0 [70]"/>
        <s v="i7 9750H (CFL) v0.7.0 [71]"/>
        <s v="R7 2700X (Pinnacle Ridge) v0.7.0 [72]"/>
        <s v="R5 3500U (Picasso) v0.7.0 [73]"/>
        <s v="R5 4500U (RNR) v0.7.0 [74]"/>
        <s v="R5 2500U (Raven Ridge) v0.7.0 [75]"/>
        <s v="R5 5600X (Vermeer) v0.7.0 [76]"/>
        <s v="R7 5800H (CZN) v0.7.0 [77]"/>
        <s v="R5 5600X (Vermeer) v0.7.0 [78]"/>
        <s v="P Silver N6000 (JasperLake) v0.7.2 [79]"/>
        <s v="Celeron N5100 (JasperLake) v0.7.2 [80]"/>
        <s v="R3 4300G (RNR) v0.7.0 [81]"/>
        <s v="i7 1165G7 (TigerLake) v0.7.0 [82]"/>
        <s v="i5 11500 (RKL) v0.7.2 [83]"/>
        <s v="i7 11700K (RKL) v0.7.2 [84]"/>
        <s v="i5 11400F (RKL) @-95mV v0.7.2 [85]"/>
        <s v="R5 5600X (Vermeer) v0.7.2 [86]"/>
        <s v="TR 1900X (Whitehaven) v0.7.2 [87]"/>
        <s v="R9 5900X (Vermeer) v0.7.2 [88]"/>
        <s v="R9 5950X (Vermeer) @4,4Ghz noSMT v0.7.2 [89]"/>
        <s v="R9 5900X (Vermeer) v0.7.2 [90]"/>
        <s v="i5 4690k (Haswell) v0.7.2 [91]"/>
        <s v="R9 5950X (Vermeer) @heavy UV v0.7.3 [92]"/>
        <s v="R5 5600G (CZN) v0.7.3 [93]"/>
        <s v="Apple M1 Estimate v0.7.3 [94]"/>
        <s v="i7 11800H (TigerLake-8C) v0.7.2 [95]"/>
        <s v="R5 5600G (CZN) v0.7.3 [96]"/>
        <s v="Apple M1 Max Estimate v0.7.3 [97]"/>
        <s v="i5 12600K (ADL) v0.7.4 [98]"/>
        <s v="i9 12900K (ADL) @unlimited v0.7.4 [99]"/>
        <s v="i9 12900K (ADL) v0.7.4 [100]"/>
        <s v="i9 12900K (ADL) @125w v0.7.4 [101]"/>
        <s v="i9 12900K (ADL) @65w v0.7.4 [102]"/>
        <s v="R7 PRO 5750GE (CZN) v0.7.0 [103]"/>
        <s v="R7 PRO 5750GE (CZN) @15w v0.7.0 [104]"/>
        <s v="i7 12700H (ADL) v0.7.4 [105]"/>
        <s v="R9 7950X (RPL) v0.7.5 [106]"/>
        <s v="R7 6850H (RMB) v0.7.5 [107]"/>
        <s v="R5 7600X (RPL) v0.7.5 [108]"/>
        <s v="R7 7700X (RPL) v0.7.5 [109]"/>
        <s v="R9 7900X (RPL) v0.7.5 [110]"/>
        <s v="R9 7950X (RPL) v0.7.5 [111]"/>
        <s v="R9 7950X (RPL) @88w v0.7.5 [112]"/>
        <s v="R7 6800U (RMB) @12w v0.7.5 [113]"/>
        <s v="R9 7950X (RPL) @142w v0.7.5 [114]"/>
        <s v="R9 7950X (RPL) @88w v0.7.5 [115]"/>
        <s v="R9 3900X (Matisse) v0.7.5 [116]"/>
        <s v="R7 1800X(Summit Ridge) v0.7.5 [117]"/>
        <s v="i9 13900K (RTL) @250w v0.7.5 [118]"/>
        <s v="i9 13900K (RTL) @160w v0.7.5 [119]"/>
        <s v="i9 13900K (RTL) @100w v0.7.5 [120]"/>
        <s v="i9 13900K (RTL) @65w v0.7.5 [121]"/>
        <s v="R7 6800U (RMB) @25w v0.7.5 [122]"/>
        <s v="R7 5700X (Vermeer) v0.7.5 [123]"/>
        <s v="i5 12500H (ADL) @AC v0.7.5 [124]"/>
        <s v="R7 6850U (RMB) @AC v0.7.5 [125]"/>
        <s v="R7 5850U (CZN) @AC v0.7.5 [126]"/>
        <s v="i5-1235U (ADL) v0.7.5 [127]"/>
        <s v="R7 4700U (RNR) @AC [128]"/>
        <s v="R7 4700U (RNR) @Batt. [129]"/>
        <s v="R9 7950X (RPL) @50w [130]"/>
        <s v="R9 7950X (RPL) @65w [131]"/>
        <s v="R9 7950X (RPL) @105w [132]"/>
        <s v="R9 7950X (RPL) @160w [133]"/>
        <s v="R9 7950X (RPL) @260w [134]"/>
        <s v="i5-12500 (ADL) [135]"/>
        <s v="i5-12500 (ADL) [136]"/>
        <s v="R5 5675U (CZN) @AC [137]"/>
        <s v="R5 5675U (CZN) @Batt. [138]"/>
        <s v="i9-12900H (ADL) @AC [139]"/>
        <s v="i9-12900H (ADL) @Batt. [140]"/>
        <s v="i7-12700K (ADL) [141]"/>
        <s v="i7-1260P (ADL) @AC [142]"/>
        <s v="i7-1260P (ADL) @Batt. [143]"/>
        <s v="R7 6850H (RMB) @AC [144]"/>
        <s v="R7 6850H (RMB) @Batt. [145]"/>
        <s v="R7 5825 (CZN) @AC [146]"/>
        <s v="R7 5825 (CZN) @Batt. [147]"/>
        <s v="EPYC 9554 (Genoa) [148]"/>
        <s v="TR 7975WX (Genoa) [149]"/>
        <s v="Xeon Gold 6248R (CCL) [150]"/>
        <s v="i5-1135G7 (TGL) [151]"/>
        <s v="R7 7700 (RPL) [152]"/>
        <s v="R7 7730U (Barcelo) [153]"/>
        <s v="R5 8600G (Phoenix) [154]"/>
        <s v="R5 8500G (Phoenix) [155]"/>
        <s v="R7 3700X (Matisse) @95W [49]" u="1"/>
        <s v="i7 9750H (Coffee Lake) @55W;-140mV v0.6.0 [56]" u="1"/>
        <s v="R9 5900HS (Cezanne) @ESM v0.3.1 [9]" u="1"/>
        <s v="AMD Ryzen 7 3700X (Matisse) v0.3.1 [6]" u="1"/>
        <s v="i7 7500U (Kaby Lake) [36]" u="1"/>
        <s v="R9 7950X (Raphael) 0.7.5 [106]" u="1"/>
        <s v="i9 12900K (AlderLake) @unlimited [99]" u="1"/>
        <s v="AMD Ryzen 9 5950X (Vermeer) v0.3.1 [8]" u="1"/>
        <s v="i9 12900K (ADL) @125w [101]" u="1"/>
        <s v="i9 12900K (AlderLake) [100]" u="1"/>
        <s v="R7 4700U (RNR) @Batt. [128]" u="1"/>
        <s v="i5 8600k (Coffee Lake) v0.5.1 [39]" u="1"/>
        <s v="R7 6800U (RMB) [122]" u="1"/>
        <s v="i9 13900K (RTL) @100w [120]" u="1"/>
        <s v="AMD Ryzen 7 4750G (Renoir) v0.3.1 [13]" u="1"/>
        <s v="R5 4500U (Renoir) [74]" u="1"/>
        <s v="R5 3500U (Picasso) [70]" u="1"/>
        <s v="R9 5900X (Vermeer) [31]" u="1"/>
        <s v="AMD Ryzen 7 4700U (Renoir) v0.3.1 [14]" u="1"/>
        <s v="i5 8600k (Coffee Lake) [39]" u="1"/>
        <s v="R5 2500U (Raven Ridge) [75]" u="1"/>
        <s v="R7 4700U (Renoir) v0.5.1 [1]" u="1"/>
        <s v="R9 5900HS (Cezanne) v0.3.1 [10]" u="1"/>
        <s v="i9 13900K (RaptorLake) @100w [120]" u="1"/>
        <s v="R9 5900X (Vermeer) [32]" u="1"/>
        <s v="TR 1900X (Whitehaven) [87]" u="1"/>
        <s v="R5 3500U (Picasso) [53]" u="1"/>
        <s v="i9 13900K (RaptorLake) @65w [121]" u="1"/>
        <s v="R9 5900X (Vermeer) [33]" u="1"/>
        <s v="R7 3700X (Matisse) [47]" u="1"/>
        <s v="R7 5800X (Vermeer) [35]" u="1"/>
        <s v="R9 7950X (Raphael) [106]" u="1"/>
        <s v="Celeron N3450 (Apollo Lake) [37]" u="1"/>
        <s v="R9 7950X (RPL) [111]" u="1"/>
        <s v="R5 3500U (Picasso) [73]" u="1"/>
        <s v="R5 4600H (Renoir) Win11 v0.6.0 [44]" u="1"/>
        <s v="AMD Ryzen 7 3700X (Matisse) v0.3.1 [18]" u="1"/>
        <s v="R9 5900X (Vermeer) [90]" u="1"/>
        <s v="R7 2700X (Pinnacle Ridge) [72]" u="1"/>
        <s v="i5 8250U (WhiskeyLake) v0.6.0 [51]" u="1"/>
        <s v="Celeron N5100 (JasperLake) [80]" u="1"/>
        <s v="AMD Ryzen 9 5900HS (Cezanne) v0.3.1 [10]" u="1"/>
        <s v="R9 3900X (Matisse) [116]" u="1"/>
        <s v="R5 7600X (RPL) [108]" u="1"/>
        <s v="R5 5600G (Cezanne) [93]" u="1"/>
        <s v="R5 5600X (Vermeer) [76]" u="1"/>
        <s v="R7 5700X (Vermeer) [123]" u="1"/>
        <s v="i7 5775C (Broadwell) [28]" u="1"/>
        <s v="R5 4600H (Renoir) Win11 [44]" u="1"/>
        <s v="i9 12900K (AlderLake) @241w [100]" u="1"/>
        <s v="R7 5800X (Vermeer) [38]" u="1"/>
        <s v="i9 13900K (RTL) @160w [119]" u="1"/>
        <s v="R7 PRO 5750GE (CZN) @15w [104]" u="1"/>
        <s v="R7 4750G (Renoir) v0.3.1 [5]" u="1"/>
        <s v="i7 2600K (Sandy Bridge) @4,4Ghz [34]" u="1"/>
        <s v="R5 5600G (CZN) [93]" u="1"/>
        <s v="R5 5600X (Vermeer) [78]" u="1"/>
        <s v="R7 6850H (RMB) [107]" u="1"/>
        <s v="i7 12700H (AlderLake) [105]" u="1"/>
        <s v="R5 5600G (Cezanne) [96]" u="1"/>
        <s v="R7 4700U (RNR) @AC [127]" u="1"/>
        <s v="R7 5850U (CZN) @AC [126]" u="1"/>
        <s v="R7 6850U (RMB) @AC [125]" u="1"/>
        <s v="i5 11400F (RKL) @-95mV [85]" u="1"/>
        <s v="i7 8700k (Coffee Lake) @5Ghz [41]" u="1"/>
        <s v="R7 4700U (RNR) [1]" u="1"/>
        <s v="R5 5600G (CZN) [96]" u="1"/>
        <s v="R7 PRO 5750GE (CZN) [103]" u="1"/>
        <s v="R9 5950X (Vermeer) heavy UV [93]" u="1"/>
        <s v="R9 7950X (Raphael) @88w PPT [112]" u="1"/>
        <s v="R9 5900HS (Cezanne)@ESM v0.3.1 [9]" u="1"/>
        <s v="i5 4690k (Haswell) [91]" u="1"/>
        <s v="R7 5800H (Cezanne) [77]" u="1"/>
        <s v="R7 4700U (Renoir) v0.3.1 [14]" u="1"/>
        <s v="i5 8365U (WhiskeyLake) v0.3.1 [11]" u="1"/>
        <s v="R7 5900X (Vermeer) @95W v0.6.0 [45]" u="1"/>
        <s v="i9 13900K (RaptorLake) @250w [118]" u="1"/>
        <s v="AMD Ryzen 7 4750U (Renoir) v0.3.1 [7]" u="1"/>
        <s v="i9 13900K (RTL) @65w [121]" u="1"/>
        <s v="i7 9750H (Coffee Lake) @45W [71]" u="1"/>
        <s v="Apple M1 Estimate [94]" u="1"/>
        <s v="i7 11700K (Rocket Lake) [84]" u="1"/>
        <s v="i5 7500 (Kaby Lake) 4C/4T [40]" u="1"/>
        <s v="R9 7950X (RPL) [106]" u="1"/>
        <s v="R9 7950X (Raphael) @105w [114]" u="1"/>
        <s v="AMD Ryzen 9 5900HS (Cezanne) v0.3.1 [9]" u="1"/>
        <s v="AMD Ryzen 5 PRO 4650G (Renoir) v0.3.1 [12]" u="1"/>
        <s v="i5 12600K (ADL) [98]" u="1"/>
        <s v="i5 4300U (Haswell) [58]" u="1"/>
        <s v="R9 7950X (RPL) @88w [112]" u="1"/>
        <s v="i9 13900K @160w [119]" u="1"/>
        <s v="R9 7950X (RPL) @142w [114]" u="1"/>
        <s v="i7 7500U (Kaby Lake) 2C/4T v0.5.1 [36]" u="1"/>
        <s v="R3 4300G (RNR) [81]" u="1"/>
        <s v="R7 6800U (RMB) [113]" u="1"/>
        <s v="i7 3770K (Ivy Bridge) [57]" u="1"/>
        <s v="i5 4300U [58]" u="1"/>
        <s v="R7 4750G (Renoir) @20W [27]" u="1"/>
        <s v="R7 PRO 5750GE (Cezanne) [103]" u="1"/>
        <s v="i9 12900K (AlderLake) @65w [102]" u="1"/>
        <s v="i5 7500 (Kaby Lake) 4C/4T v0.5.1 [40]" u="1"/>
        <s v="AMD Ryzen 5 3600 (Matisse) v0.3.1 [2]" u="1"/>
        <s v="R9 5950X (Vermeer) [21]" u="1"/>
        <s v="R9 5950X (Vermeer) @4,4Ghz noSMT [89]" u="1"/>
        <s v="R5 4500U (Renoir) [29]" u="1"/>
        <s v="i9 13900K (RaptorLake) @160w [119]" u="1"/>
        <s v="R7 4750G (Renoir) @20W v0.5.1 [27]" u="1"/>
        <s v="AMD Ryzen 9 5950X (Vermeer) v0.3.1 [20]" u="1"/>
        <s v="R9 5950X (Vermeer) [22]" u="1"/>
        <s v="R7 5900X (Vermeer) @95W [45]" u="1"/>
        <s v="R9 5950X (Vermeer)@-0,1V [25]" u="1"/>
        <s v="R7 6800U (Rembrandt) [113]" u="1"/>
        <s v="R5 4500U (Renoir) v0.5.1 [29]" u="1"/>
        <s v="i5 11400F (Rocket Lake) @-95mV [85]" u="1"/>
        <s v="i7 11700K (RKL) [84]" u="1"/>
        <s v="AMD Ryzen 9 5900X (Vermeer) v0.3.1 [19]" u="1"/>
        <s v="R7 5800H (Cezanne) [42]" u="1"/>
        <s v="i7 4800MQ (Haswell) [52]" u="1"/>
        <s v="i9 12900K (ADL) @unlimited [99]" u="1"/>
        <s v="i9 13900K @250w [118]" u="1"/>
        <s v="R5 5600X (Vermeer) [46]" u="1"/>
        <s v="i5 11500 (Rocket Lake) [83]" u="1"/>
        <s v="R9 7950X (Raphael) [111]" u="1"/>
        <s v="i7 7500U (Kaby Lake) 2C/4T [36]" u="1"/>
        <s v="R5 PRO 4650G (Renoir) v0.3.1 [12]" u="1"/>
        <s v="Intel i7 1065G (IceLake) v0.3.1 [3]" u="1"/>
        <s v="AMD Ryzen 3 1200 (Summit Ridge) v0.3.1 [17]" u="1"/>
        <s v="i7 9750H (CFL) [71]" u="1"/>
        <s v="R9 5950X (Vermeer) [26]" u="1"/>
        <s v="??? v0.3.1 [23]" u="1"/>
        <s v="R7 7700X (RPL) [109]" u="1"/>
        <s v="R9 7900X (RPL) [110]" u="1"/>
        <s v="i9 12900K (ADL) @65w [102]" u="1"/>
        <s v="R9 7950X (Raphael) @65w [115]" u="1"/>
        <s v="R9 5950X (Vermeer) heavy UV [92]" u="1"/>
        <s v="i5 8250U (WhiskeyLake) [51]" u="1"/>
        <s v="i9 13900K (RTL) @250w [118]" u="1"/>
        <s v="i7 11800H (TigerLake-8C) [95]" u="1"/>
        <s v="AMD Ryzen 9 5900HS (Cezanne) v0.3.1 [16]" u="1"/>
        <s v="R5 3500U (Picasso) [48]" u="1"/>
        <s v="R5 5600X (Vermeer) [86]" u="1"/>
        <s v="R7 5800X (Vermeer) [66]" u="1"/>
        <s v="i9 12900K (AlderLake) @125w [101]" u="1"/>
        <s v="R9 5900HS (Cezanne) @ESM v0.6.0 [65]" u="1"/>
        <s v="i7 9750H (Coffee Lake) [71]" u="1"/>
        <s v="AMD Ryzen 7 4700U (Renoir) [1]" u="1"/>
        <s v="R9 7900X (Raphael) [110]" u="1"/>
        <s v="Apple M1 Max Estimate [97]" u="1"/>
        <s v="R9 7950X (Raphael) @88w [112]" u="1"/>
        <s v="R9 5900HS (Cezanne) v0.3.1 [16]" u="1"/>
        <s v="i7 1165G7 (TigerLake) [82]" u="1"/>
        <s v="R7 PRO 5750GE (Cezanne) @15w [104]" u="1"/>
        <s v="i5 12500H @AC [124]" u="1"/>
        <s v="R7 6800U (RMB) @25w [122]" u="1"/>
        <s v="i7 1165G7 (TigerLake) [24]" u="1"/>
        <s v="R7 1800X(Summit Ridge) [117]" u="1"/>
        <s v="R5 3500U (Picasso) Golden Sample? [67]" u="1"/>
        <s v="R5 4500U (RNR) [74]" u="1"/>
        <s v="R5 3500U (Picasso) [69]" u="1"/>
        <s v="R7 7700X (Raphael) [109]" u="1"/>
        <s v="R9 7950X (Raphael) @142w [114]" u="1"/>
        <s v="AMD Ryzen 9 5950X (Vermeer) v0.3.1 [15]" u="1"/>
        <s v="i9 13900K @100w [120]" u="1"/>
        <s v="P Silver N6000 (JasperLake) [79]" u="1"/>
        <s v="AMD Ryzen 7 4750G (Renoir) v0.3.1 [5]" u="1"/>
        <s v="i7 9750H (Coffee Lake) @55W;-140mV [56]" u="1"/>
        <s v="i5 12600K (AlderLake) [98]" u="1"/>
        <s v="R9 7950X (Raphael) @88w [115]" u="1"/>
        <s v="i7 8700k (Coffee Lake) @5Ghz v0.5.1 [41]" u="1"/>
        <s v="R7 5800H (CZN) [77]" u="1"/>
        <s v="R7 4750U (Renoir) v0.3.1 [7]" u="1"/>
        <s v="R7 4750G (Renoir)@25W v0.3.1 [13]" u="1"/>
        <s v="R9 5950X (Vermeer) @heavy UV [92]" u="1"/>
        <s v="R5 7600X (Raphael) [108]" u="1"/>
        <s v="R7 5800H (Cezanne) v0.5.1 [42]" u="1"/>
        <s v="R9 5900X (Vermeer) [88]" u="1"/>
        <s v="i9 12900K (ADL) [100]" u="1"/>
        <s v="R3 4300G (Renoir) [81]" u="1"/>
        <s v="i5 12500H @AC v0.7.5 [124]" u="1"/>
        <s v="R9 5900HS (Cezanne) v0.5.0 [30]" u="1"/>
        <s v="R7 4750G (Renoir) @25W v0.3.1 [13]" u="1"/>
        <s v="R7 6850H (Rembrandt) [107]" u="1"/>
        <s v="R7 6800U (RMB) @12w [113]" u="1"/>
        <s v="R5 4600H (Renoir) v0.6.0 [44]" u="1"/>
        <s v="Intel Core i5-8365U (WhiskeyLake) v0.3.1 [11]" u="1"/>
        <s v="i5 11500 (RKL) [83]" u="1"/>
        <s v="i7 12700H (ADL) [105]" u="1"/>
        <s v="R7 3700X (Matisse) @PBO [50]" u="1"/>
        <s v="R7 4700U (Renoir) [1]" u="1"/>
        <s v="R9 7950X (RPL) @88w [115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n v="1"/>
    <s v="v0.7.0"/>
    <s v="3DC"/>
    <n v="3"/>
    <s v="R7 4700U (RNR)"/>
    <s v="CrazyIvan"/>
    <s v="AC / Win: Best Perf. / HP: Recmd."/>
    <m/>
    <x v="0"/>
    <m/>
    <m/>
    <m/>
    <n v="143.16999999999999"/>
    <n v="10432"/>
    <n v="669.57"/>
    <n v="15.58"/>
    <n v="2656.06"/>
    <n v="2410"/>
    <n v="156.22"/>
    <n v="15.43"/>
    <x v="0"/>
    <x v="0"/>
    <x v="0"/>
    <x v="0"/>
    <s v="1|3DC #3|R7 4700U (RNR)|CrazyIvan|AC / Win: Best Perf. / HP: Recmd.|v0.7.0|143,17|10432|669,57|15,58"/>
    <s v="1|3DC #3|R7 4700U (RNR)|CrazyIvan|AC / Win: Best Perf. / HP: Recmd.|v0.7.0|2656,06|2410|156,22|15,43"/>
    <s v="[TR][TD]1[/TD][TD]3DC #3[/TD][TD]R7 4700U (RNR)[/TD][TD]CrazyIvan[/TD][TD]AC / Win: Best Perf. / HP: Recmd.[/TD][TD]v0.7.0[/TD][TD]143,17[/TD][TD]10432[/TD][TD]669,57[/TD][TD]15,58[/TD][/TR]"/>
    <s v="[TR][TD]1[/TD][TD]3DC #3[/TD][TD]R7 4700U (RN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1"/>
    <m/>
    <m/>
    <m/>
    <n v="45.76"/>
    <n v="32112"/>
    <n v="680.5"/>
    <n v="47.188831741366641"/>
    <n v="1386.39"/>
    <n v="7223"/>
    <n v="99.861243102293088"/>
    <n v="72.330363368310003"/>
    <x v="0"/>
    <x v="0"/>
    <x v="0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m/>
    <m/>
    <m/>
    <n v="127.76"/>
    <n v="9839"/>
    <n v="795.5"/>
    <n v="12.368321810182275"/>
    <n v="885.22"/>
    <n v="3912"/>
    <n v="288.76857942815411"/>
    <n v="13.547180263680001"/>
    <x v="0"/>
    <x v="0"/>
    <x v="0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m/>
    <m/>
    <m/>
    <n v="55.41"/>
    <n v="35920"/>
    <n v="502.43"/>
    <n v="71.489999999999995"/>
    <n v="4779.3"/>
    <n v="6242"/>
    <n v="33.520000000000003"/>
    <n v="186.22"/>
    <x v="0"/>
    <x v="0"/>
    <x v="0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NR)"/>
    <s v="Poekel"/>
    <m/>
    <m/>
    <x v="0"/>
    <m/>
    <m/>
    <m/>
    <n v="153.88"/>
    <n v="10352"/>
    <n v="627.79999999999995"/>
    <n v="16.489327811404909"/>
    <n v="2637.56"/>
    <n v="5262"/>
    <n v="72.052127420048677"/>
    <n v="73.030459868639994"/>
    <x v="0"/>
    <x v="0"/>
    <x v="0"/>
    <x v="4"/>
    <s v="5|3DC #18|R7 4750G (RNR)|Poekel||v0.3.1|153,88|10352|627,8|16,49"/>
    <s v="5|3DC #18|R7 4750G (RNR)|Poekel||v0.3.1|2637,56|5262|72,05|73,03"/>
    <s v="[TR][TD]5[/TD][TD]3DC #18[/TD][TD]R7 4750G (RNR)[/TD][TD]Poekel[/TD][TD][/TD][TD]v0.3.1[/TD][TD]153,88[/TD][TD]10352[/TD][TD]627,8[/TD][TD]16,49[/TD][/TR]"/>
    <s v="[TR][TD]5[/TD][TD]3DC #18[/TD][TD]R7 4750G (RN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m/>
    <m/>
    <m/>
    <n v="51.8"/>
    <n v="30057"/>
    <n v="642.29999999999995"/>
    <n v="46.795889771134988"/>
    <n v="2058.48"/>
    <n v="6377"/>
    <n v="76.179291851563704"/>
    <n v="83.710413223920014"/>
    <x v="0"/>
    <x v="0"/>
    <x v="0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NR)"/>
    <s v="dosenfisch24"/>
    <m/>
    <m/>
    <x v="0"/>
    <m/>
    <m/>
    <m/>
    <n v="137.88"/>
    <n v="10396"/>
    <n v="697.6"/>
    <n v="14.902522935779816"/>
    <n v="3599.63"/>
    <n v="2029"/>
    <n v="136.91785613358184"/>
    <n v="14.819104368830001"/>
    <x v="0"/>
    <x v="0"/>
    <x v="0"/>
    <x v="6"/>
    <s v="7|3DC #29|R7 4750U (RNR)|dosenfisch24||v0.3.1|137,88|10396|697,6|14,9"/>
    <s v="7|3DC #29|R7 4750U (RNR)|dosenfisch24||v0.3.1|3599,63|2029|136,92|14,82"/>
    <s v="[TR][TD]7[/TD][TD]3DC #29[/TD][TD]R7 4750U (RNR)[/TD][TD]dosenfisch24[/TD][TD][/TD][TD]v0.3.1[/TD][TD]137,88[/TD][TD]10396[/TD][TD]697,6[/TD][TD]14,9[/TD][/TR]"/>
    <s v="[TR][TD]7[/TD][TD]3DC #29[/TD][TD]R7 4750U (RN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m/>
    <m/>
    <m/>
    <n v="52.94"/>
    <n v="37274"/>
    <n v="506.76902536093161"/>
    <n v="73.552245963439987"/>
    <n v="5760.71"/>
    <n v="4507"/>
    <n v="38.515578825808959"/>
    <n v="117.01758450478999"/>
    <x v="0"/>
    <x v="0"/>
    <x v="0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ZN)"/>
    <s v="Monkey"/>
    <s v="Win: Energy Saving"/>
    <s v="@ESM"/>
    <x v="1"/>
    <m/>
    <m/>
    <m/>
    <n v="111.79"/>
    <n v="6239"/>
    <n v="1433.91"/>
    <n v="4.3499999999999996"/>
    <n v="3815.05"/>
    <n v="1738"/>
    <n v="150.85"/>
    <n v="11.52"/>
    <x v="0"/>
    <x v="0"/>
    <x v="0"/>
    <x v="8"/>
    <s v="9|3DC #42|R9 5900HS (CZN)|Monkey|Win: Energy Saving|v0.3.1|111,79|6239|1433,91|4,35"/>
    <s v="9|3DC #42|R9 5900HS (CZN)|Monkey|Win: Energy Saving|v0.3.1|3815,05|1738|150,85|11,52"/>
    <s v="[TR][TD]9[/TD][TD]3DC #42[/TD][TD]R9 5900HS (CZN)[/TD][TD]Monkey[/TD][TD]Win: Energy Saving[/TD][TD]v0.3.1[/TD][TD]111,79[/TD][TD]6239[/TD][TD]1433,91[/TD][TD]4,35[/TD][/TR]"/>
    <s v="[TR][TD]9[/TD][TD]3DC #42[/TD][TD]R9 5900HS (CZN)[/TD][TD]Monkey[/TD][TD]Win: Energy Saving[/TD][TD]v0.3.1[/TD][TD]3815,05[/TD][TD]1738[/TD][TD]150,85[/TD][TD]11,52[/TD][/TR]"/>
  </r>
  <r>
    <n v="10"/>
    <s v="v0.3.1"/>
    <s v="3DC"/>
    <n v="44"/>
    <s v="R9 5900HS (CZN)"/>
    <s v="Monkey"/>
    <m/>
    <m/>
    <x v="1"/>
    <m/>
    <m/>
    <m/>
    <n v="165.09"/>
    <n v="10936"/>
    <n v="553.86"/>
    <n v="19.75"/>
    <n v="3481.64"/>
    <n v="4085"/>
    <n v="70.3"/>
    <n v="58.11"/>
    <x v="0"/>
    <x v="0"/>
    <x v="0"/>
    <x v="9"/>
    <s v="10|3DC #44|R9 5900HS (CZN)|Monkey||v0.3.1|165,09|10936|553,86|19,75"/>
    <s v="10|3DC #44|R9 5900HS (CZN)|Monkey||v0.3.1|3481,64|4085|70,3|58,11"/>
    <s v="[TR][TD]10[/TD][TD]3DC #44[/TD][TD]R9 5900HS (CZN)[/TD][TD]Monkey[/TD][TD][/TD][TD]v0.3.1[/TD][TD]165,09[/TD][TD]10936[/TD][TD]553,86[/TD][TD]19,75[/TD][/TR]"/>
    <s v="[TR][TD]10[/TD][TD]3DC #44[/TD][TD]R9 5900HS (CZN)[/TD][TD]Monkey[/TD][TD][/TD][TD]v0.3.1[/TD][TD]3481,64[/TD][TD]4085[/TD][TD]70,3[/TD][TD]58,11[/TD][/TR]"/>
  </r>
  <r>
    <n v="11"/>
    <s v="v0.3.1"/>
    <s v="3DC"/>
    <n v="54"/>
    <s v="i5 8365U (WKL)"/>
    <s v="MD_Enigma"/>
    <m/>
    <m/>
    <x v="0"/>
    <m/>
    <m/>
    <m/>
    <n v="88.24"/>
    <n v="11657"/>
    <n v="972.15"/>
    <n v="11.99"/>
    <n v="656.66"/>
    <n v="4575"/>
    <n v="332.85"/>
    <n v="13.75"/>
    <x v="0"/>
    <x v="0"/>
    <x v="0"/>
    <x v="10"/>
    <s v="11|3DC #54|i5 8365U (WKL)|MD_Enigma||v0.3.1|88,24|11657|972,15|11,99"/>
    <s v="11|3DC #54|i5 8365U (WKL)|MD_Enigma||v0.3.1|656,66|4575|332,85|13,75"/>
    <s v="[TR][TD]11[/TD][TD]3DC #54[/TD][TD]i5 8365U (WKL)[/TD][TD]MD_Enigma[/TD][TD][/TD][TD]v0.3.1[/TD][TD]88,24[/TD][TD]11657[/TD][TD]972,15[/TD][TD]11,99[/TD][/TR]"/>
    <s v="[TR][TD]11[/TD][TD]3DC #54[/TD][TD]i5 8365U (WKL)[/TD][TD]MD_Enigma[/TD][TD][/TD][TD]v0.3.1[/TD][TD]656,66[/TD][TD]4575[/TD][TD]332,85[/TD][TD]13,75[/TD][/TR]"/>
  </r>
  <r>
    <n v="12"/>
    <s v="v0.3.1"/>
    <s v="3DC"/>
    <n v="69"/>
    <s v="R5 PRO 4650G (RNR)"/>
    <s v="Tigershark"/>
    <m/>
    <m/>
    <x v="0"/>
    <m/>
    <m/>
    <m/>
    <n v="146.74"/>
    <n v="10450"/>
    <n v="653.125"/>
    <n v="16.03"/>
    <n v="1818.77"/>
    <n v="5785"/>
    <n v="95.05"/>
    <n v="60.86"/>
    <x v="0"/>
    <x v="0"/>
    <x v="0"/>
    <x v="11"/>
    <s v="12|3DC #69|R5 PRO 4650G (RNR)|Tigershark||v0.3.1|146,74|10450|653,13|16,03"/>
    <s v="12|3DC #69|R5 PRO 4650G (RNR)|Tigershark||v0.3.1|1818,77|5785|95,05|60,86"/>
    <s v="[TR][TD]12[/TD][TD]3DC #69[/TD][TD]R5 PRO 4650G (RNR)[/TD][TD]Tigershark[/TD][TD][/TD][TD]v0.3.1[/TD][TD]146,74[/TD][TD]10450[/TD][TD]653,13[/TD][TD]16,03[/TD][/TR]"/>
    <s v="[TR][TD]12[/TD][TD]3DC #69[/TD][TD]R5 PRO 4650G (RNR)[/TD][TD]Tigershark[/TD][TD][/TD][TD]v0.3.1[/TD][TD]1818,77[/TD][TD]5785[/TD][TD]95,05[/TD][TD]60,86[/TD][/TR]"/>
  </r>
  <r>
    <n v="13"/>
    <s v="v0.3.1"/>
    <s v="3DC"/>
    <n v="47"/>
    <s v="R7 4750G (RNR)"/>
    <s v="Poekel"/>
    <s v="25W"/>
    <s v="@25W"/>
    <x v="1"/>
    <m/>
    <m/>
    <m/>
    <n v="173.7"/>
    <n v="9122"/>
    <n v="631.12"/>
    <n v="14.45"/>
    <n v="4670.05"/>
    <n v="2227"/>
    <n v="96.17"/>
    <n v="23.15"/>
    <x v="0"/>
    <x v="0"/>
    <x v="0"/>
    <x v="12"/>
    <s v="13|3DC #47|R7 4750G (RNR)|Poekel|25W|v0.3.1|173,7|9122|631,12|14,45"/>
    <s v="13|3DC #47|R7 4750G (RNR)|Poekel|25W|v0.3.1|4670,05|2227|96,17|23,15"/>
    <s v="[TR][TD]13[/TD][TD]3DC #47[/TD][TD]R7 4750G (RNR)[/TD][TD]Poekel[/TD][TD]25W[/TD][TD]v0.3.1[/TD][TD]173,7[/TD][TD]9122[/TD][TD]631,12[/TD][TD]14,45[/TD][/TR]"/>
    <s v="[TR][TD]13[/TD][TD]3DC #47[/TD][TD]R7 4750G (RNR)[/TD][TD]Poekel[/TD][TD]25W[/TD][TD]v0.3.1[/TD][TD]4670,05[/TD][TD]2227[/TD][TD]96,17[/TD][TD]23,15[/TD][/TR]"/>
  </r>
  <r>
    <n v="14"/>
    <s v="v0.3.1"/>
    <s v="3DC"/>
    <n v="3"/>
    <s v="R7 4700U (RNR)"/>
    <s v="CrazyIvan"/>
    <s v="Batt. / Win: Better Eff. / HP: Recmd."/>
    <m/>
    <x v="1"/>
    <m/>
    <m/>
    <m/>
    <n v="133.62"/>
    <n v="10168"/>
    <n v="736"/>
    <n v="13.8"/>
    <n v="2586.7600000000002"/>
    <n v="2649"/>
    <n v="145.93582077670885"/>
    <n v="18.151814858759998"/>
    <x v="0"/>
    <x v="0"/>
    <x v="0"/>
    <x v="13"/>
    <s v="14|3DC #3|R7 4700U (RNR)|CrazyIvan|Batt. / Win: Better Eff. / HP: Recmd.|v0.3.1|133,62|10168|736|13,8"/>
    <s v="14|3DC #3|R7 4700U (RNR)|CrazyIvan|Batt. / Win: Better Eff. / HP: Recmd.|v0.3.1|2586,76|2649|145,94|18,15"/>
    <s v="[TR][TD]14[/TD][TD]3DC #3[/TD][TD]R7 4700U (RNR)[/TD][TD]CrazyIvan[/TD][TD]Batt. / Win: Better Eff. / HP: Recmd.[/TD][TD]v0.3.1[/TD][TD]133,62[/TD][TD]10168[/TD][TD]736[/TD][TD]13,8[/TD][/TR]"/>
    <s v="[TR][TD]14[/TD][TD]3DC #3[/TD][TD]R7 4700U (RN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m/>
    <m/>
    <m/>
    <n v="59"/>
    <n v="33870"/>
    <n v="500.42"/>
    <n v="67.680000000000007"/>
    <n v="5578.81"/>
    <n v="4561"/>
    <n v="39.299999999999997"/>
    <n v="116.04"/>
    <x v="0"/>
    <x v="0"/>
    <x v="0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ZN)"/>
    <s v="Monkey"/>
    <s v="Win: Best Perf."/>
    <m/>
    <x v="1"/>
    <m/>
    <m/>
    <m/>
    <n v="169.55"/>
    <n v="10364"/>
    <n v="569.12"/>
    <n v="18.21"/>
    <n v="3498.15"/>
    <n v="3831"/>
    <n v="74.63"/>
    <n v="51.33"/>
    <x v="0"/>
    <x v="0"/>
    <x v="0"/>
    <x v="15"/>
    <s v="16|3DC #65|R9 5900HS (CZN)|Monkey|Win: Best Perf.|v0.3.1|169,55|10364|569,12|18,21"/>
    <s v="16|3DC #65|R9 5900HS (CZN)|Monkey|Win: Best Perf.|v0.3.1|3498,15|3831|74,63|51,33"/>
    <s v="[TR][TD]16[/TD][TD]3DC #65[/TD][TD]R9 5900HS (CZN)[/TD][TD]Monkey[/TD][TD]Win: Best Perf.[/TD][TD]v0.3.1[/TD][TD]169,55[/TD][TD]10364[/TD][TD]569,12[/TD][TD]18,21[/TD][/TR]"/>
    <s v="[TR][TD]16[/TD][TD]3DC #65[/TD][TD]R9 5900HS (CZN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1"/>
    <m/>
    <m/>
    <m/>
    <n v="31.1"/>
    <n v="32204"/>
    <n v="998.38"/>
    <n v="32.26"/>
    <n v="262.60000000000002"/>
    <n v="13138"/>
    <n v="289.86"/>
    <n v="45.32"/>
    <x v="0"/>
    <x v="0"/>
    <x v="0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m/>
    <m/>
    <m/>
    <n v="55.08"/>
    <n v="23918"/>
    <n v="759.07"/>
    <n v="31.51"/>
    <n v="2787.1"/>
    <n v="4404"/>
    <n v="81.48"/>
    <n v="54.05"/>
    <x v="0"/>
    <x v="0"/>
    <x v="0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m/>
    <m/>
    <m/>
    <n v="41.55"/>
    <n v="45942"/>
    <n v="523.91"/>
    <n v="87.69"/>
    <n v="3983"/>
    <n v="5607"/>
    <n v="44.78"/>
    <n v="125.22"/>
    <x v="0"/>
    <x v="0"/>
    <x v="0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m/>
    <m/>
    <m/>
    <n v="60.29"/>
    <n v="33002"/>
    <n v="502.56"/>
    <n v="65.67"/>
    <n v="5295.16"/>
    <n v="5633"/>
    <n v="33.520000000000003"/>
    <n v="168.04"/>
    <x v="0"/>
    <x v="0"/>
    <x v="0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m/>
    <m/>
    <m/>
    <n v="62.61"/>
    <n v="32182"/>
    <n v="496.32"/>
    <n v="64.84"/>
    <n v="5945.36"/>
    <n v="4356"/>
    <n v="38.61"/>
    <n v="112.84"/>
    <x v="0"/>
    <x v="0"/>
    <x v="0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m/>
    <m/>
    <m/>
    <n v="63.92"/>
    <n v="30783"/>
    <n v="508.2"/>
    <n v="60.57"/>
    <n v="4834.1899999999996"/>
    <n v="5902"/>
    <n v="35.049999999999997"/>
    <n v="168.38"/>
    <x v="0"/>
    <x v="0"/>
    <x v="0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m/>
    <m/>
    <m/>
    <n v="17.45"/>
    <n v="55373"/>
    <n v="1034.6400000000001"/>
    <n v="53.52"/>
    <n v="237.59"/>
    <n v="20531"/>
    <n v="205"/>
    <n v="100.15"/>
    <x v="0"/>
    <x v="0"/>
    <x v="0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m/>
    <m/>
    <m/>
    <n v="172.46"/>
    <n v="10777"/>
    <n v="538.05999999999995"/>
    <n v="20.03"/>
    <n v="1438.78"/>
    <n v="3774"/>
    <n v="184.18"/>
    <n v="20.49"/>
    <x v="0"/>
    <x v="0"/>
    <x v="0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m/>
    <m/>
    <m/>
    <n v="63.04"/>
    <n v="28707"/>
    <n v="552.55999999999995"/>
    <n v="51.95"/>
    <n v="5167.0600000000004"/>
    <n v="5332"/>
    <n v="36.299999999999997"/>
    <n v="146.87"/>
    <x v="0"/>
    <x v="0"/>
    <x v="0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m/>
    <m/>
    <m/>
    <n v="59.97"/>
    <n v="33184.629999999997"/>
    <n v="502.51"/>
    <n v="66.040000000000006"/>
    <n v="6103.75"/>
    <n v="4353.5600000000004"/>
    <n v="37.630000000000003"/>
    <n v="115.69"/>
    <x v="0"/>
    <x v="0"/>
    <x v="0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NR)"/>
    <s v="Poekel"/>
    <s v="20W"/>
    <s v="@20W"/>
    <x v="1"/>
    <m/>
    <m/>
    <m/>
    <n v="164.2"/>
    <n v="9800.31"/>
    <n v="621.42999999999995"/>
    <n v="15.77"/>
    <n v="4760.57"/>
    <n v="2004.54"/>
    <n v="104.79"/>
    <n v="19.13"/>
    <x v="0"/>
    <x v="0"/>
    <x v="0"/>
    <x v="26"/>
    <s v="27|3DC #118|R7 4750G (RNR)|Poekel|20W|v0.5.1|164,2|9800|621,43|15,77"/>
    <s v="27|3DC #118|R7 4750G (RNR)|Poekel|20W|v0.5.1|4760,57|2005|104,79|19,13"/>
    <s v="[TR][TD]27[/TD][TD]3DC #118[/TD][TD]R7 4750G (RNR)[/TD][TD]Poekel[/TD][TD]20W[/TD][TD]v0.5.1[/TD][TD]164,2[/TD][TD]9800[/TD][TD]621,43[/TD][TD]15,77[/TD][/TR]"/>
    <s v="[TR][TD]27[/TD][TD]3DC #118[/TD][TD]R7 4750G (RN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1"/>
    <m/>
    <m/>
    <m/>
    <n v="55.06"/>
    <n v="20078"/>
    <n v="904.59"/>
    <n v="22.2"/>
    <n v="560.07000000000005"/>
    <n v="9308"/>
    <n v="191.83"/>
    <n v="48.52"/>
    <x v="0"/>
    <x v="0"/>
    <x v="0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NR)"/>
    <s v="Poekel"/>
    <m/>
    <m/>
    <x v="1"/>
    <m/>
    <m/>
    <m/>
    <n v="186.38"/>
    <n v="7581.59"/>
    <n v="707.68"/>
    <n v="10.71"/>
    <n v="1839.93"/>
    <n v="3342.48"/>
    <n v="162.6"/>
    <n v="20.56"/>
    <x v="0"/>
    <x v="0"/>
    <x v="0"/>
    <x v="28"/>
    <s v="29|3DC #133|R5 4500U (RNR)|Poekel||v0.5.1|186,38|7582|707,68|10,71"/>
    <s v="29|3DC #133|R5 4500U (RNR)|Poekel||v0.5.1|1839,93|3342|162,6|20,56"/>
    <s v="[TR][TD]29[/TD][TD]3DC #133[/TD][TD]R5 4500U (RNR)[/TD][TD]Poekel[/TD][TD][/TD][TD]v0.5.1[/TD][TD]186,38[/TD][TD]7582[/TD][TD]707,68[/TD][TD]10,71[/TD][/TR]"/>
    <s v="[TR][TD]29[/TD][TD]3DC #133[/TD][TD]R5 4500U (RNR)[/TD][TD]Poekel[/TD][TD][/TD][TD]v0.5.1[/TD][TD]1839,93[/TD][TD]3342[/TD][TD]162,6[/TD][TD]20,56[/TD][/TR]"/>
  </r>
  <r>
    <n v="30"/>
    <s v="v0.5.0"/>
    <s v="3DC"/>
    <n v="134"/>
    <s v="R9 5900HS (CZN)"/>
    <s v="Monkey"/>
    <s v="Win: Better Eff."/>
    <m/>
    <x v="0"/>
    <m/>
    <m/>
    <m/>
    <n v="216.08"/>
    <n v="7445"/>
    <n v="621.65"/>
    <n v="11.98"/>
    <n v="3936.18"/>
    <n v="3010"/>
    <n v="84.41"/>
    <n v="35.659999999999997"/>
    <x v="0"/>
    <x v="0"/>
    <x v="0"/>
    <x v="29"/>
    <s v="30|3DC #134|R9 5900HS (CZN)|Monkey|Win: Better Eff.|v0.5.0|216,08|7445|621,65|11,98"/>
    <s v="30|3DC #134|R9 5900HS (CZN)|Monkey|Win: Better Eff.|v0.5.0|3936,18|3010|84,41|35,66"/>
    <s v="[TR][TD]30[/TD][TD]3DC #134[/TD][TD]R9 5900HS (CZN)[/TD][TD]Monkey[/TD][TD]Win: Better Eff.[/TD][TD]v0.5.0[/TD][TD]216,08[/TD][TD]7445[/TD][TD]621,65[/TD][TD]11,98[/TD][/TR]"/>
    <s v="[TR][TD]30[/TD][TD]3DC #134[/TD][TD]R9 5900HS (CZN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m/>
    <m/>
    <m/>
    <n v="60.14"/>
    <n v="24336"/>
    <n v="683.23"/>
    <n v="35.619999999999997"/>
    <n v="4414.66"/>
    <n v="4151"/>
    <n v="54.57"/>
    <n v="76.08"/>
    <x v="0"/>
    <x v="0"/>
    <x v="0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m/>
    <m/>
    <m/>
    <n v="75.569999999999993"/>
    <n v="25543"/>
    <n v="518.05999999999995"/>
    <n v="49.31"/>
    <n v="4461.2299999999996"/>
    <n v="5187.88"/>
    <n v="43.21"/>
    <n v="120.07"/>
    <x v="0"/>
    <x v="0"/>
    <x v="0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m/>
    <m/>
    <m/>
    <n v="52.3"/>
    <n v="38103"/>
    <n v="501.84"/>
    <n v="75.930000000000007"/>
    <n v="3945.77"/>
    <n v="5760"/>
    <n v="44"/>
    <n v="130.91999999999999"/>
    <x v="0"/>
    <x v="0"/>
    <x v="0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m/>
    <m/>
    <m/>
    <n v="26.38"/>
    <n v="38525"/>
    <n v="983.86"/>
    <n v="39.159999999999997"/>
    <n v="269.61"/>
    <n v="18669"/>
    <n v="198.68"/>
    <n v="93.96"/>
    <x v="0"/>
    <x v="0"/>
    <x v="0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m/>
    <m/>
    <m/>
    <n v="57.13"/>
    <n v="34236"/>
    <n v="511.24"/>
    <n v="66.97"/>
    <n v="2347.02"/>
    <n v="7508"/>
    <n v="56.75"/>
    <n v="132.29"/>
    <x v="0"/>
    <x v="0"/>
    <x v="0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BL)"/>
    <s v="Tyrann"/>
    <s v="2C/4T"/>
    <m/>
    <x v="0"/>
    <m/>
    <m/>
    <m/>
    <n v="83.49"/>
    <n v="11096"/>
    <n v="1079.3699999999999"/>
    <n v="10.28"/>
    <n v="384.59"/>
    <n v="5226"/>
    <n v="497.55"/>
    <n v="10.5"/>
    <x v="0"/>
    <x v="0"/>
    <x v="0"/>
    <x v="35"/>
    <s v="36|3DC #146|i7 7500U (KBL)|Tyrann|2C/4T|v0.5.1|83,49|11096|1079,37|10,28"/>
    <s v="36|3DC #146|i7 7500U (KBL)|Tyrann|2C/4T|v0.5.1|384,59|5226|497,55|10,5"/>
    <s v="[TR][TD]36[/TD][TD]3DC #146[/TD][TD]i7 7500U (KBL)[/TD][TD]Tyrann[/TD][TD]2C/4T[/TD][TD]v0.5.1[/TD][TD]83,49[/TD][TD]11096[/TD][TD]1079,37[/TD][TD]10,28[/TD][/TR]"/>
    <s v="[TR][TD]36[/TD][TD]3DC #146[/TD][TD]i7 7500U (KBL)[/TD][TD]Tyrann[/TD][TD]2C/4T[/TD][TD]v0.5.1[/TD][TD]384,59[/TD][TD]5226[/TD][TD]497,55[/TD][TD]10,5[/TD][/TR]"/>
  </r>
  <r>
    <n v="37"/>
    <s v="v0.5.1"/>
    <s v="3DC"/>
    <n v="146"/>
    <s v="Celeron N3450 (Apollo Lake)"/>
    <s v="Tyrann"/>
    <m/>
    <m/>
    <x v="1"/>
    <m/>
    <m/>
    <m/>
    <n v="16.690000000000001"/>
    <n v="18192"/>
    <n v="3293.49"/>
    <n v="5.52"/>
    <n v="35.61"/>
    <n v="12920"/>
    <n v="2173.7800000000002"/>
    <n v="5.94"/>
    <x v="0"/>
    <x v="0"/>
    <x v="0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m/>
    <m/>
    <m/>
    <n v="68.06"/>
    <n v="28138"/>
    <n v="522.16999999999996"/>
    <n v="53.89"/>
    <n v="1876.01"/>
    <n v="7902"/>
    <n v="67.459999999999994"/>
    <n v="117.13"/>
    <x v="0"/>
    <x v="0"/>
    <x v="0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FL)"/>
    <s v="hq-hq"/>
    <m/>
    <m/>
    <x v="0"/>
    <m/>
    <m/>
    <m/>
    <n v="58.25"/>
    <n v="27864"/>
    <n v="616.08000000000004"/>
    <n v="45.23"/>
    <n v="739.31"/>
    <n v="12266"/>
    <n v="110.27"/>
    <n v="111.24"/>
    <x v="0"/>
    <x v="0"/>
    <x v="0"/>
    <x v="38"/>
    <s v="39|3DC #154|i5 8600k (CFL)|hq-hq||v0.5.1|58,25|27864|616,08|45,23"/>
    <s v="39|3DC #154|i5 8600k (CFL)|hq-hq||v0.5.1|739,31|12266|110,27|111,24"/>
    <s v="[TR][TD]39[/TD][TD]3DC #154[/TD][TD]i5 8600k (CFL)[/TD][TD]hq-hq[/TD][TD][/TD][TD]v0.5.1[/TD][TD]58,25[/TD][TD]27864[/TD][TD]616,08[/TD][TD]45,23[/TD][/TR]"/>
    <s v="[TR][TD]39[/TD][TD]3DC #154[/TD][TD]i5 8600k (CFL)[/TD][TD]hq-hq[/TD][TD][/TD][TD]v0.5.1[/TD][TD]739,31[/TD][TD]12266[/TD][TD]110,27[/TD][TD]111,24[/TD][/TR]"/>
  </r>
  <r>
    <n v="40"/>
    <s v="v0.5.1"/>
    <s v="3DC"/>
    <n v="154"/>
    <s v="i5 7500 (KBL)"/>
    <s v="hq-hq"/>
    <m/>
    <s v="4C/4T"/>
    <x v="1"/>
    <m/>
    <m/>
    <m/>
    <n v="54.74"/>
    <n v="20650"/>
    <n v="884.67"/>
    <n v="23.34"/>
    <n v="336.42"/>
    <n v="10055"/>
    <n v="295.61"/>
    <n v="34.020000000000003"/>
    <x v="0"/>
    <x v="0"/>
    <x v="0"/>
    <x v="39"/>
    <s v="40|3DC #154|i5 7500 (KBL)|hq-hq||v0.5.1|54,74|20650|884,67|23,34"/>
    <s v="40|3DC #154|i5 7500 (KBL)|hq-hq||v0.5.1|336,42|10055|295,61|34,02"/>
    <s v="[TR][TD]40[/TD][TD]3DC #154[/TD][TD]i5 7500 (KBL)[/TD][TD]hq-hq[/TD][TD][/TD][TD]v0.5.1[/TD][TD]54,74[/TD][TD]20650[/TD][TD]884,67[/TD][TD]23,34[/TD][/TR]"/>
    <s v="[TR][TD]40[/TD][TD]3DC #154[/TD][TD]i5 7500 (KBL)[/TD][TD]hq-hq[/TD][TD][/TD][TD]v0.5.1[/TD][TD]336,42[/TD][TD]10055[/TD][TD]295,61[/TD][TD]34,02[/TD][/TR]"/>
  </r>
  <r>
    <n v="41"/>
    <s v="v0.5.1"/>
    <s v="3DC"/>
    <n v="155"/>
    <s v="i7 8700k (CFL)"/>
    <s v="Bernman"/>
    <s v="@5Ghz"/>
    <m/>
    <x v="0"/>
    <m/>
    <m/>
    <m/>
    <n v="61.55"/>
    <n v="25887"/>
    <n v="627.62"/>
    <n v="41.25"/>
    <n v="925.56"/>
    <n v="12017"/>
    <n v="89.91"/>
    <n v="133.65"/>
    <x v="0"/>
    <x v="0"/>
    <x v="0"/>
    <x v="40"/>
    <s v="41|3DC #155|i7 8700k (CFL)|Bernman|@5Ghz|v0.5.1|61,55|25887|627,62|41,25"/>
    <s v="41|3DC #155|i7 8700k (CFL)|Bernman|@5Ghz|v0.5.1|925,56|12017|89,91|133,65"/>
    <s v="[TR][TD]41[/TD][TD]3DC #155[/TD][TD]i7 8700k (CFL)[/TD][TD]Bernman[/TD][TD]@5Ghz[/TD][TD]v0.5.1[/TD][TD]61,55[/TD][TD]25887[/TD][TD]627,62[/TD][TD]41,25[/TD][/TR]"/>
    <s v="[TR][TD]41[/TD][TD]3DC #155[/TD][TD]i7 8700k (CFL)[/TD][TD]Bernman[/TD][TD]@5Ghz[/TD][TD]v0.5.1[/TD][TD]925,56[/TD][TD]12017[/TD][TD]89,91[/TD][TD]133,65[/TD][/TR]"/>
  </r>
  <r>
    <n v="42"/>
    <s v="v0.5.1"/>
    <s v="3DC"/>
    <n v="156"/>
    <s v="R7 5800H (CZN)"/>
    <s v="Darkearth27"/>
    <m/>
    <m/>
    <x v="1"/>
    <m/>
    <m/>
    <m/>
    <n v="168.79"/>
    <n v="10124"/>
    <n v="585.17999999999995"/>
    <n v="17.3"/>
    <n v="3171.28"/>
    <n v="4516"/>
    <n v="69.83"/>
    <n v="64.67"/>
    <x v="0"/>
    <x v="0"/>
    <x v="0"/>
    <x v="41"/>
    <s v="42|3DC #156|R7 5800H (CZN)|Darkearth27||v0.5.1|168,79|10124|585,18|17,3"/>
    <s v="42|3DC #156|R7 5800H (CZN)|Darkearth27||v0.5.1|3171,28|4516|69,83|64,67"/>
    <s v="[TR][TD]42[/TD][TD]3DC #156[/TD][TD]R7 5800H (CZN)[/TD][TD]Darkearth27[/TD][TD][/TD][TD]v0.5.1[/TD][TD]168,79[/TD][TD]10124[/TD][TD]585,18[/TD][TD]17,3[/TD][/TR]"/>
    <s v="[TR][TD]42[/TD][TD]3DC #156[/TD][TD]R7 5800H (CZN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m/>
    <m/>
    <m/>
    <n v="74.44"/>
    <n v="26935"/>
    <n v="498.76"/>
    <n v="54"/>
    <n v="6668.05"/>
    <n v="4149"/>
    <n v="36.14"/>
    <n v="114.8"/>
    <x v="0"/>
    <x v="0"/>
    <x v="0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NR)"/>
    <s v="Groschi"/>
    <s v="Win 11"/>
    <m/>
    <x v="0"/>
    <m/>
    <m/>
    <m/>
    <n v="158.59"/>
    <n v="8278"/>
    <n v="761.74"/>
    <n v="10.87"/>
    <n v="1878.68"/>
    <n v="3886"/>
    <n v="136.99"/>
    <n v="28.36"/>
    <x v="0"/>
    <x v="0"/>
    <x v="0"/>
    <x v="43"/>
    <s v="44|3DC #165|R5 4600H (RNR)|Groschi|Win 11|v0.6.0|158,59|8278|761,74|10,87"/>
    <s v="44|3DC #165|R5 4600H (RNR)|Groschi|Win 11|v0.6.0|1878,68|3886|136,99|28,36"/>
    <s v="[TR][TD]44[/TD][TD]3DC #165[/TD][TD]R5 4600H (RNR)[/TD][TD]Groschi[/TD][TD]Win 11[/TD][TD]v0.6.0[/TD][TD]158,59[/TD][TD]8278[/TD][TD]761,74[/TD][TD]10,87[/TD][/TR]"/>
    <s v="[TR][TD]44[/TD][TD]3DC #165[/TD][TD]R5 4600H (RN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m/>
    <m/>
    <m/>
    <n v="58.15"/>
    <n v="33913"/>
    <n v="507.07"/>
    <n v="66.88"/>
    <n v="4388.1099999999997"/>
    <n v="4868"/>
    <n v="46.82"/>
    <n v="103.97"/>
    <x v="0"/>
    <x v="0"/>
    <x v="0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m/>
    <m/>
    <m/>
    <n v="90.06"/>
    <n v="21193"/>
    <n v="523.91999999999996"/>
    <n v="40.450000000000003"/>
    <n v="1843"/>
    <n v="7230"/>
    <n v="75.05"/>
    <n v="96.34"/>
    <x v="0"/>
    <x v="0"/>
    <x v="0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m/>
    <m/>
    <m/>
    <n v="101.29"/>
    <n v="15775"/>
    <n v="625.84"/>
    <n v="25.21"/>
    <n v="2569.91"/>
    <n v="5444"/>
    <n v="71.48"/>
    <n v="76.150000000000006"/>
    <x v="0"/>
    <x v="0"/>
    <x v="0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m/>
    <m/>
    <m/>
    <n v="147.36000000000001"/>
    <n v="6619"/>
    <n v="1025.22"/>
    <n v="6.46"/>
    <n v="1538.34"/>
    <n v="2529"/>
    <n v="257.01"/>
    <n v="9.84"/>
    <x v="0"/>
    <x v="0"/>
    <x v="0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m/>
    <m/>
    <m/>
    <n v="69.31"/>
    <n v="22812"/>
    <n v="632.5"/>
    <n v="36.07"/>
    <n v="2268.8000000000002"/>
    <n v="6201"/>
    <n v="71.08"/>
    <n v="87.23"/>
    <x v="0"/>
    <x v="0"/>
    <x v="0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m/>
    <m/>
    <m/>
    <n v="82.88"/>
    <n v="19421.07"/>
    <n v="621.27"/>
    <n v="31.26"/>
    <n v="2738.85"/>
    <n v="5276.69"/>
    <n v="69.19"/>
    <n v="76.260000000000005"/>
    <x v="0"/>
    <x v="0"/>
    <x v="0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KL)"/>
    <s v="Rabrogo"/>
    <m/>
    <m/>
    <x v="0"/>
    <m/>
    <m/>
    <m/>
    <n v="107.39"/>
    <n v="10395"/>
    <n v="895.74"/>
    <n v="11.63"/>
    <n v="838.17"/>
    <n v="5030"/>
    <n v="237.2"/>
    <n v="21.21"/>
    <x v="0"/>
    <x v="0"/>
    <x v="0"/>
    <x v="50"/>
    <s v="51|CB #20|i5 8250U (WKL)|Rabrogo||v0.6.0|107,39|10395|895,74|11,63"/>
    <s v="51|CB #20|i5 8250U (WKL)|Rabrogo||v0.6.0|838,17|5030|237,2|21,21"/>
    <s v="[TR][TD]51[/TD][TD]CB #20[/TD][TD]i5 8250U (WKL)[/TD][TD]Rabrogo[/TD][TD][/TD][TD]v0.6.0[/TD][TD]107,39[/TD][TD]10395[/TD][TD]895,74[/TD][TD]11,63[/TD][/TR]"/>
    <s v="[TR][TD]51[/TD][TD]CB #20[/TD][TD]i5 8250U (WKL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1"/>
    <m/>
    <m/>
    <m/>
    <n v="40.92"/>
    <n v="24128.5"/>
    <n v="1012.91"/>
    <n v="23.82"/>
    <n v="451.85"/>
    <n v="8980.59"/>
    <n v="246.44"/>
    <n v="36.44"/>
    <x v="0"/>
    <x v="0"/>
    <x v="0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m/>
    <m/>
    <m/>
    <n v="91.97"/>
    <n v="9072"/>
    <n v="1198.55"/>
    <n v="7.57"/>
    <n v="935.44"/>
    <n v="3335"/>
    <n v="320.52999999999997"/>
    <n v="10.41"/>
    <x v="0"/>
    <x v="0"/>
    <x v="0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FL)"/>
    <s v="Blende Up"/>
    <m/>
    <s v="@55W;-140mV"/>
    <x v="1"/>
    <m/>
    <m/>
    <m/>
    <n v="104.65"/>
    <n v="13860.34"/>
    <n v="689.41"/>
    <n v="20.100000000000001"/>
    <n v="1370.41"/>
    <n v="6344.53"/>
    <n v="115.01"/>
    <n v="55.16"/>
    <x v="0"/>
    <x v="0"/>
    <x v="0"/>
    <x v="53"/>
    <s v="56|CB #57|i7 9750H (CFL)|Blende Up||v0.6.0|104,65|13860|689,41|20,1"/>
    <s v="56|CB #57|i7 9750H (CFL)|Blende Up||v0.6.0|1370,41|6345|115,01|55,16"/>
    <s v="[TR][TD]56[/TD][TD]CB #57[/TD][TD]i7 9750H (CFL)[/TD][TD]Blende Up[/TD][TD][/TD][TD]v0.6.0[/TD][TD]104,65[/TD][TD]13860[/TD][TD]689,41[/TD][TD]20,1[/TD][/TR]"/>
    <s v="[TR][TD]56[/TD][TD]CB #57[/TD][TD]i7 9750H (CFL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1"/>
    <m/>
    <m/>
    <m/>
    <n v="35.72"/>
    <n v="27072.99"/>
    <n v="1034.0899999999999"/>
    <n v="26.28"/>
    <n v="447.21"/>
    <n v="11189.89"/>
    <n v="199.83"/>
    <n v="56"/>
    <x v="0"/>
    <x v="0"/>
    <x v="0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m/>
    <m/>
    <m/>
    <n v="58.95"/>
    <n v="13379.46"/>
    <n v="1267.9000000000001"/>
    <n v="10.55"/>
    <n v="184.8"/>
    <n v="9015.32"/>
    <n v="600.22"/>
    <n v="15.02"/>
    <x v="0"/>
    <x v="0"/>
    <x v="0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1"/>
    <m/>
    <m/>
    <m/>
    <n v="41.74"/>
    <n v="30535"/>
    <n v="784.57"/>
    <n v="38.92"/>
    <n v="768.82"/>
    <n v="11691"/>
    <n v="111.26"/>
    <n v="105.08"/>
    <x v="0"/>
    <x v="0"/>
    <x v="0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1"/>
    <m/>
    <m/>
    <m/>
    <n v="37.380000000000003"/>
    <n v="18966"/>
    <n v="1410.7"/>
    <n v="13.44"/>
    <n v="177.27"/>
    <n v="10172"/>
    <n v="554.55999999999995"/>
    <n v="18.34"/>
    <x v="0"/>
    <x v="0"/>
    <x v="0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m/>
    <m/>
    <m/>
    <n v="43.45"/>
    <n v="19568"/>
    <n v="1239.32"/>
    <n v="14.98"/>
    <n v="458.58"/>
    <n v="5880"/>
    <n v="370.88"/>
    <n v="15.85"/>
    <x v="0"/>
    <x v="0"/>
    <x v="0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1"/>
    <m/>
    <m/>
    <m/>
    <n v="28.37"/>
    <n v="30292"/>
    <n v="1163.82"/>
    <n v="26.03"/>
    <n v="226.44"/>
    <n v="17714"/>
    <n v="249.31"/>
    <n v="71.05"/>
    <x v="0"/>
    <x v="0"/>
    <x v="0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m/>
    <m/>
    <m/>
    <n v="112.03"/>
    <n v="6987"/>
    <n v="1277.45"/>
    <n v="5.47"/>
    <n v="388.05"/>
    <n v="4965"/>
    <n v="519.01"/>
    <n v="9.57"/>
    <x v="0"/>
    <x v="0"/>
    <x v="0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m/>
    <m/>
    <m/>
    <n v="54.07"/>
    <n v="29484.61"/>
    <n v="627.24"/>
    <n v="47.01"/>
    <n v="1920.89"/>
    <n v="7361.79"/>
    <n v="70.72"/>
    <n v="104.1"/>
    <x v="0"/>
    <x v="0"/>
    <x v="0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ZN)"/>
    <s v="Monkey"/>
    <s v="Win: Energy Saving"/>
    <s v="@ESM"/>
    <x v="1"/>
    <m/>
    <m/>
    <m/>
    <n v="256"/>
    <n v="5293"/>
    <n v="737.97"/>
    <n v="7.17"/>
    <n v="4673.21"/>
    <n v="2530"/>
    <n v="84.58"/>
    <n v="29.91"/>
    <x v="0"/>
    <x v="0"/>
    <x v="0"/>
    <x v="62"/>
    <s v="65|3DC #190|R9 5900HS (CZN)|Monkey|Win: Energy Saving|v0.6.0|256|5293|737,97|7,17"/>
    <s v="65|3DC #190|R9 5900HS (CZN)|Monkey|Win: Energy Saving|v0.6.0|4673,21|2530|84,58|29,91"/>
    <s v="[TR][TD]65[/TD][TD]3DC #190[/TD][TD]R9 5900HS (CZN)[/TD][TD]Monkey[/TD][TD]Win: Energy Saving[/TD][TD]v0.6.0[/TD][TD]256[/TD][TD]5293[/TD][TD]737,97[/TD][TD]7,17[/TD][/TR]"/>
    <s v="[TR][TD]65[/TD][TD]3DC #190[/TD][TD]R9 5900HS (CZN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m/>
    <m/>
    <m/>
    <n v="77.22"/>
    <n v="24558"/>
    <n v="527.33000000000004"/>
    <n v="46.57"/>
    <n v="2341.54"/>
    <n v="6777"/>
    <n v="63.01"/>
    <n v="107.56"/>
    <x v="0"/>
    <x v="0"/>
    <x v="0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m/>
    <m/>
    <m/>
    <n v="180.54"/>
    <n v="5863"/>
    <n v="944.68"/>
    <n v="6.21"/>
    <n v="1709.41"/>
    <n v="2399"/>
    <n v="243.84"/>
    <n v="9.84"/>
    <x v="0"/>
    <x v="0"/>
    <x v="0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m/>
    <m/>
    <m/>
    <n v="147.47999999999999"/>
    <n v="12519"/>
    <n v="541.62"/>
    <n v="23.11"/>
    <n v="2564.7600000000002"/>
    <n v="3825"/>
    <n v="101.94"/>
    <n v="37.520000000000003"/>
    <x v="0"/>
    <x v="0"/>
    <x v="0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m/>
    <m/>
    <m/>
    <n v="35.340000000000003"/>
    <n v="20603"/>
    <n v="1373.38"/>
    <n v="15"/>
    <n v="443.88"/>
    <n v="6048"/>
    <n v="372.52"/>
    <n v="16.23"/>
    <x v="0"/>
    <x v="0"/>
    <x v="0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m/>
    <m/>
    <m/>
    <n v="144.37"/>
    <n v="6717"/>
    <n v="1031.19"/>
    <n v="6.51"/>
    <n v="1517.62"/>
    <n v="2129"/>
    <n v="309.45999999999998"/>
    <n v="6.88"/>
    <x v="0"/>
    <x v="0"/>
    <x v="0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FL)"/>
    <s v="Blende Up"/>
    <m/>
    <m/>
    <x v="0"/>
    <m/>
    <m/>
    <m/>
    <n v="111.07"/>
    <n v="13062.5"/>
    <n v="689.24"/>
    <n v="18.95"/>
    <n v="1535"/>
    <n v="5428.6440000000002"/>
    <n v="120"/>
    <n v="45.24"/>
    <x v="0"/>
    <x v="0"/>
    <x v="0"/>
    <x v="68"/>
    <s v="71|CB #143|i7 9750H (CFL)|Blende Up||v0.7.0|111,07|13063|689,24|18,95"/>
    <s v="71|CB #143|i7 9750H (CFL)|Blende Up||v0.7.0|1535|5429|120|45,24"/>
    <s v="[TR][TD]71[/TD][TD]CB #143[/TD][TD]i7 9750H (CFL)[/TD][TD]Blende Up[/TD][TD][/TD][TD]v0.7.0[/TD][TD]111,07[/TD][TD]13063[/TD][TD]689,24[/TD][TD]18,95[/TD][/TR]"/>
    <s v="[TR][TD]71[/TD][TD]CB #143[/TD][TD]i7 9750H (CFL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1"/>
    <m/>
    <m/>
    <m/>
    <n v="50.22"/>
    <n v="25952"/>
    <n v="767.28"/>
    <n v="33.82"/>
    <n v="1502.87"/>
    <n v="7620"/>
    <n v="87.32"/>
    <n v="87.26"/>
    <x v="0"/>
    <x v="0"/>
    <x v="0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m/>
    <m/>
    <m/>
    <n v="78.09"/>
    <n v="13745"/>
    <n v="931.73"/>
    <n v="14.75"/>
    <n v="590.89"/>
    <n v="5238"/>
    <n v="323.11"/>
    <n v="16.21"/>
    <x v="0"/>
    <x v="0"/>
    <x v="0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NR)"/>
    <s v="Poekel"/>
    <m/>
    <m/>
    <x v="0"/>
    <m/>
    <m/>
    <m/>
    <n v="190"/>
    <n v="7302.14"/>
    <n v="720.78"/>
    <n v="10.130000000000001"/>
    <n v="2061.89"/>
    <n v="2723.7275"/>
    <n v="178.0625"/>
    <n v="15.3"/>
    <x v="0"/>
    <x v="0"/>
    <x v="0"/>
    <x v="71"/>
    <s v="74|3DC #205|R5 4500U (RNR)|Poekel||v0.7.0|190|7302|720,78|10,13"/>
    <s v="74|3DC #205|R5 4500U (RNR)|Poekel||v0.7.0|2061,89|2724|178,06|15,3"/>
    <s v="[TR][TD]74[/TD][TD]3DC #205[/TD][TD]R5 4500U (RNR)[/TD][TD]Poekel[/TD][TD][/TD][TD]v0.7.0[/TD][TD]190[/TD][TD]7302[/TD][TD]720,78[/TD][TD]10,13[/TD][/TR]"/>
    <s v="[TR][TD]74[/TD][TD]3DC #205[/TD][TD]R5 4500U (RN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m/>
    <m/>
    <m/>
    <n v="126.49"/>
    <n v="7799"/>
    <n v="1013.61"/>
    <n v="7.69"/>
    <n v="1216.69"/>
    <n v="2588"/>
    <n v="317.62"/>
    <n v="8.15"/>
    <x v="0"/>
    <x v="0"/>
    <x v="0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m/>
    <m/>
    <m/>
    <n v="94.92"/>
    <n v="20057.62"/>
    <n v="525.22"/>
    <n v="38.19"/>
    <n v="2098.9899999999998"/>
    <n v="5870.3512499999997"/>
    <n v="81.157499999999999"/>
    <n v="72.33"/>
    <x v="0"/>
    <x v="0"/>
    <x v="0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ZN)"/>
    <s v="Fondness"/>
    <m/>
    <m/>
    <x v="0"/>
    <m/>
    <m/>
    <m/>
    <n v="210.66"/>
    <n v="8085"/>
    <n v="587.17999999999995"/>
    <n v="13.77"/>
    <n v="3492.77"/>
    <n v="3775"/>
    <n v="75.84"/>
    <n v="49.77"/>
    <x v="0"/>
    <x v="0"/>
    <x v="0"/>
    <x v="74"/>
    <s v="77|3DC #234|R7 5800H (CZN)|Fondness||v0.7.0|210,66|8085|587,18|13,77"/>
    <s v="77|3DC #234|R7 5800H (CZN)|Fondness||v0.7.0|3492,77|3775|75,84|49,77"/>
    <s v="[TR][TD]77[/TD][TD]3DC #234[/TD][TD]R7 5800H (CZN)[/TD][TD]Fondness[/TD][TD][/TD][TD]v0.7.0[/TD][TD]210,66[/TD][TD]8085[/TD][TD]587,18[/TD][TD]13,77[/TD][/TR]"/>
    <s v="[TR][TD]77[/TD][TD]3DC #234[/TD][TD]R7 5800H (CZN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m/>
    <m/>
    <m/>
    <n v="78.38"/>
    <n v="23969.25"/>
    <n v="532.30999999999995"/>
    <n v="45.03"/>
    <n v="2001.77"/>
    <n v="6042"/>
    <n v="82.7"/>
    <n v="73.08"/>
    <x v="0"/>
    <x v="0"/>
    <x v="0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m/>
    <m/>
    <m/>
    <n v="95.02"/>
    <n v="8577.2000000000007"/>
    <n v="1227"/>
    <n v="6.99"/>
    <n v="512.39"/>
    <n v="3703.3049999999998"/>
    <n v="527"/>
    <n v="7.03"/>
    <x v="0"/>
    <x v="0"/>
    <x v="0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m/>
    <m/>
    <m/>
    <n v="65.849999999999994"/>
    <n v="9505"/>
    <n v="1597.64"/>
    <n v="5.95"/>
    <n v="287.18"/>
    <n v="4550"/>
    <n v="765.23"/>
    <n v="5.95"/>
    <x v="0"/>
    <x v="0"/>
    <x v="0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NR)"/>
    <s v="Lord Maiki"/>
    <m/>
    <m/>
    <x v="0"/>
    <m/>
    <m/>
    <m/>
    <n v="188.44"/>
    <n v="6349.88"/>
    <n v="835.72"/>
    <n v="7.6"/>
    <n v="1513.55"/>
    <n v="4075.1950000000002"/>
    <n v="162.1275"/>
    <n v="25.14"/>
    <x v="0"/>
    <x v="0"/>
    <x v="0"/>
    <x v="78"/>
    <s v="81|CB #178|R3 4300G (RNR)|Lord Maiki||v0.7.0|188,44|6350|835,72|7,6"/>
    <s v="81|CB #178|R3 4300G (RNR)|Lord Maiki||v0.7.0|1513,55|4075|162,13|25,14"/>
    <s v="[TR][TD]81[/TD][TD]CB #178[/TD][TD]R3 4300G (RNR)[/TD][TD]Lord Maiki[/TD][TD][/TD][TD]v0.7.0[/TD][TD]188,44[/TD][TD]6350[/TD][TD]835,72[/TD][TD]7,6[/TD][/TR]"/>
    <s v="[TR][TD]81[/TD][TD]CB #178[/TD][TD]R3 4300G (RN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m/>
    <m/>
    <m/>
    <n v="155.84"/>
    <n v="11590"/>
    <n v="553.66999999999996"/>
    <n v="20.93"/>
    <n v="1136.33"/>
    <n v="5208"/>
    <n v="168.99"/>
    <n v="30.82"/>
    <x v="0"/>
    <x v="0"/>
    <x v="0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KL)"/>
    <s v="Freiheraus"/>
    <m/>
    <m/>
    <x v="0"/>
    <m/>
    <m/>
    <m/>
    <n v="83.47"/>
    <n v="20987"/>
    <n v="570.83000000000004"/>
    <n v="36.770000000000003"/>
    <n v="1480.21"/>
    <n v="6750"/>
    <n v="100.09"/>
    <n v="67.44"/>
    <x v="0"/>
    <x v="0"/>
    <x v="0"/>
    <x v="80"/>
    <s v="83|CB #184|i5 11500 (RKL)|Freiheraus||v0.7.2|83,47|20987|570,83|36,77"/>
    <s v="83|CB #184|i5 11500 (RKL)|Freiheraus||v0.7.2|1480,21|6750|100,09|67,44"/>
    <s v="[TR][TD]83[/TD][TD]CB #184[/TD][TD]i5 11500 (RKL)[/TD][TD]Freiheraus[/TD][TD][/TD][TD]v0.7.2[/TD][TD]83,47[/TD][TD]20987[/TD][TD]570,83[/TD][TD]36,77[/TD][/TR]"/>
    <s v="[TR][TD]83[/TD][TD]CB #184[/TD][TD]i5 11500 (RKL)[/TD][TD]Freiheraus[/TD][TD][/TD][TD]v0.7.2[/TD][TD]1480,21[/TD][TD]6750[/TD][TD]100,09[/TD][TD]67,44[/TD][/TR]"/>
  </r>
  <r>
    <n v="84"/>
    <s v="v0.7.2"/>
    <s v="3DC"/>
    <n v="257"/>
    <s v="i7 11700K (RKL)"/>
    <s v="Triskaine"/>
    <m/>
    <m/>
    <x v="0"/>
    <m/>
    <m/>
    <m/>
    <n v="83.97"/>
    <n v="23458.63"/>
    <n v="507.64"/>
    <n v="46.21"/>
    <n v="1887.59"/>
    <n v="8241.4330000000009"/>
    <n v="64.282000000000011"/>
    <n v="128.21"/>
    <x v="0"/>
    <x v="0"/>
    <x v="0"/>
    <x v="81"/>
    <s v="84|3DC #257|i7 11700K (RKL)|Triskaine||v0.7.2|83,97|23459|507,64|46,21"/>
    <s v="84|3DC #257|i7 11700K (RKL)|Triskaine||v0.7.2|1887,59|8241|64,28|128,21"/>
    <s v="[TR][TD]84[/TD][TD]3DC #257[/TD][TD]i7 11700K (RKL)[/TD][TD]Triskaine[/TD][TD][/TD][TD]v0.7.2[/TD][TD]83,97[/TD][TD]23459[/TD][TD]507,64[/TD][TD]46,21[/TD][/TR]"/>
    <s v="[TR][TD]84[/TD][TD]3DC #257[/TD][TD]i7 11700K (RKL)[/TD][TD]Triskaine[/TD][TD][/TD][TD]v0.7.2[/TD][TD]1887,59[/TD][TD]8241[/TD][TD]64,28[/TD][TD]128,21[/TD][/TR]"/>
  </r>
  <r>
    <n v="85"/>
    <s v="v0.7.2"/>
    <s v="CB"/>
    <n v="186"/>
    <s v="i5 11400F (RKL)"/>
    <s v="zymotic"/>
    <s v="-95mV offset"/>
    <s v="@-95mV"/>
    <x v="1"/>
    <m/>
    <m/>
    <m/>
    <n v="106.64"/>
    <n v="16480.22"/>
    <n v="568.99"/>
    <n v="28.96"/>
    <n v="1485.51"/>
    <n v="7981.25"/>
    <n v="84.342500000000001"/>
    <n v="94.63"/>
    <x v="0"/>
    <x v="0"/>
    <x v="0"/>
    <x v="82"/>
    <s v="85|CB #186|i5 11400F (RKL)|zymotic|-95mV offset|v0.7.2|106,64|16480|568,99|28,96"/>
    <s v="85|CB #186|i5 11400F (RKL)|zymotic|-95mV offset|v0.7.2|1485,51|7981|84,34|94,63"/>
    <s v="[TR][TD]85[/TD][TD]CB #186[/TD][TD]i5 11400F (RKL)[/TD][TD]zymotic[/TD][TD]-95mV offset[/TD][TD]v0.7.2[/TD][TD]106,64[/TD][TD]16480[/TD][TD]568,99[/TD][TD]28,96[/TD][/TR]"/>
    <s v="[TR][TD]85[/TD][TD]CB #186[/TD][TD]i5 11400F (RKL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m/>
    <m/>
    <m/>
    <n v="75.87"/>
    <n v="24717.13"/>
    <n v="533.22"/>
    <n v="46.35"/>
    <n v="1924.72"/>
    <n v="6166.54"/>
    <n v="84.25"/>
    <n v="73.19"/>
    <x v="0"/>
    <x v="0"/>
    <x v="0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1"/>
    <m/>
    <m/>
    <m/>
    <n v="26.63"/>
    <n v="48597"/>
    <n v="772.61"/>
    <n v="62.9"/>
    <n v="771.77"/>
    <n v="14692.8"/>
    <n v="88.2"/>
    <n v="166.6"/>
    <x v="0"/>
    <x v="0"/>
    <x v="0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m/>
    <m/>
    <m/>
    <n v="89.89"/>
    <n v="23660.84"/>
    <n v="470.17"/>
    <n v="50.32"/>
    <n v="5170.32"/>
    <n v="4844.1812499999996"/>
    <n v="39.926875000000003"/>
    <n v="121.33"/>
    <x v="0"/>
    <x v="0"/>
    <x v="0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m/>
    <m/>
    <m/>
    <n v="94.33"/>
    <n v="19142"/>
    <n v="553.82000000000005"/>
    <n v="34.56"/>
    <n v="5254.59"/>
    <n v="4412"/>
    <n v="43.14"/>
    <n v="102.27"/>
    <x v="0"/>
    <x v="0"/>
    <x v="0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m/>
    <m/>
    <m/>
    <n v="71.430000000000007"/>
    <n v="26897"/>
    <n v="520.49"/>
    <n v="51.68"/>
    <n v="4236.1000000000004"/>
    <n v="5274"/>
    <n v="44.76"/>
    <n v="117.82"/>
    <x v="0"/>
    <x v="0"/>
    <x v="0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1"/>
    <m/>
    <m/>
    <m/>
    <n v="40.93"/>
    <n v="28989"/>
    <n v="842.74"/>
    <n v="34.4"/>
    <n v="260.36"/>
    <n v="16486"/>
    <n v="232.98"/>
    <n v="70.760000000000005"/>
    <x v="0"/>
    <x v="0"/>
    <x v="0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m/>
    <m/>
    <m/>
    <n v="101.48"/>
    <n v="20116.45"/>
    <n v="489.86"/>
    <n v="41.07"/>
    <n v="9477.01"/>
    <n v="2972.54"/>
    <n v="35.5"/>
    <n v="83.74"/>
    <x v="0"/>
    <x v="0"/>
    <x v="0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ZN)"/>
    <s v="mmaenpaa"/>
    <m/>
    <m/>
    <x v="1"/>
    <m/>
    <m/>
    <m/>
    <n v="132.33000000000001"/>
    <n v="13265"/>
    <n v="569.71"/>
    <n v="23.28"/>
    <n v="2320"/>
    <n v="4838"/>
    <n v="89.08"/>
    <n v="54.31"/>
    <x v="0"/>
    <x v="0"/>
    <x v="0"/>
    <x v="90"/>
    <s v="93|AT #43|R5 5600G (CZN)|mmaenpaa||v0.7.3|132,33|13265|569,71|23,28"/>
    <s v="93|AT #43|R5 5600G (CZN)|mmaenpaa||v0.7.3|2320|4838|89,08|54,31"/>
    <s v="[TR][TD]93[/TD][TD]AT #43[/TD][TD]R5 5600G (CZN)[/TD][TD]mmaenpaa[/TD][TD][/TD][TD]v0.7.3[/TD][TD]132,33[/TD][TD]13265[/TD][TD]569,71[/TD][TD]23,28[/TD][/TR]"/>
    <s v="[TR][TD]93[/TD][TD]AT #43[/TD][TD]R5 5600G (CZN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1"/>
    <m/>
    <m/>
    <m/>
    <n v="860.7"/>
    <n v="2101"/>
    <n v="553"/>
    <n v="3.8"/>
    <n v="5380.0754286575102"/>
    <n v="1669.5"/>
    <n v="111.3"/>
    <n v="15"/>
    <x v="0"/>
    <x v="0"/>
    <x v="0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m/>
    <m/>
    <m/>
    <n v="127.66"/>
    <n v="14109"/>
    <n v="555.16999999999996"/>
    <n v="25.41"/>
    <n v="2779.74"/>
    <n v="4800.7988888888895"/>
    <n v="74.934444444444438"/>
    <n v="64.069999999999993"/>
    <x v="0"/>
    <x v="0"/>
    <x v="0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ZN)"/>
    <s v="mmaenpaa"/>
    <m/>
    <m/>
    <x v="0"/>
    <m/>
    <m/>
    <m/>
    <n v="177.67"/>
    <n v="9989"/>
    <n v="563.46"/>
    <n v="17.73"/>
    <n v="2225.96"/>
    <n v="5441"/>
    <n v="82.56"/>
    <n v="65.91"/>
    <x v="0"/>
    <x v="0"/>
    <x v="0"/>
    <x v="93"/>
    <s v="96|AT #55|R5 5600G (CZN)|mmaenpaa||v0.7.3|177,67|9989|563,46|17,73"/>
    <s v="96|AT #55|R5 5600G (CZN)|mmaenpaa||v0.7.3|2225,96|5441|82,56|65,91"/>
    <s v="[TR][TD]96[/TD][TD]AT #55[/TD][TD]R5 5600G (CZN)[/TD][TD]mmaenpaa[/TD][TD][/TD][TD]v0.7.3[/TD][TD]177,67[/TD][TD]9989[/TD][TD]563,46[/TD][TD]17,73[/TD][/TR]"/>
    <s v="[TR][TD]96[/TD][TD]AT #55[/TD][TD]R5 5600G (CZN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1"/>
    <m/>
    <m/>
    <m/>
    <n v="297.27408581529943"/>
    <n v="6083"/>
    <n v="553"/>
    <n v="11"/>
    <n v="5753.1937416758474"/>
    <n v="2431"/>
    <n v="71.5"/>
    <n v="34"/>
    <x v="0"/>
    <x v="0"/>
    <x v="0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DL)"/>
    <s v="CrazyIvan"/>
    <m/>
    <m/>
    <x v="0"/>
    <m/>
    <m/>
    <m/>
    <n v="146.91"/>
    <n v="16019"/>
    <n v="424.94"/>
    <n v="37.700000000000003"/>
    <n v="3113.06"/>
    <n v="6234"/>
    <n v="51.53"/>
    <n v="120.96"/>
    <x v="0"/>
    <x v="0"/>
    <x v="0"/>
    <x v="95"/>
    <s v="98|3DC #289|i5 12600K (ADL)|CrazyIvan||v0.7.4|146,91|16019|424,94|37,7"/>
    <s v="98|3DC #289|i5 12600K (ADL)|CrazyIvan||v0.7.4|3113,06|6234|51,53|120,96"/>
    <s v="[TR][TD]98[/TD][TD]3DC #289[/TD][TD]i5 12600K (ADL)[/TD][TD]CrazyIvan[/TD][TD][/TD][TD]v0.7.4[/TD][TD]146,91[/TD][TD]16019[/TD][TD]424,94[/TD][TD]37,7[/TD][/TR]"/>
    <s v="[TR][TD]98[/TD][TD]3DC #289[/TD][TD]i5 12600K (ADL)[/TD][TD]CrazyIvan[/TD][TD][/TD][TD]v0.7.4[/TD][TD]3113,06[/TD][TD]6234[/TD][TD]51,53[/TD][TD]120,96[/TD][/TR]"/>
  </r>
  <r>
    <n v="99"/>
    <s v="v0.7.4"/>
    <s v="AT"/>
    <n v="67"/>
    <s v="i9 12900K (ADL)"/>
    <s v="BorisTheBlade82"/>
    <s v="Unlimited PL"/>
    <s v="@unlimited"/>
    <x v="1"/>
    <m/>
    <m/>
    <m/>
    <n v="149.12"/>
    <n v="16620"/>
    <n v="403.5"/>
    <n v="41.19"/>
    <n v="3977.92"/>
    <n v="7121"/>
    <n v="35.299999999999997"/>
    <n v="201.69"/>
    <x v="0"/>
    <x v="0"/>
    <x v="0"/>
    <x v="96"/>
    <s v="99|AT #67|i9 12900K (ADL)|BorisTheBlade82|Unlimited PL|v0.7.4|149,12|16620|403,5|41,19"/>
    <s v="99|AT #67|i9 12900K (ADL)|BorisTheBlade82|Unlimited PL|v0.7.4|3977,92|7121|35,3|201,69"/>
    <s v="[TR][TD]99[/TD][TD]AT #67[/TD][TD]i9 12900K (ADL)[/TD][TD]BorisTheBlade82[/TD][TD]Unlimited PL[/TD][TD]v0.7.4[/TD][TD]149,12[/TD][TD]16620[/TD][TD]403,5[/TD][TD]41,19[/TD][/TR]"/>
    <s v="[TR][TD]99[/TD][TD]AT #67[/TD][TD]i9 12900K (ADL)[/TD][TD]BorisTheBlade82[/TD][TD]Unlimited PL[/TD][TD]v0.7.4[/TD][TD]3977,92[/TD][TD]7121[/TD][TD]35,3[/TD][TD]201,69[/TD][/TR]"/>
  </r>
  <r>
    <n v="100"/>
    <s v="v0.7.4"/>
    <s v="AT"/>
    <n v="67"/>
    <s v="i9 12900K (ADL)"/>
    <s v="BorisTheBlade82"/>
    <s v="PL 241w"/>
    <m/>
    <x v="0"/>
    <m/>
    <m/>
    <m/>
    <n v="148.72"/>
    <n v="16621"/>
    <n v="404.55"/>
    <n v="41.09"/>
    <n v="4012.09"/>
    <n v="7095"/>
    <n v="35.130000000000003"/>
    <n v="201.99"/>
    <x v="0"/>
    <x v="0"/>
    <x v="0"/>
    <x v="97"/>
    <s v="100|AT #67|i9 12900K (ADL)|BorisTheBlade82|PL 241w|v0.7.4|148,72|16621|404,55|41,09"/>
    <s v="100|AT #67|i9 12900K (ADL)|BorisTheBlade82|PL 241w|v0.7.4|4012,09|7095|35,13|201,99"/>
    <s v="[TR][TD]100[/TD][TD]AT #67[/TD][TD]i9 12900K (ADL)[/TD][TD]BorisTheBlade82[/TD][TD]PL 241w[/TD][TD]v0.7.4[/TD][TD]148,72[/TD][TD]16621[/TD][TD]404,55[/TD][TD]41,09[/TD][/TR]"/>
    <s v="[TR][TD]100[/TD][TD]AT #67[/TD][TD]i9 12900K (ADL)[/TD][TD]BorisTheBlade82[/TD][TD]PL 241w[/TD][TD]v0.7.4[/TD][TD]4012,09[/TD][TD]7095[/TD][TD]35,13[/TD][TD]201,99[/TD][/TR]"/>
  </r>
  <r>
    <n v="101"/>
    <s v="v0.7.4"/>
    <s v="AT"/>
    <n v="67"/>
    <s v="i9 12900K (ADL)"/>
    <s v="BorisTheBlade82"/>
    <s v="PL 125w"/>
    <s v="@125w"/>
    <x v="0"/>
    <m/>
    <m/>
    <m/>
    <n v="145.66"/>
    <n v="16888"/>
    <n v="406.52"/>
    <n v="41.54"/>
    <n v="5553.64"/>
    <n v="4469"/>
    <n v="40.29"/>
    <n v="110.94"/>
    <x v="0"/>
    <x v="0"/>
    <x v="0"/>
    <x v="98"/>
    <s v="101|AT #67|i9 12900K (ADL)|BorisTheBlade82|PL 125w|v0.7.4|145,66|16888|406,52|41,54"/>
    <s v="101|AT #67|i9 12900K (ADL)|BorisTheBlade82|PL 125w|v0.7.4|5553,64|4469|40,29|110,94"/>
    <s v="[TR][TD]101[/TD][TD]AT #67[/TD][TD]i9 12900K (ADL)[/TD][TD]BorisTheBlade82[/TD][TD]PL 125w[/TD][TD]v0.7.4[/TD][TD]145,66[/TD][TD]16888[/TD][TD]406,52[/TD][TD]41,54[/TD][/TR]"/>
    <s v="[TR][TD]101[/TD][TD]AT #67[/TD][TD]i9 12900K (ADL)[/TD][TD]BorisTheBlade82[/TD][TD]PL 125w[/TD][TD]v0.7.4[/TD][TD]5553,64[/TD][TD]4469[/TD][TD]40,29[/TD][TD]110,94[/TD][/TR]"/>
  </r>
  <r>
    <n v="102"/>
    <s v="v0.7.4"/>
    <s v="AT"/>
    <n v="67"/>
    <s v="i9 12900K (ADL)"/>
    <s v="BorisTheBlade82"/>
    <s v="PL 65w"/>
    <s v="@65w"/>
    <x v="1"/>
    <m/>
    <m/>
    <m/>
    <n v="151.91999999999999"/>
    <n v="16298"/>
    <n v="403.88"/>
    <n v="40.35"/>
    <n v="5094.38"/>
    <n v="3471"/>
    <n v="56.55"/>
    <n v="61.38"/>
    <x v="0"/>
    <x v="0"/>
    <x v="0"/>
    <x v="99"/>
    <s v="102|AT #67|i9 12900K (ADL)|BorisTheBlade82|PL 65w|v0.7.4|151,92|16298|403,88|40,35"/>
    <s v="102|AT #67|i9 12900K (ADL)|BorisTheBlade82|PL 65w|v0.7.4|5094,38|3471|56,55|61,38"/>
    <s v="[TR][TD]102[/TD][TD]AT #67[/TD][TD]i9 12900K (ADL)[/TD][TD]BorisTheBlade82[/TD][TD]PL 65w[/TD][TD]v0.7.4[/TD][TD]151,92[/TD][TD]16298[/TD][TD]403,88[/TD][TD]40,35[/TD][/TR]"/>
    <s v="[TR][TD]102[/TD][TD]AT #67[/TD][TD]i9 12900K (ADL)[/TD][TD]BorisTheBlade82[/TD][TD]PL 65w[/TD][TD]v0.7.4[/TD][TD]5094,38[/TD][TD]3471[/TD][TD]56,55[/TD][TD]61,38[/TD][/TR]"/>
  </r>
  <r>
    <n v="103"/>
    <s v="v0.7.0"/>
    <s v="CB"/>
    <n v="230"/>
    <s v="R7 PRO 5750GE (CZN)"/>
    <s v="Freiheraus"/>
    <m/>
    <m/>
    <x v="0"/>
    <m/>
    <m/>
    <m/>
    <n v="205.28"/>
    <n v="8876.3700000000008"/>
    <n v="548.82000000000005"/>
    <n v="16.170000000000002"/>
    <n v="4818.3599999999997"/>
    <n v="2681.15"/>
    <n v="77.41"/>
    <n v="34.64"/>
    <x v="0"/>
    <x v="0"/>
    <x v="0"/>
    <x v="100"/>
    <s v="103|CB #230|R7 PRO 5750GE (CZN)|Freiheraus||v0.7.0|205,28|8876|548,82|16,17"/>
    <s v="103|CB #230|R7 PRO 5750GE (CZN)|Freiheraus||v0.7.0|4818,36|2681|77,41|34,64"/>
    <s v="[TR][TD]103[/TD][TD]CB #230[/TD][TD]R7 PRO 5750GE (CZN)[/TD][TD]Freiheraus[/TD][TD][/TD][TD]v0.7.0[/TD][TD]205,28[/TD][TD]8876[/TD][TD]548,82[/TD][TD]16,17[/TD][/TR]"/>
    <s v="[TR][TD]103[/TD][TD]CB #230[/TD][TD]R7 PRO 5750GE (CZN)[/TD][TD]Freiheraus[/TD][TD][/TD][TD]v0.7.0[/TD][TD]4818,36[/TD][TD]2681[/TD][TD]77,41[/TD][TD]34,64[/TD][/TR]"/>
  </r>
  <r>
    <n v="104"/>
    <s v="v0.7.0"/>
    <s v="CB"/>
    <n v="230"/>
    <s v="R7 PRO 5750GE (CZN)"/>
    <s v="Freiheraus"/>
    <s v="cTDP 15w"/>
    <s v="@15w"/>
    <x v="1"/>
    <m/>
    <m/>
    <m/>
    <n v="219.51"/>
    <n v="8241.7099999999991"/>
    <n v="552.75"/>
    <n v="14.91"/>
    <n v="6440.17"/>
    <n v="1507.5250000000001"/>
    <n v="103"/>
    <n v="14.64"/>
    <x v="0"/>
    <x v="0"/>
    <x v="0"/>
    <x v="101"/>
    <s v="104|CB #230|R7 PRO 5750GE (CZN)|Freiheraus|cTDP 15w|v0.7.0|219,51|8242|552,75|14,91"/>
    <s v="104|CB #230|R7 PRO 5750GE (CZN)|Freiheraus|cTDP 15w|v0.7.0|6440,17|1508|103|14,64"/>
    <s v="[TR][TD]104[/TD][TD]CB #230[/TD][TD]R7 PRO 5750GE (CZN)[/TD][TD]Freiheraus[/TD][TD]cTDP 15w[/TD][TD]v0.7.0[/TD][TD]219,51[/TD][TD]8242[/TD][TD]552,75[/TD][TD]14,91[/TD][/TR]"/>
    <s v="[TR][TD]104[/TD][TD]CB #230[/TD][TD]R7 PRO 5750GE (CZN)[/TD][TD]Freiheraus[/TD][TD]cTDP 15w[/TD][TD]v0.7.0[/TD][TD]6440,17[/TD][TD]1508[/TD][TD]103[/TD][TD]14,64[/TD][/TR]"/>
  </r>
  <r>
    <n v="105"/>
    <s v="v0.7.4"/>
    <s v="3DC"/>
    <n v="308"/>
    <s v="i7 12700H (ADL)"/>
    <s v="iamthebear"/>
    <m/>
    <m/>
    <x v="0"/>
    <m/>
    <m/>
    <m/>
    <n v="171.78"/>
    <n v="12332"/>
    <n v="472.06"/>
    <n v="26.12"/>
    <n v="4214.75"/>
    <n v="3495"/>
    <n v="67.89"/>
    <n v="51.48"/>
    <x v="0"/>
    <x v="0"/>
    <x v="0"/>
    <x v="102"/>
    <s v="105|3DC #308|i7 12700H (ADL)|iamthebear||v0.7.4|171,78|12332|472,06|26,12"/>
    <s v="105|3DC #308|i7 12700H (ADL)|iamthebear||v0.7.4|4214,75|3495|67,89|51,48"/>
    <s v="[TR][TD]105[/TD][TD]3DC #308[/TD][TD]i7 12700H (ADL)[/TD][TD]iamthebear[/TD][TD][/TD][TD]v0.7.4[/TD][TD]171,78[/TD][TD]12332[/TD][TD]472,06[/TD][TD]26,12[/TD][/TR]"/>
    <s v="[TR][TD]105[/TD][TD]3DC #308[/TD][TD]i7 12700H (ADL)[/TD][TD]iamthebear[/TD][TD][/TD][TD]v0.7.4[/TD][TD]4214,75[/TD][TD]3495[/TD][TD]67,89[/TD][TD]51,48[/TD][/TR]"/>
  </r>
  <r>
    <n v="106"/>
    <s v="v0.7.5"/>
    <s v="AT"/>
    <n v="96"/>
    <s v="R9 7950X (RPL)"/>
    <s v="BorisTheBlade82"/>
    <m/>
    <m/>
    <x v="1"/>
    <m/>
    <m/>
    <m/>
    <n v="95.3"/>
    <n v="25941"/>
    <n v="404.49"/>
    <n v="64.13"/>
    <n v="8356.0499999999993"/>
    <n v="4361"/>
    <n v="27.44"/>
    <n v="158.94999999999999"/>
    <x v="0"/>
    <x v="0"/>
    <x v="0"/>
    <x v="103"/>
    <s v="106|AT #96|R9 7950X (RPL)|BorisTheBlade82||v0.7.5|95,3|25941|404,49|64,13"/>
    <s v="106|AT #96|R9 7950X (RPL)|BorisTheBlade82||v0.7.5|8356,05|4361|27,44|158,95"/>
    <s v="[TR][TD]106[/TD][TD]AT #96[/TD][TD]R9 7950X (RPL)[/TD][TD]BorisTheBlade82[/TD][TD][/TD][TD]v0.7.5[/TD][TD]95,3[/TD][TD]25941[/TD][TD]404,49[/TD][TD]64,13[/TD][/TR]"/>
    <s v="[TR][TD]106[/TD][TD]AT #96[/TD][TD]R9 7950X (RPL)[/TD][TD]BorisTheBlade82[/TD][TD][/TD][TD]v0.7.5[/TD][TD]8356,05[/TD][TD]4361[/TD][TD]27,44[/TD][TD]158,95[/TD][/TR]"/>
  </r>
  <r>
    <n v="107"/>
    <s v="v0.7.5"/>
    <s v="AT"/>
    <n v="98"/>
    <s v="R7 6850H (RMB)"/>
    <s v="Markfw"/>
    <m/>
    <m/>
    <x v="0"/>
    <m/>
    <m/>
    <m/>
    <n v="185.72"/>
    <n v="10028"/>
    <n v="536.96"/>
    <n v="18.670000000000002"/>
    <n v="5041.29"/>
    <n v="2500"/>
    <n v="79.349999999999994"/>
    <n v="31.5"/>
    <x v="0"/>
    <x v="0"/>
    <x v="0"/>
    <x v="104"/>
    <s v="107|AT #98|R7 6850H (RMB)|Markfw||v0.7.5|185,72|10028|536,96|18,67"/>
    <s v="107|AT #98|R7 6850H (RMB)|Markfw||v0.7.5|5041,29|2500|79,35|31,5"/>
    <s v="[TR][TD]107[/TD][TD]AT #98[/TD][TD]R7 6850H (RMB)[/TD][TD]Markfw[/TD][TD][/TD][TD]v0.7.5[/TD][TD]185,72[/TD][TD]10028[/TD][TD]536,96[/TD][TD]18,67[/TD][/TR]"/>
    <s v="[TR][TD]107[/TD][TD]AT #98[/TD][TD]R7 6850H (RMB)[/TD][TD]Markfw[/TD][TD][/TD][TD]v0.7.5[/TD][TD]5041,29[/TD][TD]2500[/TD][TD]79,35[/TD][TD]31,5[/TD][/TR]"/>
  </r>
  <r>
    <n v="108"/>
    <s v="v0.7.5"/>
    <s v="AT"/>
    <n v="100"/>
    <s v="R5 7600X (RPL)"/>
    <s v="BorisTheBlade82"/>
    <m/>
    <m/>
    <x v="0"/>
    <m/>
    <m/>
    <m/>
    <n v="221.41"/>
    <n v="10913"/>
    <n v="413.88"/>
    <n v="26.37"/>
    <n v="3285.45"/>
    <n v="5156"/>
    <n v="59.03"/>
    <n v="87.36"/>
    <x v="0"/>
    <x v="0"/>
    <x v="0"/>
    <x v="105"/>
    <s v="108|AT #100|R5 7600X (RPL)|BorisTheBlade82||v0.7.5|221,41|10913|413,88|26,37"/>
    <s v="108|AT #100|R5 7600X (RPL)|BorisTheBlade82||v0.7.5|3285,45|5156|59,03|87,36"/>
    <s v="[TR][TD]108[/TD][TD]AT #100[/TD][TD]R5 7600X (RPL)[/TD][TD]BorisTheBlade82[/TD][TD][/TD][TD]v0.7.5[/TD][TD]221,41[/TD][TD]10913[/TD][TD]413,88[/TD][TD]26,37[/TD][/TR]"/>
    <s v="[TR][TD]108[/TD][TD]AT #100[/TD][TD]R5 7600X (RPL)[/TD][TD]BorisTheBlade82[/TD][TD][/TD][TD]v0.7.5[/TD][TD]3285,45[/TD][TD]5156[/TD][TD]59,03[/TD][TD]87,36[/TD][/TR]"/>
  </r>
  <r>
    <n v="109"/>
    <s v="v0.7.5"/>
    <s v="AT"/>
    <n v="100"/>
    <s v="R7 7700X (RPL)"/>
    <s v="BorisTheBlade82"/>
    <m/>
    <m/>
    <x v="0"/>
    <m/>
    <m/>
    <m/>
    <n v="151.38999999999999"/>
    <n v="16232"/>
    <n v="406.94"/>
    <n v="39.89"/>
    <n v="4444.33"/>
    <n v="4821"/>
    <n v="46.68"/>
    <n v="103.28"/>
    <x v="0"/>
    <x v="0"/>
    <x v="0"/>
    <x v="106"/>
    <s v="109|AT #100|R7 7700X (RPL)|BorisTheBlade82||v0.7.5|151,39|16232|406,94|39,89"/>
    <s v="109|AT #100|R7 7700X (RPL)|BorisTheBlade82||v0.7.5|4444,33|4821|46,68|103,28"/>
    <s v="[TR][TD]109[/TD][TD]AT #100[/TD][TD]R7 7700X (RPL)[/TD][TD]BorisTheBlade82[/TD][TD][/TD][TD]v0.7.5[/TD][TD]151,39[/TD][TD]16232[/TD][TD]406,94[/TD][TD]39,89[/TD][/TR]"/>
    <s v="[TR][TD]109[/TD][TD]AT #100[/TD][TD]R7 7700X (RPL)[/TD][TD]BorisTheBlade82[/TD][TD][/TD][TD]v0.7.5[/TD][TD]4444,33[/TD][TD]4821[/TD][TD]46,68[/TD][TD]103,28[/TD][/TR]"/>
  </r>
  <r>
    <n v="110"/>
    <s v="v0.7.5"/>
    <s v="AT"/>
    <n v="100"/>
    <s v="R9 7900X (RPL)"/>
    <s v="BorisTheBlade82"/>
    <m/>
    <m/>
    <x v="0"/>
    <m/>
    <m/>
    <m/>
    <n v="123.05"/>
    <n v="20376"/>
    <n v="398.83"/>
    <n v="51.09"/>
    <n v="6261.2"/>
    <n v="4764"/>
    <n v="33.520000000000003"/>
    <n v="142.12"/>
    <x v="0"/>
    <x v="0"/>
    <x v="0"/>
    <x v="107"/>
    <s v="110|AT #100|R9 7900X (RPL)|BorisTheBlade82||v0.7.5|123,05|20376|398,83|51,09"/>
    <s v="110|AT #100|R9 7900X (RPL)|BorisTheBlade82||v0.7.5|6261,2|4764|33,52|142,12"/>
    <s v="[TR][TD]110[/TD][TD]AT #100[/TD][TD]R9 7900X (RPL)[/TD][TD]BorisTheBlade82[/TD][TD][/TD][TD]v0.7.5[/TD][TD]123,05[/TD][TD]20376[/TD][TD]398,83[/TD][TD]51,09[/TD][/TR]"/>
    <s v="[TR][TD]110[/TD][TD]AT #100[/TD][TD]R9 7900X (RPL)[/TD][TD]BorisTheBlade82[/TD][TD][/TD][TD]v0.7.5[/TD][TD]6261,2[/TD][TD]4764[/TD][TD]33,52[/TD][TD]142,12[/TD][/TR]"/>
  </r>
  <r>
    <n v="111"/>
    <s v="v0.7.5"/>
    <s v="AT"/>
    <n v="100"/>
    <s v="R9 7950X (RPL)"/>
    <s v="BorisTheBlade82"/>
    <m/>
    <m/>
    <x v="0"/>
    <m/>
    <m/>
    <m/>
    <n v="117.05"/>
    <n v="21111"/>
    <n v="404.69"/>
    <n v="52.17"/>
    <n v="8913.74"/>
    <n v="4067"/>
    <n v="27.59"/>
    <n v="147.41999999999999"/>
    <x v="0"/>
    <x v="0"/>
    <x v="0"/>
    <x v="108"/>
    <s v="111|AT #100|R9 7950X (RPL)|BorisTheBlade82||v0.7.5|117,05|21111|404,69|52,17"/>
    <s v="111|AT #100|R9 7950X (RPL)|BorisTheBlade82||v0.7.5|8913,74|4067|27,59|147,42"/>
    <s v="[TR][TD]111[/TD][TD]AT #100[/TD][TD]R9 7950X (RPL)[/TD][TD]BorisTheBlade82[/TD][TD][/TD][TD]v0.7.5[/TD][TD]117,05[/TD][TD]21111[/TD][TD]404,69[/TD][TD]52,17[/TD][/TR]"/>
    <s v="[TR][TD]111[/TD][TD]AT #100[/TD][TD]R9 7950X (RPL)[/TD][TD]BorisTheBlade82[/TD][TD][/TD][TD]v0.7.5[/TD][TD]8913,74[/TD][TD]4067[/TD][TD]27,59[/TD][TD]147,42[/TD][/TR]"/>
  </r>
  <r>
    <n v="112"/>
    <s v="v0.7.5"/>
    <s v="AT"/>
    <n v="100"/>
    <s v="R9 7950X (RPL)"/>
    <s v="BorisTheBlade82"/>
    <m/>
    <s v="@88w"/>
    <x v="0"/>
    <m/>
    <m/>
    <m/>
    <n v="117.28"/>
    <n v="21271"/>
    <n v="400.87"/>
    <n v="53.06"/>
    <n v="12370.21"/>
    <n v="2564"/>
    <n v="31.53"/>
    <n v="81.290000000000006"/>
    <x v="0"/>
    <x v="0"/>
    <x v="0"/>
    <x v="109"/>
    <s v="112|AT #100|R9 7950X (RPL)|BorisTheBlade82||v0.7.5|117,28|21271|400,87|53,06"/>
    <s v="112|AT #100|R9 7950X (RPL)|BorisTheBlade82||v0.7.5|12370,21|2564|31,53|81,29"/>
    <s v="[TR][TD]112[/TD][TD]AT #100[/TD][TD]R9 7950X (RPL)[/TD][TD]BorisTheBlade82[/TD][TD][/TD][TD]v0.7.5[/TD][TD]117,28[/TD][TD]21271[/TD][TD]400,87[/TD][TD]53,06[/TD][/TR]"/>
    <s v="[TR][TD]112[/TD][TD]AT #100[/TD][TD]R9 7950X (RPL)[/TD][TD]BorisTheBlade82[/TD][TD][/TD][TD]v0.7.5[/TD][TD]12370,21[/TD][TD]2564[/TD][TD]31,53[/TD][TD]81,29[/TD][/TR]"/>
  </r>
  <r>
    <n v="113"/>
    <s v="v0.7.5"/>
    <s v="AT"/>
    <n v="101"/>
    <s v="R7 6800U (RMB)"/>
    <s v="thigobr"/>
    <m/>
    <s v="@12w"/>
    <x v="1"/>
    <m/>
    <m/>
    <m/>
    <n v="245.16"/>
    <n v="7000.34"/>
    <n v="582.69000000000005"/>
    <n v="12.01"/>
    <n v="4928.8"/>
    <n v="1557.9180000000001"/>
    <n v="130.22999999999999"/>
    <n v="11.96"/>
    <x v="0"/>
    <x v="0"/>
    <x v="0"/>
    <x v="110"/>
    <s v="113|AT #101|R7 6800U (RMB)|thigobr||v0.7.5|245,16|7000|582,69|12,01"/>
    <s v="113|AT #101|R7 6800U (RMB)|thigobr||v0.7.5|4928,8|1558|130,23|11,96"/>
    <s v="[TR][TD]113[/TD][TD]AT #101[/TD][TD]R7 6800U (RMB)[/TD][TD]thigobr[/TD][TD][/TD][TD]v0.7.5[/TD][TD]245,16[/TD][TD]7000[/TD][TD]582,69[/TD][TD]12,01[/TD][/TR]"/>
    <s v="[TR][TD]113[/TD][TD]AT #101[/TD][TD]R7 6800U (RMB)[/TD][TD]thigobr[/TD][TD][/TD][TD]v0.7.5[/TD][TD]4928,8[/TD][TD]1558[/TD][TD]130,23[/TD][TD]11,96[/TD][/TR]"/>
  </r>
  <r>
    <n v="114"/>
    <s v="v0.7.5"/>
    <s v="AT"/>
    <n v="108"/>
    <s v="R9 7950X (RPL)"/>
    <s v="Det0x"/>
    <s v="cTDP 105w"/>
    <s v="@142w"/>
    <x v="0"/>
    <m/>
    <m/>
    <m/>
    <n v="139.27000000000001"/>
    <n v="19138.57"/>
    <n v="375.18"/>
    <n v="51.01"/>
    <n v="11599.53"/>
    <n v="3245.53"/>
    <n v="26.56"/>
    <n v="122.18"/>
    <x v="0"/>
    <x v="0"/>
    <x v="0"/>
    <x v="111"/>
    <s v="114|AT #108|R9 7950X (RPL)|Det0x|cTDP 105w|v0.7.5|139,27|19139|375,18|51,01"/>
    <s v="114|AT #108|R9 7950X (RPL)|Det0x|cTDP 105w|v0.7.5|11599,53|3246|26,56|122,18"/>
    <s v="[TR][TD]114[/TD][TD]AT #108[/TD][TD]R9 7950X (RPL)[/TD][TD]Det0x[/TD][TD]cTDP 105w[/TD][TD]v0.7.5[/TD][TD]139,27[/TD][TD]19139[/TD][TD]375,18[/TD][TD]51,01[/TD][/TR]"/>
    <s v="[TR][TD]114[/TD][TD]AT #108[/TD][TD]R9 7950X (RPL)[/TD][TD]Det0x[/TD][TD]cTDP 105w[/TD][TD]v0.7.5[/TD][TD]11599,53[/TD][TD]3246[/TD][TD]26,56[/TD][TD]122,18[/TD][/TR]"/>
  </r>
  <r>
    <n v="115"/>
    <s v="v0.7.5"/>
    <s v="AT"/>
    <n v="108"/>
    <s v="R9 7950X (RPL)"/>
    <s v="Det0x"/>
    <s v="cTDP 65w"/>
    <s v="@88w"/>
    <x v="1"/>
    <m/>
    <m/>
    <m/>
    <n v="140.1"/>
    <n v="19028.63"/>
    <n v="375.1"/>
    <n v="50.73"/>
    <n v="14202.83"/>
    <n v="2387"/>
    <n v="29.49"/>
    <n v="80.930000000000007"/>
    <x v="0"/>
    <x v="0"/>
    <x v="0"/>
    <x v="112"/>
    <s v="115|AT #108|R9 7950X (RPL)|Det0x|cTDP 65w|v0.7.5|140,1|19029|375,1|50,73"/>
    <s v="115|AT #108|R9 7950X (RPL)|Det0x|cTDP 65w|v0.7.5|14202,83|2387|29,49|80,93"/>
    <s v="[TR][TD]115[/TD][TD]AT #108[/TD][TD]R9 7950X (RPL)[/TD][TD]Det0x[/TD][TD]cTDP 65w[/TD][TD]v0.7.5[/TD][TD]140,1[/TD][TD]19029[/TD][TD]375,1[/TD][TD]50,73[/TD][/TR]"/>
    <s v="[TR][TD]115[/TD][TD]AT #108[/TD][TD]R9 7950X (RPL)[/TD][TD]Det0x[/TD][TD]cTDP 65w[/TD][TD]v0.7.5[/TD][TD]14202,83[/TD][TD]2387[/TD][TD]29,49[/TD][TD]80,93[/TD][/TR]"/>
  </r>
  <r>
    <n v="116"/>
    <s v="v0.7.5"/>
    <s v="AT"/>
    <n v="118"/>
    <s v="R9 3900X (Matisse)"/>
    <s v=".vodka"/>
    <m/>
    <m/>
    <x v="0"/>
    <m/>
    <m/>
    <m/>
    <n v="56.38"/>
    <n v="29352"/>
    <n v="604.24"/>
    <n v="48.58"/>
    <n v="3221.89"/>
    <n v="6311"/>
    <n v="49.18"/>
    <n v="128.31"/>
    <x v="0"/>
    <x v="0"/>
    <x v="0"/>
    <x v="113"/>
    <s v="116|AT #118|R9 3900X (Matisse)|.vodka||v0.7.5|56,38|29352|604,24|48,58"/>
    <s v="116|AT #118|R9 3900X (Matisse)|.vodka||v0.7.5|3221,89|6311|49,18|128,31"/>
    <s v="[TR][TD]116[/TD][TD]AT #118[/TD][TD]R9 3900X (Matisse)[/TD][TD].vodka[/TD][TD][/TD][TD]v0.7.5[/TD][TD]56,38[/TD][TD]29352[/TD][TD]604,24[/TD][TD]48,58[/TD][/TR]"/>
    <s v="[TR][TD]116[/TD][TD]AT #118[/TD][TD]R9 3900X (Matisse)[/TD][TD].vodka[/TD][TD][/TD][TD]v0.7.5[/TD][TD]3221,89[/TD][TD]6311[/TD][TD]49,18[/TD][TD]128,31[/TD][/TR]"/>
  </r>
  <r>
    <n v="117"/>
    <s v="v0.7.5"/>
    <s v="AT"/>
    <n v="126"/>
    <s v="R7 1800X(Summit Ridge)"/>
    <s v="Cstops"/>
    <m/>
    <m/>
    <x v="0"/>
    <m/>
    <m/>
    <m/>
    <n v="37.9"/>
    <n v="32110.52"/>
    <n v="821.7"/>
    <n v="39.08"/>
    <n v="1006.56"/>
    <n v="10507"/>
    <n v="94.55"/>
    <n v="111.13"/>
    <x v="0"/>
    <x v="0"/>
    <x v="0"/>
    <x v="114"/>
    <s v="117|AT #126|R7 1800X(Summit Ridge)|Cstops||v0.7.5|37,9|32111|821,7|39,08"/>
    <s v="117|AT #126|R7 1800X(Summit Ridge)|Cstops||v0.7.5|1006,56|10507|94,55|111,13"/>
    <s v="[TR][TD]117[/TD][TD]AT #126[/TD][TD]R7 1800X(Summit Ridge)[/TD][TD]Cstops[/TD][TD][/TD][TD]v0.7.5[/TD][TD]37,9[/TD][TD]32111[/TD][TD]821,7[/TD][TD]39,08[/TD][/TR]"/>
    <s v="[TR][TD]117[/TD][TD]AT #126[/TD][TD]R7 1800X(Summit Ridge)[/TD][TD]Cstops[/TD][TD][/TD][TD]v0.7.5[/TD][TD]1006,56[/TD][TD]10507[/TD][TD]94,55[/TD][TD]111,13[/TD][/TR]"/>
  </r>
  <r>
    <n v="118"/>
    <s v="v0.7.5"/>
    <s v="AT"/>
    <n v="127"/>
    <s v="i9 13900K (RTL)"/>
    <s v="Kocicak"/>
    <m/>
    <s v="@250w"/>
    <x v="0"/>
    <m/>
    <m/>
    <m/>
    <n v="201.7"/>
    <n v="13802"/>
    <n v="359.22"/>
    <n v="38.42"/>
    <n v="6846.19"/>
    <n v="5356"/>
    <n v="27.27"/>
    <n v="196.41"/>
    <x v="0"/>
    <x v="0"/>
    <x v="0"/>
    <x v="115"/>
    <s v="118|AT #127|i9 13900K (RTL)|Kocicak||v0.7.5|201,7|13802|359,22|38,42"/>
    <s v="118|AT #127|i9 13900K (RTL)|Kocicak||v0.7.5|6846,19|5356|27,27|196,41"/>
    <s v="[TR][TD]118[/TD][TD]AT #127[/TD][TD]i9 13900K (RTL)[/TD][TD]Kocicak[/TD][TD][/TD][TD]v0.7.5[/TD][TD]201,7[/TD][TD]13802[/TD][TD]359,22[/TD][TD]38,42[/TD][/TR]"/>
    <s v="[TR][TD]118[/TD][TD]AT #127[/TD][TD]i9 13900K (RTL)[/TD][TD]Kocicak[/TD][TD][/TD][TD]v0.7.5[/TD][TD]6846,19[/TD][TD]5356[/TD][TD]27,27[/TD][TD]196,41[/TD][/TR]"/>
  </r>
  <r>
    <n v="119"/>
    <s v="v0.7.5"/>
    <s v="AT"/>
    <n v="127"/>
    <s v="i9 13900K (RTL)"/>
    <s v="Kocicak"/>
    <m/>
    <s v="@160w"/>
    <x v="0"/>
    <m/>
    <m/>
    <m/>
    <n v="190.98"/>
    <n v="14623"/>
    <n v="358.08"/>
    <n v="40.840000000000003"/>
    <n v="8538.84"/>
    <n v="3964"/>
    <n v="29.55"/>
    <n v="134.13999999999999"/>
    <x v="0"/>
    <x v="0"/>
    <x v="0"/>
    <x v="116"/>
    <s v="119|AT #127|i9 13900K (RTL)|Kocicak||v0.7.5|190,98|14623|358,08|40,84"/>
    <s v="119|AT #127|i9 13900K (RTL)|Kocicak||v0.7.5|8538,84|3964|29,55|134,14"/>
    <s v="[TR][TD]119[/TD][TD]AT #127[/TD][TD]i9 13900K (RTL)[/TD][TD]Kocicak[/TD][TD][/TD][TD]v0.7.5[/TD][TD]190,98[/TD][TD]14623[/TD][TD]358,08[/TD][TD]40,84[/TD][/TR]"/>
    <s v="[TR][TD]119[/TD][TD]AT #127[/TD][TD]i9 13900K (RTL)[/TD][TD]Kocicak[/TD][TD][/TD][TD]v0.7.5[/TD][TD]8538,84[/TD][TD]3964[/TD][TD]29,55[/TD][TD]134,14[/TD][/TR]"/>
  </r>
  <r>
    <n v="120"/>
    <s v="v0.7.5"/>
    <s v="AT"/>
    <n v="127"/>
    <s v="i9 13900K (RTL)"/>
    <s v="Kocicak"/>
    <m/>
    <s v="@100w"/>
    <x v="0"/>
    <m/>
    <m/>
    <m/>
    <n v="196.33"/>
    <n v="14127"/>
    <n v="360.55"/>
    <n v="39.18"/>
    <n v="10136.27"/>
    <n v="2947"/>
    <n v="33.47"/>
    <n v="88.04"/>
    <x v="0"/>
    <x v="0"/>
    <x v="0"/>
    <x v="117"/>
    <s v="120|AT #127|i9 13900K (RTL)|Kocicak||v0.7.5|196,33|14127|360,55|39,18"/>
    <s v="120|AT #127|i9 13900K (RTL)|Kocicak||v0.7.5|10136,27|2947|33,47|88,04"/>
    <s v="[TR][TD]120[/TD][TD]AT #127[/TD][TD]i9 13900K (RTL)[/TD][TD]Kocicak[/TD][TD][/TD][TD]v0.7.5[/TD][TD]196,33[/TD][TD]14127[/TD][TD]360,55[/TD][TD]39,18[/TD][/TR]"/>
    <s v="[TR][TD]120[/TD][TD]AT #127[/TD][TD]i9 13900K (RTL)[/TD][TD]Kocicak[/TD][TD][/TD][TD]v0.7.5[/TD][TD]10136,27[/TD][TD]2947[/TD][TD]33,47[/TD][TD]88,04[/TD][/TR]"/>
  </r>
  <r>
    <n v="121"/>
    <s v="v0.7.5"/>
    <s v="AT"/>
    <n v="127"/>
    <s v="i9 13900K (RTL)"/>
    <s v="Kocicak"/>
    <m/>
    <s v="@65w"/>
    <x v="1"/>
    <m/>
    <m/>
    <m/>
    <n v="201.69"/>
    <n v="13798"/>
    <n v="359.34"/>
    <n v="38.4"/>
    <n v="10676.69"/>
    <n v="2361"/>
    <n v="39.67"/>
    <n v="59.53"/>
    <x v="0"/>
    <x v="0"/>
    <x v="0"/>
    <x v="118"/>
    <s v="121|AT #127|i9 13900K (RTL)|Kocicak||v0.7.5|201,69|13798|359,34|38,4"/>
    <s v="121|AT #127|i9 13900K (RTL)|Kocicak||v0.7.5|10676,69|2361|39,67|59,53"/>
    <s v="[TR][TD]121[/TD][TD]AT #127[/TD][TD]i9 13900K (RTL)[/TD][TD]Kocicak[/TD][TD][/TD][TD]v0.7.5[/TD][TD]201,69[/TD][TD]13798[/TD][TD]359,34[/TD][TD]38,4[/TD][/TR]"/>
    <s v="[TR][TD]121[/TD][TD]AT #127[/TD][TD]i9 13900K (RTL)[/TD][TD]Kocicak[/TD][TD][/TD][TD]v0.7.5[/TD][TD]10676,69[/TD][TD]2361[/TD][TD]39,67[/TD][TD]59,53[/TD][/TR]"/>
  </r>
  <r>
    <n v="122"/>
    <s v="v0.7.5"/>
    <s v="AT"/>
    <n v="132"/>
    <s v="R7 6800U (RMB)"/>
    <s v="thigobr"/>
    <m/>
    <s v="@25W"/>
    <x v="1"/>
    <m/>
    <m/>
    <m/>
    <n v="166.98"/>
    <n v="10863.79"/>
    <n v="551.25"/>
    <n v="19.71"/>
    <n v="5150.16"/>
    <n v="2204.2800000000002"/>
    <n v="88.08"/>
    <n v="25.02"/>
    <x v="0"/>
    <x v="0"/>
    <x v="0"/>
    <x v="119"/>
    <s v="122|AT #132|R7 6800U (RMB)|thigobr||v0.7.5|166,98|10864|551,25|19,71"/>
    <s v="122|AT #132|R7 6800U (RMB)|thigobr||v0.7.5|5150,16|2204|88,08|25,02"/>
    <s v="[TR][TD]122[/TD][TD]AT #132[/TD][TD]R7 6800U (RMB)[/TD][TD]thigobr[/TD][TD][/TD][TD]v0.7.5[/TD][TD]166,98[/TD][TD]10864[/TD][TD]551,25[/TD][TD]19,71[/TD][/TR]"/>
    <s v="[TR][TD]122[/TD][TD]AT #132[/TD][TD]R7 6800U (RMB)[/TD][TD]thigobr[/TD][TD][/TD][TD]v0.7.5[/TD][TD]5150,16[/TD][TD]2204[/TD][TD]88,08[/TD][TD]25,02[/TD][/TR]"/>
  </r>
  <r>
    <n v="123"/>
    <s v="v0.7.5"/>
    <s v="AT"/>
    <n v="134"/>
    <s v="R7 5700X (Vermeer)"/>
    <s v="Cstops"/>
    <m/>
    <m/>
    <x v="0"/>
    <m/>
    <m/>
    <m/>
    <n v="101.43"/>
    <n v="18633.27"/>
    <n v="529.1"/>
    <n v="35.22"/>
    <n v="3142"/>
    <n v="4836"/>
    <n v="65.8"/>
    <n v="73.5"/>
    <x v="0"/>
    <x v="0"/>
    <x v="0"/>
    <x v="120"/>
    <s v="123|AT #134|R7 5700X (Vermeer)|Cstops||v0.7.5|101,43|18633|529,1|35,22"/>
    <s v="123|AT #134|R7 5700X (Vermeer)|Cstops||v0.7.5|3142|4836|65,8|73,5"/>
    <s v="[TR][TD]123[/TD][TD]AT #134[/TD][TD]R7 5700X (Vermeer)[/TD][TD]Cstops[/TD][TD][/TD][TD]v0.7.5[/TD][TD]101,43[/TD][TD]18633[/TD][TD]529,1[/TD][TD]35,22[/TD][/TR]"/>
    <s v="[TR][TD]123[/TD][TD]AT #134[/TD][TD]R7 5700X (Vermeer)[/TD][TD]Cstops[/TD][TD][/TD][TD]v0.7.5[/TD][TD]3142[/TD][TD]4836[/TD][TD]65,8[/TD][TD]73,5[/TD][/TR]"/>
  </r>
  <r>
    <n v="124"/>
    <s v="v0.7.5"/>
    <s v="AT"/>
    <n v="137"/>
    <s v="i5 12500H (ADL)"/>
    <s v="mmaenpaa"/>
    <m/>
    <s v="@AC"/>
    <x v="0"/>
    <m/>
    <m/>
    <m/>
    <n v="163.87"/>
    <n v="12527"/>
    <n v="487.16"/>
    <n v="25.71"/>
    <n v="3618"/>
    <n v="3584"/>
    <n v="77.11"/>
    <n v="46.48"/>
    <x v="0"/>
    <x v="0"/>
    <x v="0"/>
    <x v="121"/>
    <s v="124|AT #137|i5 12500H (ADL)|mmaenpaa||v0.7.5|163,87|12527|487,16|25,71"/>
    <s v="124|AT #137|i5 12500H (ADL)|mmaenpaa||v0.7.5|3618|3584|77,11|46,48"/>
    <s v="[TR][TD]124[/TD][TD]AT #137[/TD][TD]i5 12500H (ADL)[/TD][TD]mmaenpaa[/TD][TD][/TD][TD]v0.7.5[/TD][TD]163,87[/TD][TD]12527[/TD][TD]487,16[/TD][TD]25,71[/TD][/TR]"/>
    <s v="[TR][TD]124[/TD][TD]AT #137[/TD][TD]i5 12500H (ADL)[/TD][TD]mmaenpaa[/TD][TD][/TD][TD]v0.7.5[/TD][TD]3618[/TD][TD]3584[/TD][TD]77,11[/TD][TD]46,48[/TD][/TR]"/>
  </r>
  <r>
    <n v="125"/>
    <s v="v0.7.5"/>
    <s v="AT"/>
    <n v="139"/>
    <s v="R7 6850U (RMB)"/>
    <s v="mmaenpaa"/>
    <m/>
    <s v="@AC"/>
    <x v="0"/>
    <m/>
    <m/>
    <m/>
    <n v="178"/>
    <n v="10571"/>
    <n v="531.29999999999995"/>
    <n v="19.899999999999999"/>
    <n v="5024.5"/>
    <n v="2505"/>
    <n v="79.5"/>
    <n v="31.5"/>
    <x v="0"/>
    <x v="0"/>
    <x v="0"/>
    <x v="122"/>
    <s v="125|AT #139|R7 6850U (RMB)|mmaenpaa||v0.7.5|178|10571|531,3|19,9"/>
    <s v="125|AT #139|R7 6850U (RMB)|mmaenpaa||v0.7.5|5024,5|2505|79,5|31,5"/>
    <s v="[TR][TD]125[/TD][TD]AT #139[/TD][TD]R7 6850U (RMB)[/TD][TD]mmaenpaa[/TD][TD][/TD][TD]v0.7.5[/TD][TD]178[/TD][TD]10571[/TD][TD]531,3[/TD][TD]19,9[/TD][/TR]"/>
    <s v="[TR][TD]125[/TD][TD]AT #139[/TD][TD]R7 6850U (RMB)[/TD][TD]mmaenpaa[/TD][TD][/TD][TD]v0.7.5[/TD][TD]5024,5[/TD][TD]2505[/TD][TD]79,5[/TD][TD]31,5[/TD][/TR]"/>
  </r>
  <r>
    <n v="126"/>
    <s v="v0.7.5"/>
    <s v="AT"/>
    <n v="140"/>
    <s v="R7 5850U (CZN)"/>
    <s v="mmaenpaa"/>
    <m/>
    <s v="@AC"/>
    <x v="0"/>
    <m/>
    <m/>
    <m/>
    <n v="185.54"/>
    <n v="8977"/>
    <n v="600.4"/>
    <n v="14.95"/>
    <n v="4706.6000000000004"/>
    <n v="1779"/>
    <n v="119.44"/>
    <n v="14.89"/>
    <x v="0"/>
    <x v="0"/>
    <x v="0"/>
    <x v="123"/>
    <s v="126|AT #140|R7 5850U (CZN)|mmaenpaa||v0.7.5|185,54|8977|600,4|14,95"/>
    <s v="126|AT #140|R7 5850U (CZN)|mmaenpaa||v0.7.5|4706,6|1779|119,44|14,89"/>
    <s v="[TR][TD]126[/TD][TD]AT #140[/TD][TD]R7 5850U (CZN)[/TD][TD]mmaenpaa[/TD][TD][/TD][TD]v0.7.5[/TD][TD]185,54[/TD][TD]8977[/TD][TD]600,4[/TD][TD]14,95[/TD][/TR]"/>
    <s v="[TR][TD]126[/TD][TD]AT #140[/TD][TD]R7 5850U (CZN)[/TD][TD]mmaenpaa[/TD][TD][/TD][TD]v0.7.5[/TD][TD]4706,6[/TD][TD]1779[/TD][TD]119,44[/TD][TD]14,89[/TD][/TR]"/>
  </r>
  <r>
    <n v="127"/>
    <s v="v0.7.5"/>
    <s v="AT"/>
    <n v="143"/>
    <s v="i5-1235U (ADL)"/>
    <s v="igor_kavinski"/>
    <m/>
    <m/>
    <x v="0"/>
    <m/>
    <m/>
    <m/>
    <n v="225.15"/>
    <n v="8885.26"/>
    <n v="499.88"/>
    <n v="17.77"/>
    <n v="2777.25"/>
    <n v="2708.4"/>
    <n v="132.94399999999999"/>
    <n v="20.37"/>
    <x v="0"/>
    <x v="0"/>
    <x v="0"/>
    <x v="124"/>
    <s v="127|AT #143|i5-1235U (ADL)|igor_kavinski||v0.7.5|225,15|8885|499,88|17,77"/>
    <s v="127|AT #143|i5-1235U (ADL)|igor_kavinski||v0.7.5|2777,25|2708|132,94|20,37"/>
    <s v="[TR][TD]127[/TD][TD]AT #143[/TD][TD]i5-1235U (ADL)[/TD][TD]igor_kavinski[/TD][TD][/TD][TD]v0.7.5[/TD][TD]225,15[/TD][TD]8885[/TD][TD]499,88[/TD][TD]17,77[/TD][/TR]"/>
    <s v="[TR][TD]127[/TD][TD]AT #143[/TD][TD]i5-1235U (ADL)[/TD][TD]igor_kavinski[/TD][TD][/TD][TD]v0.7.5[/TD][TD]2777,25[/TD][TD]2708[/TD][TD]132,94[/TD][TD]20,37[/TD][/TR]"/>
  </r>
  <r>
    <n v="128"/>
    <s v="v0.8.0"/>
    <s v="AT"/>
    <n v="145"/>
    <s v="R7 4700U (RNR)"/>
    <s v="BorisTheBlade82"/>
    <m/>
    <s v="@AC"/>
    <x v="0"/>
    <n v="3368.72"/>
    <n v="2133"/>
    <n v="139.15"/>
    <m/>
    <m/>
    <m/>
    <m/>
    <m/>
    <m/>
    <m/>
    <m/>
    <x v="1"/>
    <x v="1"/>
    <x v="1"/>
    <x v="125"/>
    <s v="128|AT #145|R7 4700U (RNR)|BorisTheBlade82||v0.8.0|0|0|0|0"/>
    <s v="128|AT #145|R7 4700U (RNR)|BorisTheBlade82||v0.8.0|0|0|0|0"/>
    <s v="[TR][TD]128[/TD][TD]AT #145[/TD][TD]R7 4700U (RNR)[/TD][TD]BorisTheBlade82[/TD][TD][/TD][TD]v0.8.0[/TD][TD]0[/TD][TD]0[/TD][TD]0[/TD][TD]0[/TD][/TR]"/>
    <s v="[TR][TD]128[/TD][TD]AT #145[/TD][TD]R7 4700U (RNR)[/TD][TD]BorisTheBlade82[/TD][TD][/TD][TD]v0.8.0[/TD][TD]0[/TD][TD]0[/TD][TD]0[/TD][TD]0[/TD][/TR]"/>
  </r>
  <r>
    <n v="129"/>
    <s v="v0.8.0"/>
    <s v="AT"/>
    <n v="145"/>
    <s v="R7 4700U (RNR)"/>
    <s v="BorisTheBlade82"/>
    <m/>
    <s v="@Batt."/>
    <x v="1"/>
    <n v="4591.3"/>
    <n v="1209"/>
    <n v="180.18"/>
    <m/>
    <m/>
    <m/>
    <m/>
    <m/>
    <m/>
    <m/>
    <m/>
    <x v="1"/>
    <x v="1"/>
    <x v="1"/>
    <x v="126"/>
    <s v="129|AT #145|R7 4700U (RNR)|BorisTheBlade82||v0.8.0|0|0|0|0"/>
    <s v="129|AT #145|R7 4700U (RNR)|BorisTheBlade82||v0.8.0|0|0|0|0"/>
    <s v="[TR][TD]129[/TD][TD]AT #145[/TD][TD]R7 4700U (RNR)[/TD][TD]BorisTheBlade82[/TD][TD][/TD][TD]v0.8.0[/TD][TD]0[/TD][TD]0[/TD][TD]0[/TD][TD]0[/TD][/TR]"/>
    <s v="[TR][TD]129[/TD][TD]AT #145[/TD][TD]R7 4700U (RNR)[/TD][TD]BorisTheBlade82[/TD][TD][/TD][TD]v0.8.0[/TD][TD]0[/TD][TD]0[/TD][TD]0[/TD][TD]0[/TD][/TR]"/>
  </r>
  <r>
    <n v="130"/>
    <s v="v0.8.0"/>
    <s v="AT"/>
    <n v="149"/>
    <s v="R9 7950X (RPL)"/>
    <s v="Det0x"/>
    <s v="PPT 50w"/>
    <s v="@50w"/>
    <x v="0"/>
    <n v="687"/>
    <n v="8510"/>
    <n v="170.95"/>
    <m/>
    <m/>
    <m/>
    <m/>
    <m/>
    <m/>
    <m/>
    <m/>
    <x v="1"/>
    <x v="1"/>
    <x v="1"/>
    <x v="127"/>
    <s v="130|AT #149|R9 7950X (RPL)|Det0x|PPT 50w|v0.8.0|0|0|0|0"/>
    <s v="130|AT #149|R9 7950X (RPL)|Det0x|PPT 50w|v0.8.0|0|0|0|0"/>
    <s v="[TR][TD]130[/TD][TD]AT #149[/TD][TD]R9 7950X (RPL)[/TD][TD]Det0x[/TD][TD]PPT 50w[/TD][TD]v0.8.0[/TD][TD]0[/TD][TD]0[/TD][TD]0[/TD][TD]0[/TD][/TR]"/>
    <s v="[TR][TD]130[/TD][TD]AT #149[/TD][TD]R9 7950X (RPL)[/TD][TD]Det0x[/TD][TD]PPT 50w[/TD][TD]v0.8.0[/TD][TD]0[/TD][TD]0[/TD][TD]0[/TD][TD]0[/TD][/TR]"/>
  </r>
  <r>
    <n v="131"/>
    <s v="v0.8.0"/>
    <s v="AT"/>
    <n v="149"/>
    <s v="R9 7950X (RPL)"/>
    <s v="Det0x"/>
    <s v="PPT 65w"/>
    <s v="@65w"/>
    <x v="0"/>
    <n v="1001"/>
    <n v="8264"/>
    <n v="120.88"/>
    <m/>
    <m/>
    <m/>
    <m/>
    <m/>
    <m/>
    <m/>
    <m/>
    <x v="1"/>
    <x v="1"/>
    <x v="1"/>
    <x v="128"/>
    <s v="131|AT #149|R9 7950X (RPL)|Det0x|PPT 65w|v0.8.0|0|0|0|0"/>
    <s v="131|AT #149|R9 7950X (RPL)|Det0x|PPT 65w|v0.8.0|0|0|0|0"/>
    <s v="[TR][TD]131[/TD][TD]AT #149[/TD][TD]R9 7950X (RPL)[/TD][TD]Det0x[/TD][TD]PPT 65w[/TD][TD]v0.8.0[/TD][TD]0[/TD][TD]0[/TD][TD]0[/TD][TD]0[/TD][/TR]"/>
    <s v="[TR][TD]131[/TD][TD]AT #149[/TD][TD]R9 7950X (RPL)[/TD][TD]Det0x[/TD][TD]PPT 65w[/TD][TD]v0.8.0[/TD][TD]0[/TD][TD]0[/TD][TD]0[/TD][TD]0[/TD][/TR]"/>
  </r>
  <r>
    <n v="132"/>
    <s v="v0.8.0"/>
    <s v="AT"/>
    <n v="149"/>
    <s v="R9 7950X (RPL)"/>
    <s v="Det0x"/>
    <s v="PPT 105w"/>
    <s v="@105w"/>
    <x v="0"/>
    <n v="911"/>
    <n v="9528"/>
    <n v="115.24"/>
    <m/>
    <m/>
    <m/>
    <m/>
    <m/>
    <m/>
    <m/>
    <m/>
    <x v="1"/>
    <x v="1"/>
    <x v="1"/>
    <x v="129"/>
    <s v="132|AT #149|R9 7950X (RPL)|Det0x|PPT 105w|v0.8.0|0|0|0|0"/>
    <s v="132|AT #149|R9 7950X (RPL)|Det0x|PPT 105w|v0.8.0|0|0|0|0"/>
    <s v="[TR][TD]132[/TD][TD]AT #149[/TD][TD]R9 7950X (RPL)[/TD][TD]Det0x[/TD][TD]PPT 105w[/TD][TD]v0.8.0[/TD][TD]0[/TD][TD]0[/TD][TD]0[/TD][TD]0[/TD][/TR]"/>
    <s v="[TR][TD]132[/TD][TD]AT #149[/TD][TD]R9 7950X (RPL)[/TD][TD]Det0x[/TD][TD]PPT 105w[/TD][TD]v0.8.0[/TD][TD]0[/TD][TD]0[/TD][TD]0[/TD][TD]0[/TD][/TR]"/>
  </r>
  <r>
    <n v="133"/>
    <s v="v0.8.0"/>
    <s v="AT"/>
    <n v="149"/>
    <s v="R9 7950X (RPL)"/>
    <s v="Det0x"/>
    <s v="PPT 160w"/>
    <s v="@160w"/>
    <x v="0"/>
    <n v="872"/>
    <n v="9997"/>
    <n v="114.75"/>
    <m/>
    <m/>
    <m/>
    <m/>
    <m/>
    <m/>
    <m/>
    <m/>
    <x v="1"/>
    <x v="1"/>
    <x v="1"/>
    <x v="130"/>
    <s v="133|AT #149|R9 7950X (RPL)|Det0x|PPT 160w|v0.8.0|0|0|0|0"/>
    <s v="133|AT #149|R9 7950X (RPL)|Det0x|PPT 160w|v0.8.0|0|0|0|0"/>
    <s v="[TR][TD]133[/TD][TD]AT #149[/TD][TD]R9 7950X (RPL)[/TD][TD]Det0x[/TD][TD]PPT 160w[/TD][TD]v0.8.0[/TD][TD]0[/TD][TD]0[/TD][TD]0[/TD][TD]0[/TD][/TR]"/>
    <s v="[TR][TD]133[/TD][TD]AT #149[/TD][TD]R9 7950X (RPL)[/TD][TD]Det0x[/TD][TD]PPT 160w[/TD][TD]v0.8.0[/TD][TD]0[/TD][TD]0[/TD][TD]0[/TD][TD]0[/TD][/TR]"/>
  </r>
  <r>
    <n v="134"/>
    <s v="v0.8.0"/>
    <s v="AT"/>
    <n v="149"/>
    <s v="R9 7950X (RPL)"/>
    <s v="Det0x"/>
    <s v="PPT 260w"/>
    <s v="@260w"/>
    <x v="0"/>
    <n v="789"/>
    <n v="11117"/>
    <n v="114.08"/>
    <m/>
    <m/>
    <m/>
    <m/>
    <m/>
    <m/>
    <m/>
    <m/>
    <x v="1"/>
    <x v="1"/>
    <x v="1"/>
    <x v="131"/>
    <s v="134|AT #149|R9 7950X (RPL)|Det0x|PPT 260w|v0.8.0|0|0|0|0"/>
    <s v="134|AT #149|R9 7950X (RPL)|Det0x|PPT 260w|v0.8.0|0|0|0|0"/>
    <s v="[TR][TD]134[/TD][TD]AT #149[/TD][TD]R9 7950X (RPL)[/TD][TD]Det0x[/TD][TD]PPT 260w[/TD][TD]v0.8.0[/TD][TD]0[/TD][TD]0[/TD][TD]0[/TD][TD]0[/TD][/TR]"/>
    <s v="[TR][TD]134[/TD][TD]AT #149[/TD][TD]R9 7950X (RPL)[/TD][TD]Det0x[/TD][TD]PPT 260w[/TD][TD]v0.8.0[/TD][TD]0[/TD][TD]0[/TD][TD]0[/TD][TD]0[/TD][/TR]"/>
  </r>
  <r>
    <n v="135"/>
    <s v="v0.8.0"/>
    <s v="AT"/>
    <n v="158"/>
    <s v="i5-12500 (ADL)"/>
    <s v="igor_kavinski"/>
    <m/>
    <m/>
    <x v="0"/>
    <m/>
    <m/>
    <m/>
    <n v="187"/>
    <n v="11669"/>
    <n v="458.11"/>
    <n v="25.5"/>
    <n v="2697"/>
    <n v="4866"/>
    <n v="76.209999999999994"/>
    <n v="63.8"/>
    <x v="0"/>
    <x v="0"/>
    <x v="0"/>
    <x v="132"/>
    <s v="135|AT #158|i5-12500 (ADL)|igor_kavinski||v0.8.0|187|11669|458,11|25,5"/>
    <s v="135|AT #158|i5-12500 (ADL)|igor_kavinski||v0.8.0|2697|4866|76,21|63,8"/>
    <s v="[TR][TD]135[/TD][TD]AT #158[/TD][TD]i5-12500 (ADL)[/TD][TD]igor_kavinski[/TD][TD][/TD][TD]v0.8.0[/TD][TD]187[/TD][TD]11669[/TD][TD]458,11[/TD][TD]25,5[/TD][/TR]"/>
    <s v="[TR][TD]135[/TD][TD]AT #158[/TD][TD]i5-12500 (ADL)[/TD][TD]igor_kavinski[/TD][TD][/TD][TD]v0.8.0[/TD][TD]2697[/TD][TD]4866[/TD][TD]76,21[/TD][TD]63,8[/TD][/TR]"/>
  </r>
  <r>
    <n v="136"/>
    <s v="v0.8.0"/>
    <s v="AT"/>
    <n v="159"/>
    <s v="i5-12500 (ADL)"/>
    <s v="igor_kavinski"/>
    <m/>
    <m/>
    <x v="1"/>
    <n v="2198"/>
    <n v="3602"/>
    <n v="126.32"/>
    <m/>
    <m/>
    <m/>
    <m/>
    <m/>
    <m/>
    <m/>
    <m/>
    <x v="1"/>
    <x v="1"/>
    <x v="1"/>
    <x v="133"/>
    <s v="136|AT #159|i5-12500 (ADL)|igor_kavinski||v0.8.0|0|0|0|0"/>
    <s v="136|AT #159|i5-12500 (ADL)|igor_kavinski||v0.8.0|0|0|0|0"/>
    <s v="[TR][TD]136[/TD][TD]AT #159[/TD][TD]i5-12500 (ADL)[/TD][TD]igor_kavinski[/TD][TD][/TD][TD]v0.8.0[/TD][TD]0[/TD][TD]0[/TD][TD]0[/TD][TD]0[/TD][/TR]"/>
    <s v="[TR][TD]136[/TD][TD]AT #159[/TD][TD]i5-12500 (ADL)[/TD][TD]igor_kavinski[/TD][TD][/TD][TD]v0.8.0[/TD][TD]0[/TD][TD]0[/TD][TD]0[/TD][TD]0[/TD][/TR]"/>
  </r>
  <r>
    <n v="137"/>
    <s v="v0.8.0"/>
    <s v="AT"/>
    <n v="163"/>
    <s v="R5 5675U (CZN)"/>
    <s v="mmaenpaa"/>
    <m/>
    <s v="@AC"/>
    <x v="0"/>
    <n v="2457"/>
    <n v="2561"/>
    <n v="158.94"/>
    <n v="177"/>
    <n v="9452"/>
    <n v="596.86"/>
    <n v="15.8"/>
    <n v="3594"/>
    <n v="2093"/>
    <n v="132.91999999999999"/>
    <n v="15.7"/>
    <x v="1"/>
    <x v="0"/>
    <x v="0"/>
    <x v="134"/>
    <s v="137|AT #163|R5 5675U (CZN)|mmaenpaa||v0.8.0|177|9452|596,86|15,8"/>
    <s v="137|AT #163|R5 5675U (CZN)|mmaenpaa||v0.8.0|3594|2093|132,92|15,7"/>
    <s v="[TR][TD]137[/TD][TD]AT #163[/TD][TD]R5 5675U (CZN)[/TD][TD]mmaenpaa[/TD][TD][/TD][TD]v0.8.0[/TD][TD]177[/TD][TD]9452[/TD][TD]596,86[/TD][TD]15,8[/TD][/TR]"/>
    <s v="[TR][TD]137[/TD][TD]AT #163[/TD][TD]R5 5675U (CZN)[/TD][TD]mmaenpaa[/TD][TD][/TD][TD]v0.8.0[/TD][TD]3594[/TD][TD]2093[/TD][TD]132,92[/TD][TD]15,7[/TD][/TR]"/>
  </r>
  <r>
    <n v="138"/>
    <s v="v0.8.0"/>
    <s v="AT"/>
    <n v="163"/>
    <s v="R5 5675U (CZN)"/>
    <s v="mmaenpaa"/>
    <m/>
    <s v="@Batt."/>
    <x v="1"/>
    <n v="3909"/>
    <n v="1371"/>
    <n v="186.59"/>
    <n v="251"/>
    <n v="5327"/>
    <n v="748.27"/>
    <n v="7.1"/>
    <n v="3509"/>
    <n v="1889"/>
    <n v="150.91999999999999"/>
    <n v="12.5"/>
    <x v="1"/>
    <x v="0"/>
    <x v="0"/>
    <x v="135"/>
    <s v="138|AT #163|R5 5675U (CZN)|mmaenpaa||v0.8.0|251|5327|748,27|7,1"/>
    <s v="138|AT #163|R5 5675U (CZN)|mmaenpaa||v0.8.0|3509|1889|150,92|12,5"/>
    <s v="[TR][TD]138[/TD][TD]AT #163[/TD][TD]R5 5675U (CZN)[/TD][TD]mmaenpaa[/TD][TD][/TD][TD]v0.8.0[/TD][TD]251[/TD][TD]5327[/TD][TD]748,27[/TD][TD]7,1[/TD][/TR]"/>
    <s v="[TR][TD]138[/TD][TD]AT #163[/TD][TD]R5 5675U (CZN)[/TD][TD]mmaenpaa[/TD][TD][/TD][TD]v0.8.0[/TD][TD]3509[/TD][TD]1889[/TD][TD]150,92[/TD][TD]12,5[/TD][/TR]"/>
  </r>
  <r>
    <n v="139"/>
    <s v="v0.8.0"/>
    <s v="AT"/>
    <n v="164"/>
    <s v="i9-12900H (ADL)"/>
    <s v="mmaenpaa"/>
    <m/>
    <s v="@AC"/>
    <x v="0"/>
    <n v="1446"/>
    <n v="4949"/>
    <n v="139.79"/>
    <n v="146"/>
    <n v="15911"/>
    <n v="430.4"/>
    <n v="37"/>
    <n v="4413"/>
    <n v="3389"/>
    <n v="66.88"/>
    <n v="50.7"/>
    <x v="1"/>
    <x v="0"/>
    <x v="0"/>
    <x v="136"/>
    <s v="139|AT #164|i9-12900H (ADL)|mmaenpaa||v0.8.0|146|15911|430,4|37"/>
    <s v="139|AT #164|i9-12900H (ADL)|mmaenpaa||v0.8.0|4413|3389|66,88|50,7"/>
    <s v="[TR][TD]139[/TD][TD]AT #164[/TD][TD]i9-12900H (ADL)[/TD][TD]mmaenpaa[/TD][TD][/TD][TD]v0.8.0[/TD][TD]146[/TD][TD]15911[/TD][TD]430,4[/TD][TD]37[/TD][/TR]"/>
    <s v="[TR][TD]139[/TD][TD]AT #164[/TD][TD]i9-12900H (ADL)[/TD][TD]mmaenpaa[/TD][TD][/TD][TD]v0.8.0[/TD][TD]4413[/TD][TD]3389[/TD][TD]66,88[/TD][TD]50,7[/TD][/TR]"/>
  </r>
  <r>
    <n v="140"/>
    <s v="v0.8.0"/>
    <s v="AT"/>
    <n v="164"/>
    <s v="i9-12900H (ADL)"/>
    <s v="mmaenpaa"/>
    <m/>
    <s v="@Batt."/>
    <x v="1"/>
    <n v="1577"/>
    <n v="3778"/>
    <n v="167.83"/>
    <n v="159"/>
    <n v="9757"/>
    <n v="644.96"/>
    <n v="15.1"/>
    <n v="4306"/>
    <n v="3427"/>
    <n v="67.77"/>
    <n v="50.6"/>
    <x v="1"/>
    <x v="0"/>
    <x v="0"/>
    <x v="137"/>
    <s v="140|AT #164|i9-12900H (ADL)|mmaenpaa||v0.8.0|159|9757|644,96|15,1"/>
    <s v="140|AT #164|i9-12900H (ADL)|mmaenpaa||v0.8.0|4306|3427|67,77|50,6"/>
    <s v="[TR][TD]140[/TD][TD]AT #164[/TD][TD]i9-12900H (ADL)[/TD][TD]mmaenpaa[/TD][TD][/TD][TD]v0.8.0[/TD][TD]159[/TD][TD]9757[/TD][TD]644,96[/TD][TD]15,1[/TD][/TR]"/>
    <s v="[TR][TD]140[/TD][TD]AT #164[/TD][TD]i9-12900H (ADL)[/TD][TD]mmaenpaa[/TD][TD][/TD][TD]v0.8.0[/TD][TD]4306[/TD][TD]3427[/TD][TD]67,77[/TD][TD]50,6[/TD][/TR]"/>
  </r>
  <r>
    <n v="141"/>
    <s v="v0.8.0"/>
    <s v="AT"/>
    <n v="168"/>
    <s v="i7-12700K (ADL)"/>
    <s v="igor_kavinski"/>
    <m/>
    <m/>
    <x v="0"/>
    <n v="1586"/>
    <n v="5315"/>
    <n v="118.61"/>
    <n v="165"/>
    <n v="14256"/>
    <n v="424.61"/>
    <n v="33.6"/>
    <n v="4419"/>
    <n v="3865"/>
    <n v="58.55"/>
    <n v="66"/>
    <x v="1"/>
    <x v="0"/>
    <x v="0"/>
    <x v="138"/>
    <s v="141|AT #168|i7-12700K (ADL)|igor_kavinski||v0.8.0|165|14256|424,61|33,6"/>
    <s v="141|AT #168|i7-12700K (ADL)|igor_kavinski||v0.8.0|4419|3865|58,55|66"/>
    <s v="[TR][TD]141[/TD][TD]AT #168[/TD][TD]i7-12700K (ADL)[/TD][TD]igor_kavinski[/TD][TD][/TD][TD]v0.8.0[/TD][TD]165[/TD][TD]14256[/TD][TD]424,61[/TD][TD]33,6[/TD][/TR]"/>
    <s v="[TR][TD]141[/TD][TD]AT #168[/TD][TD]i7-12700K (ADL)[/TD][TD]igor_kavinski[/TD][TD][/TD][TD]v0.8.0[/TD][TD]4419[/TD][TD]3865[/TD][TD]58,55[/TD][TD]66[/TD][/TR]"/>
  </r>
  <r>
    <n v="142"/>
    <s v="v0.8.0"/>
    <s v="AT"/>
    <n v="179"/>
    <s v="i7-1260P (ADL)"/>
    <s v="mmaenpaa"/>
    <m/>
    <s v="@AC"/>
    <x v="0"/>
    <n v="2280"/>
    <n v="2969"/>
    <n v="147.74"/>
    <n v="185"/>
    <n v="11044"/>
    <n v="490.74"/>
    <n v="22.5"/>
    <n v="3674"/>
    <n v="2915"/>
    <n v="93.37"/>
    <n v="31.2"/>
    <x v="1"/>
    <x v="0"/>
    <x v="0"/>
    <x v="139"/>
    <s v="142|AT #179|i7-1260P (ADL)|mmaenpaa||v0.8.0|185|11044|490,74|22,5"/>
    <s v="142|AT #179|i7-1260P (ADL)|mmaenpaa||v0.8.0|3674|2915|93,37|31,2"/>
    <s v="[TR][TD]142[/TD][TD]AT #179[/TD][TD]i7-1260P (ADL)[/TD][TD]mmaenpaa[/TD][TD][/TD][TD]v0.8.0[/TD][TD]185[/TD][TD]11044[/TD][TD]490,74[/TD][TD]22,5[/TD][/TR]"/>
    <s v="[TR][TD]142[/TD][TD]AT #179[/TD][TD]i7-1260P (ADL)[/TD][TD]mmaenpaa[/TD][TD][/TD][TD]v0.8.0[/TD][TD]3674[/TD][TD]2915[/TD][TD]93,37[/TD][TD]31,2[/TD][/TR]"/>
  </r>
  <r>
    <n v="143"/>
    <s v="v0.8.0"/>
    <s v="AT"/>
    <n v="179"/>
    <s v="i7-1260P (ADL)"/>
    <s v="mmaenpaa"/>
    <m/>
    <s v="@Batt."/>
    <x v="1"/>
    <n v="2053"/>
    <n v="3088"/>
    <n v="157.74"/>
    <n v="168"/>
    <n v="10426"/>
    <n v="570.97"/>
    <n v="18.3"/>
    <n v="3161"/>
    <n v="2781"/>
    <n v="113.75"/>
    <n v="24.5"/>
    <x v="1"/>
    <x v="0"/>
    <x v="0"/>
    <x v="140"/>
    <s v="143|AT #179|i7-1260P (ADL)|mmaenpaa||v0.8.0|168|10426|570,97|18,3"/>
    <s v="143|AT #179|i7-1260P (ADL)|mmaenpaa||v0.8.0|3161|2781|113,75|24,5"/>
    <s v="[TR][TD]143[/TD][TD]AT #179[/TD][TD]i7-1260P (ADL)[/TD][TD]mmaenpaa[/TD][TD][/TD][TD]v0.8.0[/TD][TD]168[/TD][TD]10426[/TD][TD]570,97[/TD][TD]18,3[/TD][/TR]"/>
    <s v="[TR][TD]143[/TD][TD]AT #179[/TD][TD]i7-1260P (ADL)[/TD][TD]mmaenpaa[/TD][TD][/TD][TD]v0.8.0[/TD][TD]3161[/TD][TD]2781[/TD][TD]113,75[/TD][TD]24,5[/TD][/TR]"/>
  </r>
  <r>
    <n v="144"/>
    <s v="v0.8.0"/>
    <s v="AT"/>
    <n v="184"/>
    <s v="R7 6850H (RMB)"/>
    <s v="mmaenpaa"/>
    <m/>
    <s v="@AC"/>
    <x v="1"/>
    <n v="1690"/>
    <n v="3786"/>
    <n v="156.29"/>
    <n v="153"/>
    <n v="11545"/>
    <n v="567.16999999999996"/>
    <n v="20.399999999999999"/>
    <n v="3864"/>
    <n v="3627"/>
    <n v="71.349999999999994"/>
    <n v="50.8"/>
    <x v="1"/>
    <x v="0"/>
    <x v="0"/>
    <x v="141"/>
    <s v="144|AT #184|R7 6850H (RMB)|mmaenpaa||v0.8.0|153|11545|567,17|20,4"/>
    <s v="144|AT #184|R7 6850H (RMB)|mmaenpaa||v0.8.0|3864|3627|71,35|50,8"/>
    <s v="[TR][TD]144[/TD][TD]AT #184[/TD][TD]R7 6850H (RMB)[/TD][TD]mmaenpaa[/TD][TD][/TD][TD]v0.8.0[/TD][TD]153[/TD][TD]11545[/TD][TD]567,17[/TD][TD]20,4[/TD][/TR]"/>
    <s v="[TR][TD]144[/TD][TD]AT #184[/TD][TD]R7 6850H (RMB)[/TD][TD]mmaenpaa[/TD][TD][/TD][TD]v0.8.0[/TD][TD]3864[/TD][TD]3627[/TD][TD]71,35[/TD][TD]50,8[/TD][/TR]"/>
  </r>
  <r>
    <n v="145"/>
    <s v="v0.8.0"/>
    <s v="AT"/>
    <n v="184"/>
    <s v="R7 6850H (RMB)"/>
    <s v="mmaenpaa"/>
    <m/>
    <s v="@Batt."/>
    <x v="1"/>
    <n v="3157"/>
    <n v="1638"/>
    <n v="193.44"/>
    <n v="235"/>
    <n v="6587"/>
    <n v="645.38"/>
    <n v="10.199999999999999"/>
    <n v="3896"/>
    <n v="1926"/>
    <n v="133.28"/>
    <n v="14.4"/>
    <x v="1"/>
    <x v="0"/>
    <x v="0"/>
    <x v="142"/>
    <s v="145|AT #184|R7 6850H (RMB)|mmaenpaa||v0.8.0|235|6587|645,38|10,2"/>
    <s v="145|AT #184|R7 6850H (RMB)|mmaenpaa||v0.8.0|3896|1926|133,28|14,4"/>
    <s v="[TR][TD]145[/TD][TD]AT #184[/TD][TD]R7 6850H (RMB)[/TD][TD]mmaenpaa[/TD][TD][/TD][TD]v0.8.0[/TD][TD]235[/TD][TD]6587[/TD][TD]645,38[/TD][TD]10,2[/TD][/TR]"/>
    <s v="[TR][TD]145[/TD][TD]AT #184[/TD][TD]R7 6850H (RMB)[/TD][TD]mmaenpaa[/TD][TD][/TD][TD]v0.8.0[/TD][TD]3896[/TD][TD]1926[/TD][TD]133,28[/TD][TD]14,4[/TD][/TR]"/>
  </r>
  <r>
    <n v="146"/>
    <s v="v0.8.0"/>
    <s v="AT"/>
    <n v="188"/>
    <s v="R7 5825 (CZN)"/>
    <s v="mmaenpaa"/>
    <m/>
    <s v="@AC"/>
    <x v="1"/>
    <n v="2388"/>
    <n v="2770"/>
    <n v="151.18"/>
    <n v="160"/>
    <n v="10705"/>
    <n v="584.19000000000005"/>
    <n v="18.3"/>
    <n v="4521"/>
    <n v="2311"/>
    <n v="95.73"/>
    <n v="24.1"/>
    <x v="1"/>
    <x v="0"/>
    <x v="0"/>
    <x v="143"/>
    <s v="146|AT #188|R7 5825 (CZN)|mmaenpaa||v0.8.0|160|10705|584,19|18,3"/>
    <s v="146|AT #188|R7 5825 (CZN)|mmaenpaa||v0.8.0|4521|2311|95,73|24,1"/>
    <s v="[TR][TD]146[/TD][TD]AT #188[/TD][TD]R7 5825 (CZN)[/TD][TD]mmaenpaa[/TD][TD][/TD][TD]v0.8.0[/TD][TD]160[/TD][TD]10705[/TD][TD]584,19[/TD][TD]18,3[/TD][/TR]"/>
    <s v="[TR][TD]146[/TD][TD]AT #188[/TD][TD]R7 5825 (CZN)[/TD][TD]mmaenpaa[/TD][TD][/TD][TD]v0.8.0[/TD][TD]4521[/TD][TD]2311[/TD][TD]95,73[/TD][TD]24,1[/TD][/TR]"/>
  </r>
  <r>
    <n v="147"/>
    <s v="v0.8.0"/>
    <s v="AT"/>
    <n v="188"/>
    <s v="R7 5825 (CZN)"/>
    <s v="mmaenpaa"/>
    <m/>
    <s v="@Batt."/>
    <x v="1"/>
    <n v="2907"/>
    <n v="1929"/>
    <n v="178.34"/>
    <n v="213"/>
    <n v="6124"/>
    <n v="765.92"/>
    <n v="8"/>
    <n v="4039"/>
    <n v="2116"/>
    <n v="117"/>
    <n v="18.100000000000001"/>
    <x v="1"/>
    <x v="0"/>
    <x v="0"/>
    <x v="144"/>
    <s v="147|AT #188|R7 5825 (CZN)|mmaenpaa||v0.8.0|213|6124|765,92|8"/>
    <s v="147|AT #188|R7 5825 (CZN)|mmaenpaa||v0.8.0|4039|2116|117|18,1"/>
    <s v="[TR][TD]147[/TD][TD]AT #188[/TD][TD]R7 5825 (CZN)[/TD][TD]mmaenpaa[/TD][TD][/TD][TD]v0.8.0[/TD][TD]213[/TD][TD]6124[/TD][TD]765,92[/TD][TD]8[/TD][/TR]"/>
    <s v="[TR][TD]147[/TD][TD]AT #188[/TD][TD]R7 5825 (CZN)[/TD][TD]mmaenpaa[/TD][TD][/TD][TD]v0.8.0[/TD][TD]4039[/TD][TD]2116[/TD][TD]117[/TD][TD]18,1[/TD][/TR]"/>
  </r>
  <r>
    <n v="148"/>
    <s v="v0.8.0"/>
    <s v="AT"/>
    <n v="199"/>
    <s v="EPYC 9554 (Genoa)"/>
    <s v="Markfw"/>
    <m/>
    <m/>
    <x v="0"/>
    <n v="72"/>
    <n v="51988"/>
    <n v="268.08999999999997"/>
    <n v="20"/>
    <n v="74211"/>
    <n v="685.48"/>
    <n v="108.3"/>
    <n v="13430"/>
    <n v="4087"/>
    <n v="18.22"/>
    <n v="224.4"/>
    <x v="1"/>
    <x v="0"/>
    <x v="0"/>
    <x v="145"/>
    <s v="148|AT #199|EPYC 9554 (Genoa)|Markfw||v0.8.0|20|74211|685,48|108,3"/>
    <s v="148|AT #199|EPYC 9554 (Genoa)|Markfw||v0.8.0|13430|4087|18,22|224,4"/>
    <s v="[TR][TD]148[/TD][TD]AT #199[/TD][TD]EPYC 9554 (Genoa)[/TD][TD]Markfw[/TD][TD][/TD][TD]v0.8.0[/TD][TD]20[/TD][TD]74211[/TD][TD]685,48[/TD][TD]108,3[/TD][/TR]"/>
    <s v="[TR][TD]148[/TD][TD]AT #199[/TD][TD]EPYC 9554 (Genoa)[/TD][TD]Markfw[/TD][TD][/TD][TD]v0.8.0[/TD][TD]13430[/TD][TD]4087[/TD][TD]18,22[/TD][TD]224,4[/TD][/TR]"/>
  </r>
  <r>
    <n v="149"/>
    <s v="v0.8.0"/>
    <m/>
    <m/>
    <s v="TR 7975WX (Genoa)"/>
    <s v="BorisTheBlade82"/>
    <m/>
    <m/>
    <x v="0"/>
    <m/>
    <m/>
    <m/>
    <n v="50"/>
    <n v="44365"/>
    <n v="446.98"/>
    <n v="99.3"/>
    <n v="10068"/>
    <n v="4959"/>
    <n v="20.03"/>
    <n v="247.5"/>
    <x v="0"/>
    <x v="0"/>
    <x v="0"/>
    <x v="146"/>
    <s v="149| #|TR 7975WX (Genoa)|BorisTheBlade82||v0.8.0|50|44365|446,98|99,3"/>
    <s v="149| #|TR 7975WX (Genoa)|BorisTheBlade82||v0.8.0|10068|4959|20,03|247,5"/>
    <s v="[TR][TD]149[/TD][TD] #[/TD][TD]TR 7975WX (Genoa)[/TD][TD]BorisTheBlade82[/TD][TD][/TD][TD]v0.8.0[/TD][TD]50[/TD][TD]44365[/TD][TD]446,98[/TD][TD]99,3[/TD][/TR]"/>
    <s v="[TR][TD]149[/TD][TD] #[/TD][TD]TR 7975WX (Genoa)[/TD][TD]BorisTheBlade82[/TD][TD][/TD][TD]v0.8.0[/TD][TD]10068[/TD][TD]4959[/TD][TD]20,03[/TD][TD]247,5[/TD][/TR]"/>
  </r>
  <r>
    <n v="150"/>
    <s v="v0.8.0"/>
    <s v="AT"/>
    <n v="204"/>
    <s v="Xeon Gold 6248R (CCL)"/>
    <s v="igor_kavinski"/>
    <m/>
    <m/>
    <x v="0"/>
    <m/>
    <m/>
    <m/>
    <n v="29"/>
    <n v="44564"/>
    <n v="778.77"/>
    <n v="57.2"/>
    <n v="3541"/>
    <n v="6921"/>
    <n v="40.799999999999997"/>
    <n v="169.6"/>
    <x v="0"/>
    <x v="0"/>
    <x v="0"/>
    <x v="147"/>
    <s v="150|AT #204|Xeon Gold 6248R (CCL)|igor_kavinski||v0.8.0|29|44564|778,77|57,2"/>
    <s v="150|AT #204|Xeon Gold 6248R (CCL)|igor_kavinski||v0.8.0|3541|6921|40,8|169,6"/>
    <s v="[TR][TD]150[/TD][TD]AT #204[/TD][TD]Xeon Gold 6248R (CCL)[/TD][TD]igor_kavinski[/TD][TD][/TD][TD]v0.8.0[/TD][TD]29[/TD][TD]44564[/TD][TD]778,77[/TD][TD]57,2[/TD][/TR]"/>
    <s v="[TR][TD]150[/TD][TD]AT #204[/TD][TD]Xeon Gold 6248R (CCL)[/TD][TD]igor_kavinski[/TD][TD][/TD][TD]v0.8.0[/TD][TD]3541[/TD][TD]6921[/TD][TD]40,8[/TD][TD]169,6[/TD][/TR]"/>
  </r>
  <r>
    <n v="151"/>
    <s v="v0.8.0"/>
    <s v="AT"/>
    <n v="205"/>
    <s v="i5-1135G7 (TGL)"/>
    <s v="igor_kavinski"/>
    <m/>
    <m/>
    <x v="0"/>
    <m/>
    <m/>
    <m/>
    <n v="171"/>
    <n v="9676"/>
    <n v="604.84"/>
    <n v="16"/>
    <n v="1367"/>
    <n v="4232"/>
    <n v="172.88"/>
    <n v="24.5"/>
    <x v="0"/>
    <x v="0"/>
    <x v="0"/>
    <x v="148"/>
    <s v="151|AT #205|i5-1135G7 (TGL)|igor_kavinski||v0.8.0|171|9676|604,84|16"/>
    <s v="151|AT #205|i5-1135G7 (TGL)|igor_kavinski||v0.8.0|1367|4232|172,88|24,5"/>
    <s v="[TR][TD]151[/TD][TD]AT #205[/TD][TD]i5-1135G7 (TGL)[/TD][TD]igor_kavinski[/TD][TD][/TD][TD]v0.8.0[/TD][TD]171[/TD][TD]9676[/TD][TD]604,84[/TD][TD]16[/TD][/TR]"/>
    <s v="[TR][TD]151[/TD][TD]AT #205[/TD][TD]i5-1135G7 (TGL)[/TD][TD]igor_kavinski[/TD][TD][/TD][TD]v0.8.0[/TD][TD]1367[/TD][TD]4232[/TD][TD]172,88[/TD][TD]24,5[/TD][/TR]"/>
  </r>
  <r>
    <n v="152"/>
    <s v="v0.8.0"/>
    <s v="AT"/>
    <n v="206"/>
    <s v="R7 7700 (RPL)"/>
    <s v="mmaenpaa"/>
    <m/>
    <m/>
    <x v="0"/>
    <m/>
    <m/>
    <m/>
    <n v="114"/>
    <n v="20396"/>
    <n v="430.07"/>
    <n v="47.4"/>
    <n v="5029"/>
    <n v="4084"/>
    <n v="48.69"/>
    <n v="83.9"/>
    <x v="0"/>
    <x v="0"/>
    <x v="0"/>
    <x v="149"/>
    <s v="152|AT #206|R7 7700 (RPL)|mmaenpaa||v0.8.0|114|20396|430,07|47,4"/>
    <s v="152|AT #206|R7 7700 (RPL)|mmaenpaa||v0.8.0|5029|4084|48,69|83,9"/>
    <s v="[TR][TD]152[/TD][TD]AT #206[/TD][TD]R7 7700 (RPL)[/TD][TD]mmaenpaa[/TD][TD][/TD][TD]v0.8.0[/TD][TD]114[/TD][TD]20396[/TD][TD]430,07[/TD][TD]47,4[/TD][/TR]"/>
    <s v="[TR][TD]152[/TD][TD]AT #206[/TD][TD]R7 7700 (RPL)[/TD][TD]mmaenpaa[/TD][TD][/TD][TD]v0.8.0[/TD][TD]5029[/TD][TD]4084[/TD][TD]48,69[/TD][TD]83,9[/TD][/TR]"/>
  </r>
  <r>
    <n v="153"/>
    <s v="v0.8.0"/>
    <s v="AT"/>
    <n v="210"/>
    <s v="R7 7730U (Barcelo)"/>
    <s v="mmaenpaa"/>
    <m/>
    <m/>
    <x v="0"/>
    <m/>
    <m/>
    <m/>
    <n v="159"/>
    <n v="10615"/>
    <n v="594.19000000000005"/>
    <n v="17.899999999999999"/>
    <n v="4424"/>
    <n v="2350"/>
    <n v="96.18"/>
    <n v="24.4"/>
    <x v="0"/>
    <x v="0"/>
    <x v="0"/>
    <x v="150"/>
    <s v="153|AT #210|R7 7730U (Barcelo)|mmaenpaa||v0.8.0|159|10615|594,19|17,9"/>
    <s v="153|AT #210|R7 7730U (Barcelo)|mmaenpaa||v0.8.0|4424|2350|96,18|24,4"/>
    <s v="[TR][TD]153[/TD][TD]AT #210[/TD][TD]R7 7730U (Barcelo)[/TD][TD]mmaenpaa[/TD][TD][/TD][TD]v0.8.0[/TD][TD]159[/TD][TD]10615[/TD][TD]594,19[/TD][TD]17,9[/TD][/TR]"/>
    <s v="[TR][TD]153[/TD][TD]AT #210[/TD][TD]R7 7730U (Barcelo)[/TD][TD]mmaenpaa[/TD][TD][/TD][TD]v0.8.0[/TD][TD]4424[/TD][TD]2350[/TD][TD]96,18[/TD][TD]24,4[/TD][/TR]"/>
  </r>
  <r>
    <n v="154"/>
    <s v="v0.8.0"/>
    <s v="AT"/>
    <n v="243"/>
    <s v="R5 8600G (Phoenix)"/>
    <s v="mmaenpaa"/>
    <m/>
    <m/>
    <x v="0"/>
    <m/>
    <m/>
    <m/>
    <n v="140"/>
    <n v="15375"/>
    <n v="463.54"/>
    <n v="33.200000000000003"/>
    <n v="3664"/>
    <n v="3965"/>
    <n v="68.83"/>
    <n v="57.6"/>
    <x v="0"/>
    <x v="0"/>
    <x v="0"/>
    <x v="151"/>
    <s v="154|AT #243|R5 8600G (Phoenix)|mmaenpaa||v0.8.0|140|15375|463,54|33,2"/>
    <s v="154|AT #243|R5 8600G (Phoenix)|mmaenpaa||v0.8.0|3664|3965|68,83|57,6"/>
    <s v="[TR][TD]154[/TD][TD]AT #243[/TD][TD]R5 8600G (Phoenix)[/TD][TD]mmaenpaa[/TD][TD][/TD][TD]v0.8.0[/TD][TD]140[/TD][TD]15375[/TD][TD]463,54[/TD][TD]33,2[/TD][/TR]"/>
    <s v="[TR][TD]154[/TD][TD]AT #243[/TD][TD]R5 8600G (Phoenix)[/TD][TD]mmaenpaa[/TD][TD][/TD][TD]v0.8.0[/TD][TD]3664[/TD][TD]3965[/TD][TD]68,83[/TD][TD]57,6[/TD][/TR]"/>
  </r>
  <r>
    <n v="155"/>
    <s v="v0.8.0"/>
    <s v="AT"/>
    <n v="238"/>
    <s v="R5 8500G (Phoenix)"/>
    <s v="Shivansps"/>
    <m/>
    <m/>
    <x v="0"/>
    <m/>
    <m/>
    <m/>
    <n v="203"/>
    <n v="10847"/>
    <n v="454.33"/>
    <n v="23.9"/>
    <n v="3769"/>
    <n v="3436"/>
    <n v="77.22"/>
    <n v="44.5"/>
    <x v="0"/>
    <x v="0"/>
    <x v="0"/>
    <x v="152"/>
    <s v="155|AT #238|R5 8500G (Phoenix)|Shivansps||v0.8.0|203|10847|454,33|23,9"/>
    <s v="155|AT #238|R5 8500G (Phoenix)|Shivansps||v0.8.0|3769|3436|77,22|44,5"/>
    <s v="[TR][TD]155[/TD][TD]AT #238[/TD][TD]R5 8500G (Phoenix)[/TD][TD]Shivansps[/TD][TD][/TD][TD]v0.8.0[/TD][TD]203[/TD][TD]10847[/TD][TD]454,33[/TD][TD]23,9[/TD][/TR]"/>
    <s v="[TR][TD]155[/TD][TD]AT #238[/TD][TD]R5 8500G (Phoenix)[/TD][TD]Shivansps[/TD][TD][/TD][TD]v0.8.0[/TD][TD]3769[/TD][TD]3436[/TD][TD]77,22[/TD][TD]44,5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1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6">
  <location ref="B4:C72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dataField="1" multipleItemSelectionAllowed="1" showAll="0"/>
    <pivotField numFmtId="166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numFmtId="1" showAll="0"/>
    <pivotField axis="axisPage" numFmtId="1" showAll="0">
      <items count="3">
        <item x="1"/>
        <item x="0"/>
        <item t="default"/>
      </items>
    </pivotField>
    <pivotField numFmtId="1" showAll="0"/>
    <pivotField axis="axisRow" showAll="0" sortType="ascending">
      <items count="345">
        <item m="1" x="298"/>
        <item m="1" x="254"/>
        <item m="1" x="278"/>
        <item m="1" x="343"/>
        <item m="1" x="317"/>
        <item m="1" x="156"/>
        <item m="1" x="230"/>
        <item m="1" x="160"/>
        <item m="1" x="238"/>
        <item m="1" x="194"/>
        <item m="1" x="337"/>
        <item m="1" x="239"/>
        <item m="1" x="167"/>
        <item m="1" x="171"/>
        <item m="1" x="314"/>
        <item m="1" x="291"/>
        <item m="1" x="279"/>
        <item m="1" x="189"/>
        <item m="1" x="268"/>
        <item m="1" x="260"/>
        <item m="1" x="341"/>
        <item x="1"/>
        <item x="2"/>
        <item x="3"/>
        <item m="1" x="206"/>
        <item x="5"/>
        <item m="1" x="323"/>
        <item x="7"/>
        <item m="1" x="223"/>
        <item m="1" x="175"/>
        <item m="1" x="227"/>
        <item m="1" x="277"/>
        <item m="1" x="324"/>
        <item m="1" x="226"/>
        <item x="14"/>
        <item m="1" x="302"/>
        <item x="16"/>
        <item x="17"/>
        <item x="18"/>
        <item x="19"/>
        <item m="1" x="255"/>
        <item m="1" x="261"/>
        <item m="1" x="282"/>
        <item m="1" x="307"/>
        <item m="1" x="263"/>
        <item m="1" x="281"/>
        <item m="1" x="155"/>
        <item m="1" x="333"/>
        <item x="20"/>
        <item x="21"/>
        <item x="22"/>
        <item x="23"/>
        <item x="24"/>
        <item x="25"/>
        <item m="1" x="250"/>
        <item m="1" x="200"/>
        <item m="1" x="257"/>
        <item m="1" x="332"/>
        <item m="1" x="170"/>
        <item m="1" x="177"/>
        <item m="1" x="181"/>
        <item m="1" x="207"/>
        <item m="1" x="183"/>
        <item m="1" x="157"/>
        <item m="1" x="185"/>
        <item m="1" x="203"/>
        <item m="1" x="276"/>
        <item m="1" x="172"/>
        <item m="1" x="235"/>
        <item m="1" x="217"/>
        <item m="1" x="269"/>
        <item m="1" x="174"/>
        <item m="1" x="259"/>
        <item x="27"/>
        <item m="1" x="265"/>
        <item x="30"/>
        <item x="31"/>
        <item x="32"/>
        <item x="33"/>
        <item x="34"/>
        <item m="1" x="245"/>
        <item x="36"/>
        <item x="37"/>
        <item m="1" x="164"/>
        <item m="1" x="253"/>
        <item m="1" x="321"/>
        <item m="1" x="327"/>
        <item x="42"/>
        <item m="1" x="201"/>
        <item m="1" x="262"/>
        <item m="1" x="273"/>
        <item m="1" x="182"/>
        <item m="1" x="292"/>
        <item m="1" x="153"/>
        <item m="1" x="340"/>
        <item m="1" x="288"/>
        <item m="1" x="270"/>
        <item m="1" x="179"/>
        <item m="1" x="318"/>
        <item m="1" x="248"/>
        <item m="1" x="249"/>
        <item m="1" x="241"/>
        <item x="56"/>
        <item m="1" x="188"/>
        <item m="1" x="228"/>
        <item x="45"/>
        <item x="46"/>
        <item x="47"/>
        <item x="48"/>
        <item x="49"/>
        <item m="1" x="192"/>
        <item x="51"/>
        <item x="52"/>
        <item m="1" x="154"/>
        <item x="54"/>
        <item x="55"/>
        <item x="57"/>
        <item x="58"/>
        <item x="59"/>
        <item x="60"/>
        <item x="61"/>
        <item m="1" x="296"/>
        <item m="1" x="294"/>
        <item m="1" x="309"/>
        <item x="65"/>
        <item m="1" x="311"/>
        <item m="1" x="169"/>
        <item m="1" x="232"/>
        <item m="1" x="191"/>
        <item m="1" x="187"/>
        <item m="1" x="168"/>
        <item m="1" x="173"/>
        <item m="1" x="198"/>
        <item m="1" x="225"/>
        <item m="1" x="209"/>
        <item m="1" x="316"/>
        <item m="1" x="193"/>
        <item m="1" x="330"/>
        <item m="1" x="303"/>
        <item m="1" x="274"/>
        <item m="1" x="297"/>
        <item m="1" x="234"/>
        <item m="1" x="266"/>
        <item x="44"/>
        <item m="1" x="293"/>
        <item m="1" x="178"/>
        <item m="1" x="328"/>
        <item m="1" x="256"/>
        <item m="1" x="190"/>
        <item m="1" x="224"/>
        <item m="1" x="221"/>
        <item m="1" x="287"/>
        <item m="1" x="325"/>
        <item m="1" x="197"/>
        <item m="1" x="233"/>
        <item m="1" x="290"/>
        <item m="1" x="212"/>
        <item m="1" x="300"/>
        <item m="1" x="319"/>
        <item m="1" x="159"/>
        <item m="1" x="202"/>
        <item m="1" x="295"/>
        <item m="1" x="252"/>
        <item m="1" x="251"/>
        <item m="1" x="304"/>
        <item m="1" x="211"/>
        <item m="1" x="162"/>
        <item m="1" x="158"/>
        <item m="1" x="184"/>
        <item m="1" x="334"/>
        <item m="1" x="326"/>
        <item m="1" x="312"/>
        <item m="1" x="299"/>
        <item m="1" x="275"/>
        <item m="1" x="222"/>
        <item m="1" x="264"/>
        <item m="1" x="237"/>
        <item m="1" x="286"/>
        <item m="1" x="195"/>
        <item m="1" x="308"/>
        <item m="1" x="272"/>
        <item m="1" x="243"/>
        <item m="1" x="315"/>
        <item m="1" x="313"/>
        <item m="1" x="320"/>
        <item m="1" x="229"/>
        <item m="1" x="258"/>
        <item m="1" x="176"/>
        <item m="1" x="180"/>
        <item m="1" x="301"/>
        <item m="1" x="338"/>
        <item m="1" x="267"/>
        <item m="1" x="216"/>
        <item m="1" x="240"/>
        <item m="1" x="271"/>
        <item m="1" x="329"/>
        <item m="1" x="161"/>
        <item m="1" x="285"/>
        <item m="1" x="339"/>
        <item m="1" x="236"/>
        <item m="1" x="196"/>
        <item m="1" x="283"/>
        <item m="1" x="284"/>
        <item m="1" x="186"/>
        <item m="1" x="242"/>
        <item m="1" x="244"/>
        <item m="1" x="342"/>
        <item m="1" x="289"/>
        <item m="1" x="204"/>
        <item m="1" x="166"/>
        <item m="1" x="231"/>
        <item m="1" x="336"/>
        <item m="1" x="210"/>
        <item m="1" x="247"/>
        <item x="38"/>
        <item x="40"/>
        <item x="53"/>
        <item m="1" x="280"/>
        <item m="1" x="218"/>
        <item x="4"/>
        <item x="6"/>
        <item x="11"/>
        <item x="12"/>
        <item x="13"/>
        <item x="26"/>
        <item x="28"/>
        <item x="35"/>
        <item x="39"/>
        <item x="43"/>
        <item m="1" x="310"/>
        <item m="1" x="246"/>
        <item x="8"/>
        <item x="9"/>
        <item x="10"/>
        <item x="15"/>
        <item x="29"/>
        <item x="41"/>
        <item x="50"/>
        <item x="62"/>
        <item m="1" x="322"/>
        <item m="1" x="208"/>
        <item m="1" x="219"/>
        <item m="1" x="220"/>
        <item m="1" x="205"/>
        <item m="1" x="335"/>
        <item m="1" x="165"/>
        <item m="1" x="306"/>
        <item m="1" x="199"/>
        <item m="1" x="305"/>
        <item m="1" x="215"/>
        <item m="1" x="21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31"/>
        <item x="122"/>
        <item x="123"/>
        <item m="1" x="213"/>
        <item m="1" x="163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8">
    <i>
      <x v="336"/>
    </i>
    <i>
      <x v="338"/>
    </i>
    <i>
      <x v="302"/>
    </i>
    <i>
      <x v="337"/>
    </i>
    <i>
      <x v="301"/>
    </i>
    <i>
      <x v="214"/>
    </i>
    <i>
      <x v="115"/>
    </i>
    <i>
      <x v="215"/>
    </i>
    <i>
      <x v="265"/>
    </i>
    <i>
      <x v="275"/>
    </i>
    <i>
      <x v="87"/>
    </i>
    <i>
      <x v="252"/>
    </i>
    <i>
      <x v="258"/>
    </i>
    <i>
      <x v="268"/>
    </i>
    <i>
      <x v="226"/>
    </i>
    <i>
      <x v="269"/>
    </i>
    <i>
      <x v="233"/>
    </i>
    <i>
      <x v="261"/>
    </i>
    <i>
      <x v="264"/>
    </i>
    <i>
      <x v="106"/>
    </i>
    <i>
      <x v="308"/>
    </i>
    <i>
      <x v="237"/>
    </i>
    <i>
      <x v="256"/>
    </i>
    <i>
      <x v="119"/>
    </i>
    <i>
      <x v="340"/>
    </i>
    <i>
      <x v="296"/>
    </i>
    <i>
      <x v="297"/>
    </i>
    <i>
      <x v="295"/>
    </i>
    <i>
      <x v="260"/>
    </i>
    <i>
      <x v="280"/>
    </i>
    <i>
      <x v="22"/>
    </i>
    <i>
      <x v="220"/>
    </i>
    <i>
      <x v="299"/>
    </i>
    <i>
      <x v="342"/>
    </i>
    <i>
      <x v="251"/>
    </i>
    <i>
      <x v="286"/>
    </i>
    <i>
      <x v="327"/>
    </i>
    <i>
      <x v="221"/>
    </i>
    <i>
      <x v="283"/>
    </i>
    <i>
      <x v="285"/>
    </i>
    <i>
      <x v="294"/>
    </i>
    <i>
      <x v="219"/>
    </i>
    <i>
      <x v="267"/>
    </i>
    <i>
      <x v="228"/>
    </i>
    <i>
      <x v="341"/>
    </i>
    <i>
      <x v="324"/>
    </i>
    <i>
      <x v="329"/>
    </i>
    <i>
      <x v="339"/>
    </i>
    <i>
      <x v="290"/>
    </i>
    <i>
      <x v="325"/>
    </i>
    <i>
      <x v="281"/>
    </i>
    <i>
      <x v="310"/>
    </i>
    <i>
      <x v="330"/>
    </i>
    <i>
      <x v="311"/>
    </i>
    <i>
      <x v="292"/>
    </i>
    <i>
      <x v="322"/>
    </i>
    <i>
      <x v="266"/>
    </i>
    <i>
      <x v="259"/>
    </i>
    <i>
      <x v="304"/>
    </i>
    <i>
      <x v="305"/>
    </i>
    <i>
      <x v="303"/>
    </i>
    <i>
      <x v="343"/>
    </i>
    <i>
      <x v="288"/>
    </i>
    <i>
      <x v="262"/>
    </i>
    <i>
      <x v="235"/>
    </i>
    <i>
      <x v="293"/>
    </i>
    <i>
      <x v="314"/>
    </i>
    <i t="grand">
      <x/>
    </i>
  </rowItems>
  <colItems count="1">
    <i/>
  </colItems>
  <pageFields count="2">
    <pageField fld="8" item="1" hier="-1"/>
    <pageField fld="21" item="1" hier="-1"/>
  </pageFields>
  <dataFields count="1">
    <dataField name="Summe von PES CB23ST" fld="12" baseField="0" baseItem="0"/>
  </dataFields>
  <chartFormats count="1"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1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0">
  <location ref="B4:C72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numFmtId="166" multipleItemSelectionAllowed="1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numFmtId="1" showAll="0"/>
    <pivotField axis="axisPage" numFmtId="1" showAll="0">
      <items count="3">
        <item x="1"/>
        <item x="0"/>
        <item t="default"/>
      </items>
    </pivotField>
    <pivotField numFmtId="1" showAll="0"/>
    <pivotField axis="axisRow" showAll="0" sortType="descending">
      <items count="345">
        <item m="1" x="298"/>
        <item m="1" x="254"/>
        <item m="1" x="278"/>
        <item m="1" x="343"/>
        <item m="1" x="317"/>
        <item m="1" x="156"/>
        <item m="1" x="230"/>
        <item m="1" x="160"/>
        <item m="1" x="238"/>
        <item m="1" x="194"/>
        <item m="1" x="337"/>
        <item m="1" x="239"/>
        <item m="1" x="167"/>
        <item m="1" x="171"/>
        <item m="1" x="314"/>
        <item m="1" x="291"/>
        <item m="1" x="279"/>
        <item m="1" x="189"/>
        <item m="1" x="268"/>
        <item m="1" x="260"/>
        <item m="1" x="341"/>
        <item x="1"/>
        <item x="2"/>
        <item x="3"/>
        <item m="1" x="206"/>
        <item x="5"/>
        <item m="1" x="323"/>
        <item x="7"/>
        <item m="1" x="223"/>
        <item m="1" x="175"/>
        <item m="1" x="227"/>
        <item m="1" x="277"/>
        <item m="1" x="324"/>
        <item m="1" x="226"/>
        <item x="14"/>
        <item m="1" x="302"/>
        <item x="16"/>
        <item x="17"/>
        <item x="18"/>
        <item x="19"/>
        <item m="1" x="255"/>
        <item m="1" x="261"/>
        <item m="1" x="282"/>
        <item m="1" x="307"/>
        <item m="1" x="263"/>
        <item m="1" x="281"/>
        <item m="1" x="155"/>
        <item m="1" x="333"/>
        <item x="20"/>
        <item x="21"/>
        <item x="22"/>
        <item x="23"/>
        <item x="24"/>
        <item x="25"/>
        <item m="1" x="250"/>
        <item m="1" x="200"/>
        <item m="1" x="257"/>
        <item m="1" x="332"/>
        <item m="1" x="170"/>
        <item m="1" x="177"/>
        <item m="1" x="181"/>
        <item m="1" x="207"/>
        <item m="1" x="183"/>
        <item m="1" x="157"/>
        <item m="1" x="185"/>
        <item m="1" x="203"/>
        <item m="1" x="276"/>
        <item m="1" x="172"/>
        <item m="1" x="235"/>
        <item m="1" x="217"/>
        <item m="1" x="269"/>
        <item m="1" x="174"/>
        <item m="1" x="259"/>
        <item x="27"/>
        <item m="1" x="265"/>
        <item x="30"/>
        <item x="31"/>
        <item x="32"/>
        <item x="33"/>
        <item x="34"/>
        <item m="1" x="245"/>
        <item x="36"/>
        <item x="37"/>
        <item m="1" x="164"/>
        <item m="1" x="253"/>
        <item m="1" x="321"/>
        <item m="1" x="327"/>
        <item x="42"/>
        <item m="1" x="201"/>
        <item m="1" x="262"/>
        <item m="1" x="273"/>
        <item m="1" x="182"/>
        <item m="1" x="292"/>
        <item m="1" x="153"/>
        <item m="1" x="340"/>
        <item m="1" x="288"/>
        <item m="1" x="270"/>
        <item m="1" x="179"/>
        <item m="1" x="318"/>
        <item m="1" x="248"/>
        <item m="1" x="249"/>
        <item m="1" x="241"/>
        <item x="56"/>
        <item m="1" x="188"/>
        <item m="1" x="228"/>
        <item x="45"/>
        <item x="46"/>
        <item x="47"/>
        <item x="48"/>
        <item x="49"/>
        <item m="1" x="192"/>
        <item x="51"/>
        <item x="52"/>
        <item m="1" x="154"/>
        <item x="54"/>
        <item x="55"/>
        <item x="57"/>
        <item x="58"/>
        <item x="59"/>
        <item x="60"/>
        <item x="61"/>
        <item m="1" x="296"/>
        <item m="1" x="294"/>
        <item m="1" x="309"/>
        <item x="65"/>
        <item m="1" x="311"/>
        <item m="1" x="169"/>
        <item m="1" x="232"/>
        <item m="1" x="191"/>
        <item m="1" x="187"/>
        <item m="1" x="168"/>
        <item m="1" x="173"/>
        <item m="1" x="198"/>
        <item m="1" x="225"/>
        <item m="1" x="209"/>
        <item m="1" x="316"/>
        <item m="1" x="193"/>
        <item m="1" x="330"/>
        <item m="1" x="303"/>
        <item m="1" x="274"/>
        <item m="1" x="297"/>
        <item m="1" x="234"/>
        <item m="1" x="266"/>
        <item x="44"/>
        <item m="1" x="293"/>
        <item m="1" x="178"/>
        <item m="1" x="328"/>
        <item m="1" x="256"/>
        <item m="1" x="190"/>
        <item m="1" x="224"/>
        <item m="1" x="221"/>
        <item m="1" x="287"/>
        <item m="1" x="325"/>
        <item m="1" x="197"/>
        <item m="1" x="233"/>
        <item m="1" x="290"/>
        <item m="1" x="212"/>
        <item m="1" x="300"/>
        <item m="1" x="319"/>
        <item m="1" x="159"/>
        <item m="1" x="202"/>
        <item m="1" x="295"/>
        <item m="1" x="252"/>
        <item m="1" x="251"/>
        <item m="1" x="304"/>
        <item m="1" x="211"/>
        <item m="1" x="162"/>
        <item m="1" x="158"/>
        <item m="1" x="184"/>
        <item m="1" x="334"/>
        <item m="1" x="326"/>
        <item m="1" x="312"/>
        <item m="1" x="299"/>
        <item m="1" x="275"/>
        <item m="1" x="222"/>
        <item m="1" x="264"/>
        <item m="1" x="237"/>
        <item m="1" x="286"/>
        <item m="1" x="195"/>
        <item m="1" x="308"/>
        <item m="1" x="272"/>
        <item m="1" x="243"/>
        <item m="1" x="315"/>
        <item m="1" x="313"/>
        <item m="1" x="320"/>
        <item m="1" x="229"/>
        <item m="1" x="258"/>
        <item m="1" x="176"/>
        <item m="1" x="180"/>
        <item m="1" x="301"/>
        <item m="1" x="338"/>
        <item m="1" x="267"/>
        <item m="1" x="216"/>
        <item m="1" x="240"/>
        <item m="1" x="271"/>
        <item m="1" x="329"/>
        <item m="1" x="161"/>
        <item m="1" x="285"/>
        <item m="1" x="339"/>
        <item m="1" x="236"/>
        <item m="1" x="196"/>
        <item m="1" x="283"/>
        <item m="1" x="284"/>
        <item m="1" x="186"/>
        <item m="1" x="242"/>
        <item m="1" x="244"/>
        <item m="1" x="342"/>
        <item m="1" x="289"/>
        <item m="1" x="204"/>
        <item m="1" x="166"/>
        <item m="1" x="231"/>
        <item m="1" x="336"/>
        <item m="1" x="210"/>
        <item m="1" x="247"/>
        <item x="38"/>
        <item x="40"/>
        <item x="53"/>
        <item m="1" x="280"/>
        <item m="1" x="218"/>
        <item x="4"/>
        <item x="6"/>
        <item x="11"/>
        <item x="12"/>
        <item x="13"/>
        <item x="26"/>
        <item x="28"/>
        <item x="35"/>
        <item x="39"/>
        <item x="43"/>
        <item m="1" x="310"/>
        <item m="1" x="246"/>
        <item x="8"/>
        <item x="9"/>
        <item x="10"/>
        <item x="15"/>
        <item x="29"/>
        <item x="41"/>
        <item x="50"/>
        <item x="62"/>
        <item m="1" x="322"/>
        <item m="1" x="208"/>
        <item m="1" x="219"/>
        <item m="1" x="220"/>
        <item m="1" x="205"/>
        <item m="1" x="335"/>
        <item m="1" x="165"/>
        <item m="1" x="306"/>
        <item m="1" x="199"/>
        <item m="1" x="305"/>
        <item m="1" x="215"/>
        <item m="1" x="21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31"/>
        <item x="122"/>
        <item x="123"/>
        <item m="1" x="213"/>
        <item m="1" x="163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8">
    <i>
      <x v="336"/>
    </i>
    <i>
      <x v="338"/>
    </i>
    <i>
      <x v="337"/>
    </i>
    <i>
      <x v="302"/>
    </i>
    <i>
      <x v="301"/>
    </i>
    <i>
      <x v="214"/>
    </i>
    <i>
      <x v="87"/>
    </i>
    <i>
      <x v="275"/>
    </i>
    <i>
      <x v="215"/>
    </i>
    <i>
      <x v="252"/>
    </i>
    <i>
      <x v="269"/>
    </i>
    <i>
      <x v="297"/>
    </i>
    <i>
      <x v="296"/>
    </i>
    <i>
      <x v="268"/>
    </i>
    <i>
      <x v="340"/>
    </i>
    <i>
      <x v="295"/>
    </i>
    <i>
      <x v="261"/>
    </i>
    <i>
      <x v="299"/>
    </i>
    <i>
      <x v="308"/>
    </i>
    <i>
      <x v="286"/>
    </i>
    <i>
      <x v="285"/>
    </i>
    <i>
      <x v="294"/>
    </i>
    <i>
      <x v="283"/>
    </i>
    <i>
      <x v="327"/>
    </i>
    <i>
      <x v="106"/>
    </i>
    <i>
      <x v="342"/>
    </i>
    <i>
      <x v="304"/>
    </i>
    <i>
      <x v="329"/>
    </i>
    <i>
      <x v="305"/>
    </i>
    <i>
      <x v="280"/>
    </i>
    <i>
      <x v="303"/>
    </i>
    <i>
      <x v="258"/>
    </i>
    <i>
      <x v="115"/>
    </i>
    <i>
      <x v="256"/>
    </i>
    <i>
      <x v="324"/>
    </i>
    <i>
      <x v="290"/>
    </i>
    <i>
      <x v="322"/>
    </i>
    <i>
      <x v="233"/>
    </i>
    <i>
      <x v="267"/>
    </i>
    <i>
      <x v="226"/>
    </i>
    <i>
      <x v="330"/>
    </i>
    <i>
      <x v="293"/>
    </i>
    <i>
      <x v="343"/>
    </i>
    <i>
      <x v="341"/>
    </i>
    <i>
      <x v="310"/>
    </i>
    <i>
      <x v="221"/>
    </i>
    <i>
      <x v="251"/>
    </i>
    <i>
      <x v="220"/>
    </i>
    <i>
      <x v="237"/>
    </i>
    <i>
      <x v="219"/>
    </i>
    <i>
      <x v="292"/>
    </i>
    <i>
      <x v="281"/>
    </i>
    <i>
      <x v="22"/>
    </i>
    <i>
      <x v="339"/>
    </i>
    <i>
      <x v="265"/>
    </i>
    <i>
      <x v="325"/>
    </i>
    <i>
      <x v="311"/>
    </i>
    <i>
      <x v="314"/>
    </i>
    <i>
      <x v="288"/>
    </i>
    <i>
      <x v="264"/>
    </i>
    <i>
      <x v="228"/>
    </i>
    <i>
      <x v="262"/>
    </i>
    <i>
      <x v="260"/>
    </i>
    <i>
      <x v="235"/>
    </i>
    <i>
      <x v="259"/>
    </i>
    <i>
      <x v="119"/>
    </i>
    <i>
      <x v="266"/>
    </i>
    <i t="grand">
      <x/>
    </i>
  </rowItems>
  <colItems count="1">
    <i/>
  </colItems>
  <pageFields count="2">
    <pageField fld="8" item="1" hier="-1"/>
    <pageField fld="21" item="1" hier="-1"/>
  </pageFields>
  <dataFields count="1">
    <dataField name="Summe von Cons. CB23ST" fld="13" baseField="0" baseItem="0"/>
  </dataFields>
  <chartFormats count="1">
    <chartFormat chart="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1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2">
  <location ref="B4:C72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numFmtId="164" showAll="0"/>
    <pivotField numFmtId="164" showAll="0"/>
    <pivotField dataField="1" numFmtId="165" multipleItemSelectionAllowed="1" showAll="0"/>
    <pivotField numFmtId="166" showAll="0"/>
    <pivotField numFmtId="164" showAll="0"/>
    <pivotField numFmtId="164" showAll="0"/>
    <pivotField numFmtId="1" showAll="0"/>
    <pivotField numFmtId="1" showAll="0"/>
    <pivotField axis="axisPage" numFmtId="1" showAll="0">
      <items count="3">
        <item x="1"/>
        <item x="0"/>
        <item t="default"/>
      </items>
    </pivotField>
    <pivotField axis="axisRow" showAll="0" sortType="ascending">
      <items count="345">
        <item m="1" x="298"/>
        <item m="1" x="254"/>
        <item m="1" x="278"/>
        <item m="1" x="343"/>
        <item m="1" x="317"/>
        <item m="1" x="156"/>
        <item m="1" x="230"/>
        <item m="1" x="160"/>
        <item m="1" x="238"/>
        <item m="1" x="194"/>
        <item m="1" x="337"/>
        <item m="1" x="239"/>
        <item m="1" x="167"/>
        <item m="1" x="171"/>
        <item m="1" x="314"/>
        <item m="1" x="291"/>
        <item m="1" x="279"/>
        <item m="1" x="189"/>
        <item m="1" x="268"/>
        <item m="1" x="260"/>
        <item m="1" x="341"/>
        <item x="1"/>
        <item x="2"/>
        <item x="3"/>
        <item m="1" x="206"/>
        <item x="5"/>
        <item m="1" x="323"/>
        <item x="7"/>
        <item m="1" x="223"/>
        <item m="1" x="175"/>
        <item m="1" x="227"/>
        <item m="1" x="277"/>
        <item m="1" x="324"/>
        <item m="1" x="226"/>
        <item x="14"/>
        <item m="1" x="302"/>
        <item x="16"/>
        <item x="17"/>
        <item x="18"/>
        <item x="19"/>
        <item m="1" x="255"/>
        <item m="1" x="261"/>
        <item m="1" x="282"/>
        <item m="1" x="307"/>
        <item m="1" x="263"/>
        <item m="1" x="281"/>
        <item m="1" x="155"/>
        <item m="1" x="333"/>
        <item x="20"/>
        <item x="21"/>
        <item x="22"/>
        <item x="23"/>
        <item x="24"/>
        <item x="25"/>
        <item m="1" x="250"/>
        <item m="1" x="200"/>
        <item m="1" x="257"/>
        <item m="1" x="332"/>
        <item m="1" x="170"/>
        <item m="1" x="177"/>
        <item m="1" x="181"/>
        <item m="1" x="207"/>
        <item m="1" x="183"/>
        <item m="1" x="157"/>
        <item m="1" x="185"/>
        <item m="1" x="203"/>
        <item m="1" x="276"/>
        <item m="1" x="172"/>
        <item m="1" x="235"/>
        <item m="1" x="217"/>
        <item m="1" x="269"/>
        <item m="1" x="174"/>
        <item m="1" x="259"/>
        <item x="27"/>
        <item m="1" x="265"/>
        <item x="30"/>
        <item x="31"/>
        <item x="32"/>
        <item x="33"/>
        <item x="34"/>
        <item m="1" x="245"/>
        <item x="36"/>
        <item x="37"/>
        <item m="1" x="164"/>
        <item m="1" x="253"/>
        <item m="1" x="321"/>
        <item m="1" x="327"/>
        <item x="42"/>
        <item m="1" x="201"/>
        <item m="1" x="262"/>
        <item m="1" x="273"/>
        <item m="1" x="182"/>
        <item m="1" x="292"/>
        <item m="1" x="153"/>
        <item m="1" x="340"/>
        <item m="1" x="288"/>
        <item m="1" x="270"/>
        <item m="1" x="179"/>
        <item m="1" x="318"/>
        <item m="1" x="248"/>
        <item m="1" x="249"/>
        <item m="1" x="241"/>
        <item x="56"/>
        <item m="1" x="188"/>
        <item m="1" x="228"/>
        <item x="45"/>
        <item x="46"/>
        <item x="47"/>
        <item x="48"/>
        <item x="49"/>
        <item m="1" x="192"/>
        <item x="51"/>
        <item x="52"/>
        <item m="1" x="154"/>
        <item x="54"/>
        <item x="55"/>
        <item x="57"/>
        <item x="58"/>
        <item x="59"/>
        <item x="60"/>
        <item x="61"/>
        <item m="1" x="296"/>
        <item m="1" x="294"/>
        <item m="1" x="309"/>
        <item x="65"/>
        <item m="1" x="311"/>
        <item m="1" x="169"/>
        <item m="1" x="232"/>
        <item m="1" x="191"/>
        <item m="1" x="187"/>
        <item m="1" x="168"/>
        <item m="1" x="173"/>
        <item m="1" x="198"/>
        <item m="1" x="225"/>
        <item m="1" x="209"/>
        <item m="1" x="316"/>
        <item m="1" x="193"/>
        <item m="1" x="330"/>
        <item m="1" x="303"/>
        <item m="1" x="274"/>
        <item m="1" x="297"/>
        <item m="1" x="234"/>
        <item m="1" x="266"/>
        <item x="44"/>
        <item m="1" x="293"/>
        <item m="1" x="178"/>
        <item m="1" x="328"/>
        <item m="1" x="256"/>
        <item m="1" x="190"/>
        <item m="1" x="224"/>
        <item m="1" x="221"/>
        <item m="1" x="287"/>
        <item m="1" x="325"/>
        <item m="1" x="197"/>
        <item m="1" x="233"/>
        <item m="1" x="290"/>
        <item m="1" x="212"/>
        <item m="1" x="300"/>
        <item m="1" x="319"/>
        <item m="1" x="159"/>
        <item m="1" x="202"/>
        <item m="1" x="295"/>
        <item m="1" x="252"/>
        <item m="1" x="251"/>
        <item m="1" x="304"/>
        <item m="1" x="211"/>
        <item m="1" x="162"/>
        <item m="1" x="158"/>
        <item m="1" x="184"/>
        <item m="1" x="334"/>
        <item m="1" x="326"/>
        <item m="1" x="312"/>
        <item m="1" x="299"/>
        <item m="1" x="275"/>
        <item m="1" x="222"/>
        <item m="1" x="264"/>
        <item m="1" x="237"/>
        <item m="1" x="286"/>
        <item m="1" x="195"/>
        <item m="1" x="308"/>
        <item m="1" x="272"/>
        <item m="1" x="243"/>
        <item m="1" x="315"/>
        <item m="1" x="313"/>
        <item m="1" x="320"/>
        <item m="1" x="229"/>
        <item m="1" x="258"/>
        <item m="1" x="176"/>
        <item m="1" x="180"/>
        <item m="1" x="301"/>
        <item m="1" x="338"/>
        <item m="1" x="267"/>
        <item m="1" x="216"/>
        <item m="1" x="240"/>
        <item m="1" x="271"/>
        <item m="1" x="329"/>
        <item m="1" x="161"/>
        <item m="1" x="285"/>
        <item m="1" x="339"/>
        <item m="1" x="236"/>
        <item m="1" x="196"/>
        <item m="1" x="283"/>
        <item m="1" x="284"/>
        <item m="1" x="186"/>
        <item m="1" x="242"/>
        <item m="1" x="244"/>
        <item m="1" x="342"/>
        <item m="1" x="289"/>
        <item m="1" x="204"/>
        <item m="1" x="166"/>
        <item m="1" x="231"/>
        <item m="1" x="336"/>
        <item m="1" x="210"/>
        <item m="1" x="247"/>
        <item x="38"/>
        <item x="40"/>
        <item x="53"/>
        <item m="1" x="280"/>
        <item m="1" x="218"/>
        <item x="4"/>
        <item x="6"/>
        <item x="11"/>
        <item x="12"/>
        <item x="13"/>
        <item x="26"/>
        <item x="28"/>
        <item x="35"/>
        <item x="39"/>
        <item x="43"/>
        <item m="1" x="310"/>
        <item m="1" x="246"/>
        <item x="8"/>
        <item x="9"/>
        <item x="10"/>
        <item x="15"/>
        <item x="29"/>
        <item x="41"/>
        <item x="50"/>
        <item x="62"/>
        <item m="1" x="322"/>
        <item m="1" x="208"/>
        <item m="1" x="219"/>
        <item m="1" x="220"/>
        <item m="1" x="205"/>
        <item m="1" x="335"/>
        <item m="1" x="165"/>
        <item m="1" x="306"/>
        <item m="1" x="199"/>
        <item m="1" x="305"/>
        <item m="1" x="215"/>
        <item m="1" x="21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31"/>
        <item x="122"/>
        <item x="123"/>
        <item m="1" x="213"/>
        <item m="1" x="163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8">
    <i>
      <x v="115"/>
    </i>
    <i>
      <x v="265"/>
    </i>
    <i>
      <x v="226"/>
    </i>
    <i>
      <x v="119"/>
    </i>
    <i>
      <x v="264"/>
    </i>
    <i>
      <x v="258"/>
    </i>
    <i>
      <x v="233"/>
    </i>
    <i>
      <x v="214"/>
    </i>
    <i>
      <x v="237"/>
    </i>
    <i>
      <x v="22"/>
    </i>
    <i>
      <x v="215"/>
    </i>
    <i>
      <x v="302"/>
    </i>
    <i>
      <x v="267"/>
    </i>
    <i>
      <x v="260"/>
    </i>
    <i>
      <x v="339"/>
    </i>
    <i>
      <x v="268"/>
    </i>
    <i>
      <x v="266"/>
    </i>
    <i>
      <x v="256"/>
    </i>
    <i>
      <x v="221"/>
    </i>
    <i>
      <x v="228"/>
    </i>
    <i>
      <x v="269"/>
    </i>
    <i>
      <x v="259"/>
    </i>
    <i>
      <x v="261"/>
    </i>
    <i>
      <x v="281"/>
    </i>
    <i>
      <x v="252"/>
    </i>
    <i>
      <x v="106"/>
    </i>
    <i>
      <x v="219"/>
    </i>
    <i>
      <x v="251"/>
    </i>
    <i>
      <x v="322"/>
    </i>
    <i>
      <x v="314"/>
    </i>
    <i>
      <x v="280"/>
    </i>
    <i>
      <x v="283"/>
    </i>
    <i>
      <x v="308"/>
    </i>
    <i>
      <x v="301"/>
    </i>
    <i>
      <x v="293"/>
    </i>
    <i>
      <x v="262"/>
    </i>
    <i>
      <x v="338"/>
    </i>
    <i>
      <x v="325"/>
    </i>
    <i>
      <x v="220"/>
    </i>
    <i>
      <x v="324"/>
    </i>
    <i>
      <x v="342"/>
    </i>
    <i>
      <x v="330"/>
    </i>
    <i>
      <x v="343"/>
    </i>
    <i>
      <x v="235"/>
    </i>
    <i>
      <x v="285"/>
    </i>
    <i>
      <x v="290"/>
    </i>
    <i>
      <x v="275"/>
    </i>
    <i>
      <x v="327"/>
    </i>
    <i>
      <x v="329"/>
    </i>
    <i>
      <x v="341"/>
    </i>
    <i>
      <x v="294"/>
    </i>
    <i>
      <x v="311"/>
    </i>
    <i>
      <x v="288"/>
    </i>
    <i>
      <x v="310"/>
    </i>
    <i>
      <x v="340"/>
    </i>
    <i>
      <x v="292"/>
    </i>
    <i>
      <x v="286"/>
    </i>
    <i>
      <x v="295"/>
    </i>
    <i>
      <x v="87"/>
    </i>
    <i>
      <x v="303"/>
    </i>
    <i>
      <x v="304"/>
    </i>
    <i>
      <x v="296"/>
    </i>
    <i>
      <x v="337"/>
    </i>
    <i>
      <x v="305"/>
    </i>
    <i>
      <x v="299"/>
    </i>
    <i>
      <x v="297"/>
    </i>
    <i>
      <x v="336"/>
    </i>
    <i t="grand">
      <x/>
    </i>
  </rowItems>
  <colItems count="1">
    <i/>
  </colItems>
  <pageFields count="2">
    <pageField fld="8" item="1" hier="-1"/>
    <pageField fld="22" item="1" hier="-1"/>
  </pageFields>
  <dataFields count="1">
    <dataField name="Summe von PES CB23MT" fld="16" baseField="0" baseItem="0"/>
  </dataFields>
  <chartFormats count="1"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1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7">
  <location ref="B4:C72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numFmtId="164" showAll="0"/>
    <pivotField numFmtId="164" showAll="0"/>
    <pivotField numFmtId="165" showAll="0"/>
    <pivotField dataField="1" numFmtId="166" multipleItemSelectionAllowed="1" showAll="0"/>
    <pivotField numFmtId="164" showAll="0"/>
    <pivotField numFmtId="164" showAll="0"/>
    <pivotField numFmtId="1" showAll="0"/>
    <pivotField numFmtId="1" showAll="0"/>
    <pivotField axis="axisPage" numFmtId="1" showAll="0">
      <items count="3">
        <item x="1"/>
        <item x="0"/>
        <item t="default"/>
      </items>
    </pivotField>
    <pivotField axis="axisRow" showAll="0" sortType="descending">
      <items count="345">
        <item m="1" x="298"/>
        <item m="1" x="254"/>
        <item m="1" x="278"/>
        <item m="1" x="343"/>
        <item m="1" x="317"/>
        <item m="1" x="156"/>
        <item m="1" x="230"/>
        <item m="1" x="160"/>
        <item m="1" x="238"/>
        <item m="1" x="194"/>
        <item m="1" x="337"/>
        <item m="1" x="239"/>
        <item m="1" x="167"/>
        <item m="1" x="171"/>
        <item m="1" x="314"/>
        <item m="1" x="291"/>
        <item m="1" x="279"/>
        <item m="1" x="189"/>
        <item m="1" x="268"/>
        <item m="1" x="260"/>
        <item m="1" x="341"/>
        <item x="1"/>
        <item x="2"/>
        <item x="3"/>
        <item m="1" x="206"/>
        <item x="5"/>
        <item m="1" x="323"/>
        <item x="7"/>
        <item m="1" x="223"/>
        <item m="1" x="175"/>
        <item m="1" x="227"/>
        <item m="1" x="277"/>
        <item m="1" x="324"/>
        <item m="1" x="226"/>
        <item x="14"/>
        <item m="1" x="302"/>
        <item x="16"/>
        <item x="17"/>
        <item x="18"/>
        <item x="19"/>
        <item m="1" x="255"/>
        <item m="1" x="261"/>
        <item m="1" x="282"/>
        <item m="1" x="307"/>
        <item m="1" x="263"/>
        <item m="1" x="281"/>
        <item m="1" x="155"/>
        <item m="1" x="333"/>
        <item x="20"/>
        <item x="21"/>
        <item x="22"/>
        <item x="23"/>
        <item x="24"/>
        <item x="25"/>
        <item m="1" x="250"/>
        <item m="1" x="200"/>
        <item m="1" x="257"/>
        <item m="1" x="332"/>
        <item m="1" x="170"/>
        <item m="1" x="177"/>
        <item m="1" x="181"/>
        <item m="1" x="207"/>
        <item m="1" x="183"/>
        <item m="1" x="157"/>
        <item m="1" x="185"/>
        <item m="1" x="203"/>
        <item m="1" x="276"/>
        <item m="1" x="172"/>
        <item m="1" x="235"/>
        <item m="1" x="217"/>
        <item m="1" x="269"/>
        <item m="1" x="174"/>
        <item m="1" x="259"/>
        <item x="27"/>
        <item m="1" x="265"/>
        <item x="30"/>
        <item x="31"/>
        <item x="32"/>
        <item x="33"/>
        <item x="34"/>
        <item m="1" x="245"/>
        <item x="36"/>
        <item x="37"/>
        <item m="1" x="164"/>
        <item m="1" x="253"/>
        <item m="1" x="321"/>
        <item m="1" x="327"/>
        <item x="42"/>
        <item m="1" x="201"/>
        <item m="1" x="262"/>
        <item m="1" x="273"/>
        <item m="1" x="182"/>
        <item m="1" x="292"/>
        <item m="1" x="153"/>
        <item m="1" x="340"/>
        <item m="1" x="288"/>
        <item m="1" x="270"/>
        <item m="1" x="179"/>
        <item m="1" x="318"/>
        <item m="1" x="248"/>
        <item m="1" x="249"/>
        <item m="1" x="241"/>
        <item x="56"/>
        <item m="1" x="188"/>
        <item m="1" x="228"/>
        <item x="45"/>
        <item x="46"/>
        <item x="47"/>
        <item x="48"/>
        <item x="49"/>
        <item m="1" x="192"/>
        <item x="51"/>
        <item x="52"/>
        <item m="1" x="154"/>
        <item x="54"/>
        <item x="55"/>
        <item x="57"/>
        <item x="58"/>
        <item x="59"/>
        <item x="60"/>
        <item x="61"/>
        <item m="1" x="296"/>
        <item m="1" x="294"/>
        <item m="1" x="309"/>
        <item x="65"/>
        <item m="1" x="311"/>
        <item m="1" x="169"/>
        <item m="1" x="232"/>
        <item m="1" x="191"/>
        <item m="1" x="187"/>
        <item m="1" x="168"/>
        <item m="1" x="173"/>
        <item m="1" x="198"/>
        <item m="1" x="225"/>
        <item m="1" x="209"/>
        <item m="1" x="316"/>
        <item m="1" x="193"/>
        <item m="1" x="330"/>
        <item m="1" x="303"/>
        <item m="1" x="274"/>
        <item m="1" x="297"/>
        <item m="1" x="234"/>
        <item m="1" x="266"/>
        <item x="44"/>
        <item m="1" x="293"/>
        <item m="1" x="178"/>
        <item m="1" x="328"/>
        <item m="1" x="256"/>
        <item m="1" x="190"/>
        <item m="1" x="224"/>
        <item m="1" x="221"/>
        <item m="1" x="287"/>
        <item m="1" x="325"/>
        <item m="1" x="197"/>
        <item m="1" x="233"/>
        <item m="1" x="290"/>
        <item m="1" x="212"/>
        <item m="1" x="300"/>
        <item m="1" x="319"/>
        <item m="1" x="159"/>
        <item m="1" x="202"/>
        <item m="1" x="295"/>
        <item m="1" x="252"/>
        <item m="1" x="251"/>
        <item m="1" x="304"/>
        <item m="1" x="211"/>
        <item m="1" x="162"/>
        <item m="1" x="158"/>
        <item m="1" x="184"/>
        <item m="1" x="334"/>
        <item m="1" x="326"/>
        <item m="1" x="312"/>
        <item m="1" x="299"/>
        <item m="1" x="275"/>
        <item m="1" x="222"/>
        <item m="1" x="264"/>
        <item m="1" x="237"/>
        <item m="1" x="286"/>
        <item m="1" x="195"/>
        <item m="1" x="308"/>
        <item m="1" x="272"/>
        <item m="1" x="243"/>
        <item m="1" x="315"/>
        <item m="1" x="313"/>
        <item m="1" x="320"/>
        <item m="1" x="229"/>
        <item m="1" x="258"/>
        <item m="1" x="176"/>
        <item m="1" x="180"/>
        <item m="1" x="301"/>
        <item m="1" x="338"/>
        <item m="1" x="267"/>
        <item m="1" x="216"/>
        <item m="1" x="240"/>
        <item m="1" x="271"/>
        <item m="1" x="329"/>
        <item m="1" x="161"/>
        <item m="1" x="285"/>
        <item m="1" x="339"/>
        <item m="1" x="236"/>
        <item m="1" x="196"/>
        <item m="1" x="283"/>
        <item m="1" x="284"/>
        <item m="1" x="186"/>
        <item m="1" x="242"/>
        <item m="1" x="244"/>
        <item m="1" x="342"/>
        <item m="1" x="289"/>
        <item m="1" x="204"/>
        <item m="1" x="166"/>
        <item m="1" x="231"/>
        <item m="1" x="336"/>
        <item m="1" x="210"/>
        <item m="1" x="247"/>
        <item x="38"/>
        <item x="40"/>
        <item x="53"/>
        <item m="1" x="280"/>
        <item m="1" x="218"/>
        <item x="4"/>
        <item x="6"/>
        <item x="11"/>
        <item x="12"/>
        <item x="13"/>
        <item x="26"/>
        <item x="28"/>
        <item x="35"/>
        <item x="39"/>
        <item x="43"/>
        <item m="1" x="310"/>
        <item m="1" x="246"/>
        <item x="8"/>
        <item x="9"/>
        <item x="10"/>
        <item x="15"/>
        <item x="29"/>
        <item x="41"/>
        <item x="50"/>
        <item x="62"/>
        <item m="1" x="322"/>
        <item m="1" x="208"/>
        <item m="1" x="219"/>
        <item m="1" x="220"/>
        <item m="1" x="205"/>
        <item m="1" x="335"/>
        <item m="1" x="165"/>
        <item m="1" x="306"/>
        <item m="1" x="199"/>
        <item m="1" x="305"/>
        <item m="1" x="215"/>
        <item m="1" x="21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31"/>
        <item x="122"/>
        <item x="123"/>
        <item m="1" x="213"/>
        <item m="1" x="163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8">
    <i>
      <x v="214"/>
    </i>
    <i>
      <x v="215"/>
    </i>
    <i>
      <x v="302"/>
    </i>
    <i>
      <x v="115"/>
    </i>
    <i>
      <x v="269"/>
    </i>
    <i>
      <x v="285"/>
    </i>
    <i>
      <x v="338"/>
    </i>
    <i>
      <x v="252"/>
    </i>
    <i>
      <x v="268"/>
    </i>
    <i>
      <x v="301"/>
    </i>
    <i>
      <x v="283"/>
    </i>
    <i>
      <x v="261"/>
    </i>
    <i>
      <x v="221"/>
    </i>
    <i>
      <x v="106"/>
    </i>
    <i>
      <x v="281"/>
    </i>
    <i>
      <x v="256"/>
    </i>
    <i>
      <x v="303"/>
    </i>
    <i>
      <x v="275"/>
    </i>
    <i>
      <x v="219"/>
    </i>
    <i>
      <x v="258"/>
    </i>
    <i>
      <x v="226"/>
    </i>
    <i>
      <x v="267"/>
    </i>
    <i>
      <x v="293"/>
    </i>
    <i>
      <x v="237"/>
    </i>
    <i>
      <x v="119"/>
    </i>
    <i>
      <x v="337"/>
    </i>
    <i>
      <x v="322"/>
    </i>
    <i>
      <x v="308"/>
    </i>
    <i>
      <x v="294"/>
    </i>
    <i>
      <x v="280"/>
    </i>
    <i>
      <x v="295"/>
    </i>
    <i>
      <x v="233"/>
    </i>
    <i>
      <x v="265"/>
    </i>
    <i>
      <x v="286"/>
    </i>
    <i>
      <x v="339"/>
    </i>
    <i>
      <x v="87"/>
    </i>
    <i>
      <x v="336"/>
    </i>
    <i>
      <x v="340"/>
    </i>
    <i>
      <x v="266"/>
    </i>
    <i>
      <x v="296"/>
    </i>
    <i>
      <x v="342"/>
    </i>
    <i>
      <x v="304"/>
    </i>
    <i>
      <x v="22"/>
    </i>
    <i>
      <x v="228"/>
    </i>
    <i>
      <x v="329"/>
    </i>
    <i>
      <x v="262"/>
    </i>
    <i>
      <x v="264"/>
    </i>
    <i>
      <x v="324"/>
    </i>
    <i>
      <x v="290"/>
    </i>
    <i>
      <x v="343"/>
    </i>
    <i>
      <x v="327"/>
    </i>
    <i>
      <x v="299"/>
    </i>
    <i>
      <x v="235"/>
    </i>
    <i>
      <x v="305"/>
    </i>
    <i>
      <x v="330"/>
    </i>
    <i>
      <x v="259"/>
    </i>
    <i>
      <x v="314"/>
    </i>
    <i>
      <x v="288"/>
    </i>
    <i>
      <x v="260"/>
    </i>
    <i>
      <x v="297"/>
    </i>
    <i>
      <x v="310"/>
    </i>
    <i>
      <x v="292"/>
    </i>
    <i>
      <x v="251"/>
    </i>
    <i>
      <x v="341"/>
    </i>
    <i>
      <x v="325"/>
    </i>
    <i>
      <x v="220"/>
    </i>
    <i>
      <x v="311"/>
    </i>
    <i t="grand">
      <x/>
    </i>
  </rowItems>
  <colItems count="1">
    <i/>
  </colItems>
  <pageFields count="2">
    <pageField fld="8" item="1" hier="-1"/>
    <pageField fld="22" item="1" hier="-1"/>
  </pageFields>
  <dataFields count="1">
    <dataField name="Summe von Cons. CB23MT" fld="17" baseField="0" baseItem="0"/>
  </dataFields>
  <formats count="1">
    <format dxfId="41">
      <pivotArea dataOnly="0" labelOnly="1" fieldPosition="0">
        <references count="1">
          <reference field="23" count="1">
            <x v="168"/>
          </reference>
        </references>
      </pivotArea>
    </format>
  </formats>
  <chartFormats count="1"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D6DF-DD9D-490A-ACDA-DFAE146A19FC}" name="PivotTable1" cacheId="1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6">
  <location ref="B4:C16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multipleItemSelectionAllowed="1" showAll="0"/>
    <pivotField showAll="0"/>
    <pivotField showAll="0"/>
    <pivotField multipleItemSelectionAllowed="1" showAll="0"/>
    <pivotField numFmtId="166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Page" numFmtId="1" showAll="0">
      <items count="3">
        <item x="0"/>
        <item x="1"/>
        <item t="default"/>
      </items>
    </pivotField>
    <pivotField numFmtId="1" showAll="0"/>
    <pivotField numFmtId="1" showAll="0"/>
    <pivotField axis="axisRow" showAll="0" sortType="ascending">
      <items count="345">
        <item m="1" x="298"/>
        <item m="1" x="254"/>
        <item m="1" x="278"/>
        <item m="1" x="343"/>
        <item m="1" x="317"/>
        <item m="1" x="156"/>
        <item m="1" x="230"/>
        <item m="1" x="160"/>
        <item m="1" x="238"/>
        <item m="1" x="194"/>
        <item m="1" x="337"/>
        <item m="1" x="239"/>
        <item m="1" x="167"/>
        <item m="1" x="171"/>
        <item m="1" x="314"/>
        <item m="1" x="291"/>
        <item m="1" x="279"/>
        <item m="1" x="189"/>
        <item m="1" x="268"/>
        <item m="1" x="260"/>
        <item m="1" x="341"/>
        <item x="1"/>
        <item x="2"/>
        <item x="3"/>
        <item m="1" x="206"/>
        <item x="5"/>
        <item m="1" x="323"/>
        <item x="7"/>
        <item m="1" x="223"/>
        <item m="1" x="175"/>
        <item m="1" x="227"/>
        <item m="1" x="277"/>
        <item m="1" x="324"/>
        <item m="1" x="226"/>
        <item x="14"/>
        <item m="1" x="302"/>
        <item x="16"/>
        <item x="17"/>
        <item x="18"/>
        <item x="19"/>
        <item m="1" x="255"/>
        <item m="1" x="261"/>
        <item m="1" x="282"/>
        <item m="1" x="307"/>
        <item m="1" x="263"/>
        <item m="1" x="281"/>
        <item m="1" x="155"/>
        <item m="1" x="333"/>
        <item x="20"/>
        <item x="21"/>
        <item x="22"/>
        <item x="23"/>
        <item x="24"/>
        <item x="25"/>
        <item m="1" x="250"/>
        <item m="1" x="200"/>
        <item m="1" x="257"/>
        <item m="1" x="332"/>
        <item m="1" x="170"/>
        <item m="1" x="177"/>
        <item m="1" x="181"/>
        <item m="1" x="207"/>
        <item m="1" x="183"/>
        <item m="1" x="157"/>
        <item m="1" x="185"/>
        <item m="1" x="203"/>
        <item m="1" x="276"/>
        <item m="1" x="172"/>
        <item m="1" x="235"/>
        <item m="1" x="217"/>
        <item m="1" x="269"/>
        <item m="1" x="174"/>
        <item m="1" x="259"/>
        <item x="27"/>
        <item m="1" x="265"/>
        <item x="30"/>
        <item x="31"/>
        <item x="32"/>
        <item x="33"/>
        <item x="34"/>
        <item m="1" x="245"/>
        <item x="36"/>
        <item x="37"/>
        <item m="1" x="164"/>
        <item m="1" x="253"/>
        <item m="1" x="321"/>
        <item m="1" x="327"/>
        <item x="42"/>
        <item m="1" x="201"/>
        <item m="1" x="262"/>
        <item m="1" x="273"/>
        <item m="1" x="182"/>
        <item m="1" x="292"/>
        <item m="1" x="153"/>
        <item m="1" x="340"/>
        <item m="1" x="288"/>
        <item m="1" x="270"/>
        <item m="1" x="179"/>
        <item m="1" x="318"/>
        <item m="1" x="248"/>
        <item m="1" x="249"/>
        <item m="1" x="241"/>
        <item x="56"/>
        <item m="1" x="188"/>
        <item m="1" x="228"/>
        <item x="45"/>
        <item x="46"/>
        <item x="47"/>
        <item x="48"/>
        <item x="49"/>
        <item m="1" x="192"/>
        <item x="51"/>
        <item x="52"/>
        <item m="1" x="154"/>
        <item x="54"/>
        <item x="55"/>
        <item x="57"/>
        <item x="58"/>
        <item x="59"/>
        <item x="60"/>
        <item x="61"/>
        <item m="1" x="296"/>
        <item m="1" x="294"/>
        <item m="1" x="309"/>
        <item x="65"/>
        <item m="1" x="311"/>
        <item m="1" x="169"/>
        <item m="1" x="232"/>
        <item m="1" x="191"/>
        <item m="1" x="187"/>
        <item m="1" x="168"/>
        <item m="1" x="173"/>
        <item m="1" x="198"/>
        <item m="1" x="225"/>
        <item m="1" x="209"/>
        <item m="1" x="316"/>
        <item m="1" x="193"/>
        <item m="1" x="330"/>
        <item m="1" x="303"/>
        <item m="1" x="274"/>
        <item m="1" x="297"/>
        <item m="1" x="234"/>
        <item m="1" x="266"/>
        <item x="44"/>
        <item m="1" x="293"/>
        <item m="1" x="178"/>
        <item m="1" x="328"/>
        <item m="1" x="256"/>
        <item m="1" x="190"/>
        <item m="1" x="224"/>
        <item m="1" x="221"/>
        <item m="1" x="287"/>
        <item m="1" x="325"/>
        <item m="1" x="197"/>
        <item m="1" x="233"/>
        <item m="1" x="290"/>
        <item m="1" x="212"/>
        <item m="1" x="300"/>
        <item m="1" x="319"/>
        <item m="1" x="159"/>
        <item m="1" x="202"/>
        <item m="1" x="295"/>
        <item m="1" x="252"/>
        <item m="1" x="251"/>
        <item m="1" x="304"/>
        <item m="1" x="211"/>
        <item m="1" x="162"/>
        <item m="1" x="158"/>
        <item m="1" x="184"/>
        <item m="1" x="334"/>
        <item m="1" x="326"/>
        <item m="1" x="312"/>
        <item m="1" x="299"/>
        <item m="1" x="275"/>
        <item m="1" x="222"/>
        <item m="1" x="264"/>
        <item m="1" x="237"/>
        <item m="1" x="286"/>
        <item m="1" x="195"/>
        <item m="1" x="308"/>
        <item m="1" x="272"/>
        <item m="1" x="243"/>
        <item m="1" x="315"/>
        <item m="1" x="313"/>
        <item m="1" x="320"/>
        <item m="1" x="229"/>
        <item m="1" x="258"/>
        <item m="1" x="176"/>
        <item m="1" x="180"/>
        <item m="1" x="301"/>
        <item m="1" x="338"/>
        <item m="1" x="267"/>
        <item m="1" x="216"/>
        <item m="1" x="240"/>
        <item m="1" x="271"/>
        <item m="1" x="329"/>
        <item m="1" x="161"/>
        <item m="1" x="285"/>
        <item m="1" x="339"/>
        <item m="1" x="236"/>
        <item m="1" x="196"/>
        <item m="1" x="283"/>
        <item m="1" x="284"/>
        <item m="1" x="186"/>
        <item m="1" x="242"/>
        <item m="1" x="244"/>
        <item m="1" x="342"/>
        <item m="1" x="289"/>
        <item m="1" x="204"/>
        <item m="1" x="166"/>
        <item m="1" x="231"/>
        <item m="1" x="336"/>
        <item m="1" x="210"/>
        <item m="1" x="247"/>
        <item x="38"/>
        <item x="40"/>
        <item x="53"/>
        <item m="1" x="280"/>
        <item m="1" x="218"/>
        <item x="4"/>
        <item x="6"/>
        <item x="11"/>
        <item x="12"/>
        <item x="13"/>
        <item x="26"/>
        <item x="28"/>
        <item x="35"/>
        <item x="39"/>
        <item x="43"/>
        <item m="1" x="310"/>
        <item m="1" x="246"/>
        <item x="8"/>
        <item x="9"/>
        <item x="10"/>
        <item x="15"/>
        <item x="29"/>
        <item x="41"/>
        <item x="50"/>
        <item x="62"/>
        <item m="1" x="322"/>
        <item m="1" x="208"/>
        <item m="1" x="219"/>
        <item m="1" x="220"/>
        <item m="1" x="205"/>
        <item m="1" x="335"/>
        <item m="1" x="165"/>
        <item m="1" x="306"/>
        <item m="1" x="199"/>
        <item m="1" x="305"/>
        <item m="1" x="215"/>
        <item m="1" x="21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31"/>
        <item x="122"/>
        <item x="123"/>
        <item m="1" x="213"/>
        <item m="1" x="163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12">
    <i>
      <x v="336"/>
    </i>
    <i>
      <x v="317"/>
    </i>
    <i>
      <x v="321"/>
    </i>
    <i>
      <x v="320"/>
    </i>
    <i>
      <x v="319"/>
    </i>
    <i>
      <x v="318"/>
    </i>
    <i>
      <x v="327"/>
    </i>
    <i>
      <x v="329"/>
    </i>
    <i>
      <x v="330"/>
    </i>
    <i>
      <x v="325"/>
    </i>
    <i>
      <x v="315"/>
    </i>
    <i t="grand">
      <x/>
    </i>
  </rowItems>
  <colItems count="1">
    <i/>
  </colItems>
  <pageFields count="2">
    <pageField fld="8" item="1" hier="-1"/>
    <pageField fld="20" item="1" hier="-1"/>
  </pageFields>
  <dataFields count="1">
    <dataField name="Summe von PES GB5" fld="9" baseField="0" baseItem="0"/>
  </dataFields>
  <chartFormats count="1">
    <chartFormat chart="6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F8435-8B11-45E8-841A-3F9CAF22B864}" name="PivotTable1" cacheId="1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3">
  <location ref="B4:C16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multipleItemSelectionAllowed="1" showAll="0"/>
    <pivotField showAll="0"/>
    <pivotField showAll="0"/>
    <pivotField numFmtId="166" multipleItemSelectionAllowed="1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Page" numFmtId="1" showAll="0">
      <items count="3">
        <item x="0"/>
        <item x="1"/>
        <item t="default"/>
      </items>
    </pivotField>
    <pivotField numFmtId="1" showAll="0"/>
    <pivotField numFmtId="1" showAll="0"/>
    <pivotField axis="axisRow" showAll="0" sortType="descending">
      <items count="345">
        <item m="1" x="298"/>
        <item m="1" x="254"/>
        <item m="1" x="278"/>
        <item m="1" x="343"/>
        <item m="1" x="317"/>
        <item m="1" x="156"/>
        <item m="1" x="230"/>
        <item m="1" x="160"/>
        <item m="1" x="238"/>
        <item m="1" x="194"/>
        <item m="1" x="337"/>
        <item m="1" x="239"/>
        <item m="1" x="167"/>
        <item m="1" x="171"/>
        <item m="1" x="314"/>
        <item m="1" x="291"/>
        <item m="1" x="279"/>
        <item m="1" x="189"/>
        <item m="1" x="268"/>
        <item m="1" x="260"/>
        <item m="1" x="341"/>
        <item x="1"/>
        <item x="2"/>
        <item x="3"/>
        <item m="1" x="206"/>
        <item x="5"/>
        <item m="1" x="323"/>
        <item x="7"/>
        <item m="1" x="223"/>
        <item m="1" x="175"/>
        <item m="1" x="227"/>
        <item m="1" x="277"/>
        <item m="1" x="324"/>
        <item m="1" x="226"/>
        <item x="14"/>
        <item m="1" x="302"/>
        <item x="16"/>
        <item x="17"/>
        <item x="18"/>
        <item x="19"/>
        <item m="1" x="255"/>
        <item m="1" x="261"/>
        <item m="1" x="282"/>
        <item m="1" x="307"/>
        <item m="1" x="263"/>
        <item m="1" x="281"/>
        <item m="1" x="155"/>
        <item m="1" x="333"/>
        <item x="20"/>
        <item x="21"/>
        <item x="22"/>
        <item x="23"/>
        <item x="24"/>
        <item x="25"/>
        <item m="1" x="250"/>
        <item m="1" x="200"/>
        <item m="1" x="257"/>
        <item m="1" x="332"/>
        <item m="1" x="170"/>
        <item m="1" x="177"/>
        <item m="1" x="181"/>
        <item m="1" x="207"/>
        <item m="1" x="183"/>
        <item m="1" x="157"/>
        <item m="1" x="185"/>
        <item m="1" x="203"/>
        <item m="1" x="276"/>
        <item m="1" x="172"/>
        <item m="1" x="235"/>
        <item m="1" x="217"/>
        <item m="1" x="269"/>
        <item m="1" x="174"/>
        <item m="1" x="259"/>
        <item x="27"/>
        <item m="1" x="265"/>
        <item x="30"/>
        <item x="31"/>
        <item x="32"/>
        <item x="33"/>
        <item x="34"/>
        <item m="1" x="245"/>
        <item x="36"/>
        <item x="37"/>
        <item m="1" x="164"/>
        <item m="1" x="253"/>
        <item m="1" x="321"/>
        <item m="1" x="327"/>
        <item x="42"/>
        <item m="1" x="201"/>
        <item m="1" x="262"/>
        <item m="1" x="273"/>
        <item m="1" x="182"/>
        <item m="1" x="292"/>
        <item m="1" x="153"/>
        <item m="1" x="340"/>
        <item m="1" x="288"/>
        <item m="1" x="270"/>
        <item m="1" x="179"/>
        <item m="1" x="318"/>
        <item m="1" x="248"/>
        <item m="1" x="249"/>
        <item m="1" x="241"/>
        <item x="56"/>
        <item m="1" x="188"/>
        <item m="1" x="228"/>
        <item x="45"/>
        <item x="46"/>
        <item x="47"/>
        <item x="48"/>
        <item x="49"/>
        <item m="1" x="192"/>
        <item x="51"/>
        <item x="52"/>
        <item m="1" x="154"/>
        <item x="54"/>
        <item x="55"/>
        <item x="57"/>
        <item x="58"/>
        <item x="59"/>
        <item x="60"/>
        <item x="61"/>
        <item m="1" x="296"/>
        <item m="1" x="294"/>
        <item m="1" x="309"/>
        <item x="65"/>
        <item m="1" x="311"/>
        <item m="1" x="169"/>
        <item m="1" x="232"/>
        <item m="1" x="191"/>
        <item m="1" x="187"/>
        <item m="1" x="168"/>
        <item m="1" x="173"/>
        <item m="1" x="198"/>
        <item m="1" x="225"/>
        <item m="1" x="209"/>
        <item m="1" x="316"/>
        <item m="1" x="193"/>
        <item m="1" x="330"/>
        <item m="1" x="303"/>
        <item m="1" x="274"/>
        <item m="1" x="297"/>
        <item m="1" x="234"/>
        <item m="1" x="266"/>
        <item x="44"/>
        <item m="1" x="293"/>
        <item m="1" x="178"/>
        <item m="1" x="328"/>
        <item m="1" x="256"/>
        <item m="1" x="190"/>
        <item m="1" x="224"/>
        <item m="1" x="221"/>
        <item m="1" x="287"/>
        <item m="1" x="325"/>
        <item m="1" x="197"/>
        <item m="1" x="233"/>
        <item m="1" x="290"/>
        <item m="1" x="212"/>
        <item m="1" x="300"/>
        <item m="1" x="319"/>
        <item m="1" x="159"/>
        <item m="1" x="202"/>
        <item m="1" x="295"/>
        <item m="1" x="252"/>
        <item m="1" x="251"/>
        <item m="1" x="304"/>
        <item m="1" x="211"/>
        <item m="1" x="162"/>
        <item m="1" x="158"/>
        <item m="1" x="184"/>
        <item m="1" x="334"/>
        <item m="1" x="326"/>
        <item m="1" x="312"/>
        <item m="1" x="299"/>
        <item m="1" x="275"/>
        <item m="1" x="222"/>
        <item m="1" x="264"/>
        <item m="1" x="237"/>
        <item m="1" x="286"/>
        <item m="1" x="195"/>
        <item m="1" x="308"/>
        <item m="1" x="272"/>
        <item m="1" x="243"/>
        <item m="1" x="315"/>
        <item m="1" x="313"/>
        <item m="1" x="320"/>
        <item m="1" x="229"/>
        <item m="1" x="258"/>
        <item m="1" x="176"/>
        <item m="1" x="180"/>
        <item m="1" x="301"/>
        <item m="1" x="338"/>
        <item m="1" x="267"/>
        <item m="1" x="216"/>
        <item m="1" x="240"/>
        <item m="1" x="271"/>
        <item m="1" x="329"/>
        <item m="1" x="161"/>
        <item m="1" x="285"/>
        <item m="1" x="339"/>
        <item m="1" x="236"/>
        <item m="1" x="196"/>
        <item m="1" x="283"/>
        <item m="1" x="284"/>
        <item m="1" x="186"/>
        <item m="1" x="242"/>
        <item m="1" x="244"/>
        <item m="1" x="342"/>
        <item m="1" x="289"/>
        <item m="1" x="204"/>
        <item m="1" x="166"/>
        <item m="1" x="231"/>
        <item m="1" x="336"/>
        <item m="1" x="210"/>
        <item m="1" x="247"/>
        <item x="38"/>
        <item x="40"/>
        <item x="53"/>
        <item m="1" x="280"/>
        <item m="1" x="218"/>
        <item x="4"/>
        <item x="6"/>
        <item x="11"/>
        <item x="12"/>
        <item x="13"/>
        <item x="26"/>
        <item x="28"/>
        <item x="35"/>
        <item x="39"/>
        <item x="43"/>
        <item m="1" x="310"/>
        <item m="1" x="246"/>
        <item x="8"/>
        <item x="9"/>
        <item x="10"/>
        <item x="15"/>
        <item x="29"/>
        <item x="41"/>
        <item x="50"/>
        <item x="62"/>
        <item m="1" x="322"/>
        <item m="1" x="208"/>
        <item m="1" x="219"/>
        <item m="1" x="220"/>
        <item m="1" x="205"/>
        <item m="1" x="335"/>
        <item m="1" x="165"/>
        <item m="1" x="306"/>
        <item m="1" x="199"/>
        <item m="1" x="305"/>
        <item m="1" x="215"/>
        <item m="1" x="21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31"/>
        <item x="122"/>
        <item x="123"/>
        <item m="1" x="213"/>
        <item m="1" x="163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12">
    <i>
      <x v="336"/>
    </i>
    <i>
      <x v="321"/>
    </i>
    <i>
      <x v="320"/>
    </i>
    <i>
      <x v="319"/>
    </i>
    <i>
      <x v="317"/>
    </i>
    <i>
      <x v="318"/>
    </i>
    <i>
      <x v="329"/>
    </i>
    <i>
      <x v="327"/>
    </i>
    <i>
      <x v="330"/>
    </i>
    <i>
      <x v="325"/>
    </i>
    <i>
      <x v="315"/>
    </i>
    <i t="grand">
      <x/>
    </i>
  </rowItems>
  <colItems count="1">
    <i/>
  </colItems>
  <pageFields count="2">
    <pageField fld="8" item="1" hier="-1"/>
    <pageField fld="20" item="1" hier="-1"/>
  </pageFields>
  <dataFields count="1">
    <dataField name="Summe von Cons. GB5" fld="10" baseField="0" baseItem="0"/>
  </dataFields>
  <chartFormats count="1">
    <chartFormat chart="5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AC158" totalsRowShown="0">
  <autoFilter ref="B5:AC158" xr:uid="{D71527BF-35EF-41E4-9E51-2CB3A9570C24}"/>
  <tableColumns count="28">
    <tableColumn id="9" xr3:uid="{930AA11C-DBAD-449C-9AAB-58413DD653FF}" name="Ref." dataDxfId="87"/>
    <tableColumn id="12" xr3:uid="{E49439F9-F907-4E59-A719-6E96236549B4}" name="Ver" dataDxfId="86"/>
    <tableColumn id="20" xr3:uid="{AD0FEAE1-8D4C-4952-B2FF-6B0C4EC22BC9}" name="Frm" dataDxfId="85"/>
    <tableColumn id="1" xr3:uid="{4EB90E3D-8138-420D-9685-23ED5E0CD304}" name="Post" dataDxfId="84"/>
    <tableColumn id="2" xr3:uid="{92C57538-460C-4E03-9CB9-83B07236AA32}" name="CPU" dataDxfId="83"/>
    <tableColumn id="3" xr3:uid="{F26113B1-1044-4D8E-AAF2-786269A14A78}" name="User" dataDxfId="82"/>
    <tableColumn id="11" xr3:uid="{C9A1EC67-185F-4C31-82BF-1FD4E60EEEB8}" name="Remark" dataDxfId="81"/>
    <tableColumn id="19" xr3:uid="{94C794A9-6812-467E-9A80-159F40002F47}" name="Chart-Remark" dataDxfId="80"/>
    <tableColumn id="17" xr3:uid="{4676CE90-8D18-4367-92DF-8446949D7324}" name="Exclude From Chart" dataDxfId="79"/>
    <tableColumn id="25" xr3:uid="{1EEE3A7D-B284-4E13-AF01-171F466D41FC}" name="PES GB5" dataDxfId="78" dataCellStyle="Comma"/>
    <tableColumn id="24" xr3:uid="{D7607841-6E4E-4D3B-B782-5E1B92B88D30}" name="Cons. GB5" dataDxfId="77" dataCellStyle="Comma"/>
    <tableColumn id="23" xr3:uid="{70060D1A-E362-4EEE-BD00-3F96FD53F29A}" name="Dur. GB5" dataDxfId="76"/>
    <tableColumn id="4" xr3:uid="{DC9686E4-85C0-47F0-8897-2265DDE0051D}" name="PES CB23ST" dataDxfId="75" dataCellStyle="Comma"/>
    <tableColumn id="6" xr3:uid="{374DB514-59D1-4DD5-9B7D-7CBBDA45F154}" name="Cons. CB23ST" dataDxfId="74"/>
    <tableColumn id="13" xr3:uid="{10E1BD7B-CAF9-42F5-8914-D1310D8226D9}" name="Dur. CB23ST" dataDxfId="73" dataCellStyle="Comma"/>
    <tableColumn id="14" xr3:uid="{24DAABC1-44C6-41F4-932F-8FE2CC1373D1}" name="Avg. Pwr. CB23ST" dataDxfId="72"/>
    <tableColumn id="5" xr3:uid="{12E62267-0D7D-4CE4-BBC7-A7856D373EEC}" name="PES CB23MT" dataDxfId="71" dataCellStyle="Comma"/>
    <tableColumn id="7" xr3:uid="{601EDF6E-3CF8-4495-BCA8-F12B64C740B5}" name="Cons. CB23MT" dataDxfId="70"/>
    <tableColumn id="15" xr3:uid="{CE683E5F-B131-497D-9152-9159DF956534}" name="Dur. CB23MT" dataDxfId="69"/>
    <tableColumn id="16" xr3:uid="{27A65197-EB92-4DD2-BC96-E7065F4BE0F9}" name="Avg. Pwr. CB23MT" dataDxfId="68"/>
    <tableColumn id="28" xr3:uid="{D6404915-65B0-4DCB-97E0-4571A40B1A13}" name="HasGb5Result" dataDxfId="67">
      <calculatedColumnFormula>IF(ISBLANK(GeneralTable[[#This Row],[PES GB5]]),0,1)</calculatedColumnFormula>
    </tableColumn>
    <tableColumn id="27" xr3:uid="{07AFA19F-E455-44F3-A64E-CEAFFFC8DCAF}" name="HasCbStResult" dataDxfId="66">
      <calculatedColumnFormula>IF(ISBLANK(GeneralTable[[#This Row],[PES CB23ST]]),0,1)</calculatedColumnFormula>
    </tableColumn>
    <tableColumn id="26" xr3:uid="{C5F4D515-B2B9-4F01-92E4-DCBBA89C77FA}" name="HasCbMtResult" dataDxfId="65">
      <calculatedColumnFormula>IF(ISBLANK(GeneralTable[[#This Row],[PES CB23MT]]),0,1)</calculatedColumnFormula>
    </tableColumn>
    <tableColumn id="10" xr3:uid="{17D81176-3AE4-44FC-9069-C773914DD128}" name="GraphLabel" dataDxfId="64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63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calculatedColumnFormula>
    </tableColumn>
    <tableColumn id="18" xr3:uid="{2DDA031F-8F7E-48A0-98C8-72FBF60A28CF}" name="3DC BB-Code Multi-Thread" dataDxfId="62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calculatedColumnFormula>
    </tableColumn>
    <tableColumn id="21" xr3:uid="{46697E13-4493-4471-AFA2-F31104E508F1}" name="AT BB-Code Single-Thread" dataDxfId="61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calculatedColumnFormula>
    </tableColumn>
    <tableColumn id="22" xr3:uid="{04B7243E-641C-43E9-9BB8-316A51612008}" name="AT BB-Code Multi-Thread" dataDxfId="60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59" tableBorderDxfId="58">
  <autoFilter ref="B5:Q200" xr:uid="{97DB2D71-6F27-4FB7-95C8-FAF945A7A0CC}"/>
  <tableColumns count="16">
    <tableColumn id="5" xr3:uid="{F3E1F3BF-002B-482A-88AD-54C90AC58C6F}" name="Ref." dataDxfId="57">
      <calculatedColumnFormula>IFERROR(GeneralTable[[#This Row],[Ref.]],NA())</calculatedColumnFormula>
    </tableColumn>
    <tableColumn id="1" xr3:uid="{D5C2F3F4-C19A-4236-9BFB-721869560BCA}" name="GraphLabel" dataDxfId="56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55"/>
    <tableColumn id="2" xr3:uid="{01B3B0A8-ADBE-4612-B79B-C28EA6D97BAD}" name="Cons. ST" dataDxfId="54">
      <calculatedColumnFormula>IFERROR(IF(OR(GeneralTable[[#This Row],[Exclude From Chart]]="X",PerfPowerST[[#This Row],[ExcludeHere]]="X",ISBLANK(GeneralTable[[#This Row],[Cons. CB23ST]])),NA(),GeneralTable[[#This Row],[Cons. CB23ST]]),NA())</calculatedColumnFormula>
    </tableColumn>
    <tableColumn id="3" xr3:uid="{FBCA2DDA-B121-4788-AFAA-6ED61C86D4AC}" name="Dur. ST" dataDxfId="53">
      <calculatedColumnFormula>IFERROR(IF(OR(GeneralTable[[#This Row],[Exclude From Chart]]="X",PerfPowerST[[#This Row],[ExcludeHere]]="X",ISBLANK(GeneralTable[[#This Row],[Cons. CB23ST]])),NA(),GeneralTable[[#This Row],[Dur. CB23ST]]),NA())</calculatedColumnFormula>
    </tableColumn>
    <tableColumn id="6" xr3:uid="{D719E03F-7520-442A-A260-2CEA3971AFF7}" name="ISO-50" dataDxfId="52">
      <calculatedColumnFormula>1000000000/50/PerfPowerST[[#This Row],[Cons. ST]]</calculatedColumnFormula>
    </tableColumn>
    <tableColumn id="7" xr3:uid="{5F1A4B22-3A00-483F-AC68-AAF38332DA90}" name="ISO-100" dataDxfId="51">
      <calculatedColumnFormula>1000000000/100/PerfPowerST[[#This Row],[Cons. ST]]</calculatedColumnFormula>
    </tableColumn>
    <tableColumn id="8" xr3:uid="{EB6A5F8D-51DE-47EB-B640-0F932330B7A1}" name="ISO-200" dataDxfId="50">
      <calculatedColumnFormula>1000000000/200/PerfPowerST[[#This Row],[Cons. ST]]</calculatedColumnFormula>
    </tableColumn>
    <tableColumn id="9" xr3:uid="{2601CA6A-3BE9-4C85-989B-DFD336535239}" name="ISO-300" dataDxfId="49">
      <calculatedColumnFormula>1000000000/300/PerfPowerST[[#This Row],[Cons. ST]]</calculatedColumnFormula>
    </tableColumn>
    <tableColumn id="10" xr3:uid="{14603E08-D2B4-4EEE-B0DF-A10BADCD5409}" name="ISO-400" dataDxfId="48">
      <calculatedColumnFormula>1000000000/400/PerfPowerST[[#This Row],[Cons. ST]]</calculatedColumnFormula>
    </tableColumn>
    <tableColumn id="11" xr3:uid="{5A7E064C-D855-4C8B-B990-CA1328F1068F}" name="ISO-500" dataDxfId="47">
      <calculatedColumnFormula>1000000000/500/PerfPowerST[[#This Row],[Cons. ST]]</calculatedColumnFormula>
    </tableColumn>
    <tableColumn id="12" xr3:uid="{4045D943-BF8B-4345-B457-E8C31B0B18D9}" name="ISO-600" dataDxfId="46">
      <calculatedColumnFormula>1000000000/600/PerfPowerST[[#This Row],[Cons. ST]]</calculatedColumnFormula>
    </tableColumn>
    <tableColumn id="13" xr3:uid="{9D27D483-103B-4075-A7E3-6FD81088BDA8}" name="ISO-700" dataDxfId="45">
      <calculatedColumnFormula>1000000000/700/PerfPowerST[[#This Row],[Cons. ST]]</calculatedColumnFormula>
    </tableColumn>
    <tableColumn id="14" xr3:uid="{301C055B-DCA3-41A9-A191-0AE5101D42A2}" name="ISO-800" dataDxfId="44">
      <calculatedColumnFormula>1000000000/800/PerfPowerST[[#This Row],[Cons. ST]]</calculatedColumnFormula>
    </tableColumn>
    <tableColumn id="15" xr3:uid="{4F2B4CF7-0037-4985-81FF-14F3D2DCF569}" name="ISO-900" dataDxfId="43">
      <calculatedColumnFormula>1000000000/900/PerfPowerST[[#This Row],[Cons. ST]]</calculatedColumnFormula>
    </tableColumn>
    <tableColumn id="16" xr3:uid="{4D631E43-E3DE-4E5E-A44E-9693B996DF42}" name="ISO-1000" dataDxfId="42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V200" totalsRowShown="0" headerRowDxfId="40" tableBorderDxfId="39">
  <autoFilter ref="B5:V200" xr:uid="{97DB2D71-6F27-4FB7-95C8-FAF945A7A0CC}"/>
  <tableColumns count="21">
    <tableColumn id="5" xr3:uid="{93151D86-B2C5-4644-A01F-5738C5969B82}" name="Ref." dataDxfId="38">
      <calculatedColumnFormula>IFERROR(GeneralTable[[#This Row],[Ref.]],NA())</calculatedColumnFormula>
    </tableColumn>
    <tableColumn id="1" xr3:uid="{FC1D4FE0-575B-4079-A322-20E22576692A}" name="GraphLabel" dataDxfId="37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36"/>
    <tableColumn id="2" xr3:uid="{65B743FB-D4EA-48F0-9851-F1B02492AB9E}" name="Cons. MT" dataDxfId="35">
      <calculatedColumnFormula>IFERROR(IF(OR(GeneralTable[[#This Row],[Exclude From Chart]]="X",PerfPowerST4[[#This Row],[ExcludeHere]]="X",ISBLANK(GeneralTable[[#This Row],[Cons. CB23MT]])),NA(),GeneralTable[[#This Row],[Cons. CB23MT]]),NA())</calculatedColumnFormula>
    </tableColumn>
    <tableColumn id="3" xr3:uid="{29581847-BA31-4ED9-9849-40A45512FE0D}" name="Dur. MT" dataDxfId="34">
      <calculatedColumnFormula>IFERROR(IF(OR(GeneralTable[[#This Row],[Exclude From Chart]]="X",PerfPowerST4[[#This Row],[ExcludeHere]]="X",ISBLANK(GeneralTable[[#This Row],[Cons. CB23MT]])),NA(),GeneralTable[[#This Row],[Dur. CB23MT]]),NA())</calculatedColumnFormula>
    </tableColumn>
    <tableColumn id="6" xr3:uid="{B22C8EE9-B1DF-460A-B84E-9D4D1D2FB482}" name="ISO-500" dataDxfId="33">
      <calculatedColumnFormula>1000000000/500/PerfPowerST4[[#This Row],[Cons. MT]]</calculatedColumnFormula>
    </tableColumn>
    <tableColumn id="7" xr3:uid="{58855751-3081-4458-9977-EF952160C630}" name="ISO-1K" dataDxfId="32">
      <calculatedColumnFormula>1000000000/1000/PerfPowerST4[[#This Row],[Cons. MT]]</calculatedColumnFormula>
    </tableColumn>
    <tableColumn id="8" xr3:uid="{D0CE3C84-E54A-48B6-9BD3-8C120901E020}" name="ISO-2K" dataDxfId="31">
      <calculatedColumnFormula>1000000000/2000/PerfPowerST4[[#This Row],[Cons. MT]]</calculatedColumnFormula>
    </tableColumn>
    <tableColumn id="9" xr3:uid="{362F5746-E327-4B9F-9056-770768791ED3}" name="ISO-3K" dataDxfId="30">
      <calculatedColumnFormula>1000000000/3000/PerfPowerST4[[#This Row],[Cons. MT]]</calculatedColumnFormula>
    </tableColumn>
    <tableColumn id="10" xr3:uid="{9F70DB70-ED24-4730-B450-0D424EC73C08}" name="ISO-4K" dataDxfId="29">
      <calculatedColumnFormula>1000000000/4000/PerfPowerST4[[#This Row],[Cons. MT]]</calculatedColumnFormula>
    </tableColumn>
    <tableColumn id="11" xr3:uid="{A704551B-A9F6-4E58-9CBE-822E503A3EC6}" name="ISO-5K" dataDxfId="28">
      <calculatedColumnFormula>1000000000/5000/PerfPowerST4[[#This Row],[Cons. MT]]</calculatedColumnFormula>
    </tableColumn>
    <tableColumn id="12" xr3:uid="{719462D2-AC39-4DF1-918C-E8E93B64C7B0}" name="ISO-6K" dataDxfId="27">
      <calculatedColumnFormula>1000000000/6000/PerfPowerST4[[#This Row],[Cons. MT]]</calculatedColumnFormula>
    </tableColumn>
    <tableColumn id="13" xr3:uid="{79CCC41F-9792-4CF1-97D1-20F0C2E9DBF1}" name="ISO-7K" dataDxfId="26">
      <calculatedColumnFormula>1000000000/7000/PerfPowerST4[[#This Row],[Cons. MT]]</calculatedColumnFormula>
    </tableColumn>
    <tableColumn id="14" xr3:uid="{2DB49BBE-DC83-47A7-8902-E74073C34FE0}" name="ISO-8K" dataDxfId="25">
      <calculatedColumnFormula>1000000000/8000/PerfPowerST4[[#This Row],[Cons. MT]]</calculatedColumnFormula>
    </tableColumn>
    <tableColumn id="15" xr3:uid="{8D9F1CEE-9E94-4EA8-B30F-874755088D7E}" name="ISO-9K" dataDxfId="24">
      <calculatedColumnFormula>1000000000/9000/PerfPowerST4[[#This Row],[Cons. MT]]</calculatedColumnFormula>
    </tableColumn>
    <tableColumn id="16" xr3:uid="{B6B604A9-0277-4E05-834B-0CFAE7A64166}" name="ISO-10K" dataDxfId="23">
      <calculatedColumnFormula>1000000000/10000/PerfPowerST4[[#This Row],[Cons. MT]]</calculatedColumnFormula>
    </tableColumn>
    <tableColumn id="17" xr3:uid="{4F488AB4-1634-47FF-B88B-82E3D1C6E902}" name="ISO-11K" dataDxfId="22">
      <calculatedColumnFormula>1000000000/11000/PerfPowerST4[[#This Row],[Cons. MT]]</calculatedColumnFormula>
    </tableColumn>
    <tableColumn id="18" xr3:uid="{335ACD88-743D-42A3-A550-23C66A9C7C0F}" name="ISO-12K" dataDxfId="21">
      <calculatedColumnFormula>1000000000/12000/PerfPowerST4[[#This Row],[Cons. MT]]</calculatedColumnFormula>
    </tableColumn>
    <tableColumn id="19" xr3:uid="{1070DFDB-FF90-4AA2-B423-B265A445A568}" name="ISO-13K" dataDxfId="20">
      <calculatedColumnFormula>1000000000/13000/PerfPowerST4[[#This Row],[Cons. MT]]</calculatedColumnFormula>
    </tableColumn>
    <tableColumn id="20" xr3:uid="{633D28DD-605B-4248-B253-E9CF97EAAC0B}" name="ISO-14K" dataDxfId="19">
      <calculatedColumnFormula>1000000000/14000/PerfPowerST4[[#This Row],[Cons. MT]]</calculatedColumnFormula>
    </tableColumn>
    <tableColumn id="21" xr3:uid="{C20D3C8D-BB0D-43C4-8CB5-93034447B648}" name="ISO-15K" dataDxfId="18">
      <calculatedColumnFormula>1000000000/15000/PerfPowerST4[[#This Row],[Cons. MT]]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2DCEFD-D45D-44C8-9BC3-936DCC8AF983}" name="PerfPowerST5" displayName="PerfPowerST5" ref="B5:Q200" totalsRowShown="0" headerRowDxfId="17" tableBorderDxfId="16">
  <autoFilter ref="B5:Q200" xr:uid="{97DB2D71-6F27-4FB7-95C8-FAF945A7A0CC}"/>
  <tableColumns count="16">
    <tableColumn id="5" xr3:uid="{154490C8-D842-4DCC-A80E-76AFDC72ABFB}" name="Ref." dataDxfId="15">
      <calculatedColumnFormula>IFERROR(GeneralTable[[#This Row],[Ref.]],NA())</calculatedColumnFormula>
    </tableColumn>
    <tableColumn id="1" xr3:uid="{3EDF8770-432A-449F-B3E3-56583C95C177}" name="GraphLabel" dataDxfId="14">
      <calculatedColumnFormula>IFERROR(IF(GeneralTable[[#This Row],[Exclude From Chart]]="X",NA(),GeneralTable[[#This Row],[GraphLabel]]),NA())</calculatedColumnFormula>
    </tableColumn>
    <tableColumn id="4" xr3:uid="{2E618348-68C2-4334-B0F0-FAB7AF010D97}" name="ExcludeHere" dataDxfId="13"/>
    <tableColumn id="2" xr3:uid="{8A775127-2817-4654-839D-45EA0DDEFFD5}" name="Cons." dataDxfId="12">
      <calculatedColumnFormula>IFERROR(IF(OR(GeneralTable[[#This Row],[Exclude From Chart]]="X",PerfPowerST5[[#This Row],[ExcludeHere]]="X",ISBLANK(GeneralTable[[#This Row],[Cons. GB5]])),NA(),GeneralTable[[#This Row],[Cons. GB5]]),NA())</calculatedColumnFormula>
    </tableColumn>
    <tableColumn id="3" xr3:uid="{FD1168DB-7FBB-4A21-A5FF-0BB9A187436A}" name="Dur." dataDxfId="11">
      <calculatedColumnFormula>IFERROR(IF(OR(GeneralTable[[#This Row],[Exclude From Chart]]="X",PerfPowerST5[[#This Row],[ExcludeHere]]="X",ISBLANK(GeneralTable[[#This Row],[Dur. GB5]])),NA(),GeneralTable[[#This Row],[Dur. GB5]]),NA())</calculatedColumnFormula>
    </tableColumn>
    <tableColumn id="6" xr3:uid="{47E196F2-81E5-4383-95D4-2BF85B14613C}" name="ISO-1000" dataDxfId="10">
      <calculatedColumnFormula>1000000000/1000/PerfPowerST5[[#This Row],[Cons.]]</calculatedColumnFormula>
    </tableColumn>
    <tableColumn id="7" xr3:uid="{17DF0820-90EE-4D76-AF46-31A161C924B7}" name="ISO-2000" dataDxfId="9">
      <calculatedColumnFormula>1000000000/2000/PerfPowerST5[[#This Row],[Cons.]]</calculatedColumnFormula>
    </tableColumn>
    <tableColumn id="8" xr3:uid="{0C0846D3-E1A5-495F-AD57-F33D37A91C24}" name="ISO-3000" dataDxfId="8">
      <calculatedColumnFormula>1000000000/3000/PerfPowerST5[[#This Row],[Cons.]]</calculatedColumnFormula>
    </tableColumn>
    <tableColumn id="9" xr3:uid="{2189BCA7-0AE8-462E-9488-508DB3795A8E}" name="ISO-4000" dataDxfId="7">
      <calculatedColumnFormula>1000000000/4000/PerfPowerST5[[#This Row],[Cons.]]</calculatedColumnFormula>
    </tableColumn>
    <tableColumn id="10" xr3:uid="{97B00943-98BE-422E-AF04-E71FE1471061}" name="ISO-5000" dataDxfId="6">
      <calculatedColumnFormula>1000000000/5000/PerfPowerST5[[#This Row],[Cons.]]</calculatedColumnFormula>
    </tableColumn>
    <tableColumn id="11" xr3:uid="{F34CDD61-C854-4A75-9C33-7CEEBC66E798}" name="ISO-6000" dataDxfId="5">
      <calculatedColumnFormula>1000000000/6000/PerfPowerST5[[#This Row],[Cons.]]</calculatedColumnFormula>
    </tableColumn>
    <tableColumn id="12" xr3:uid="{BA000B10-0DB3-4A9B-87B5-DC0D26A7B323}" name="ISO-7000" dataDxfId="4">
      <calculatedColumnFormula>1000000000/7000/PerfPowerST5[[#This Row],[Cons.]]</calculatedColumnFormula>
    </tableColumn>
    <tableColumn id="13" xr3:uid="{8E4E5DAC-9A9A-4E0E-B344-8B1289EBEC9F}" name="ISO-8000" dataDxfId="3">
      <calculatedColumnFormula>1000000000/8000/PerfPowerST5[[#This Row],[Cons.]]</calculatedColumnFormula>
    </tableColumn>
    <tableColumn id="14" xr3:uid="{94DA6D1A-F76B-43F8-A295-BCC38A929F00}" name="ISO-9000" dataDxfId="2">
      <calculatedColumnFormula>1000000000/9000/PerfPowerST5[[#This Row],[Cons.]]</calculatedColumnFormula>
    </tableColumn>
    <tableColumn id="15" xr3:uid="{C34DDEFA-DEE6-4380-AACD-1E6B41241D38}" name="ISO-10000" dataDxfId="1">
      <calculatedColumnFormula>1000000000/10000/PerfPowerST5[[#This Row],[Cons.]]</calculatedColumnFormula>
    </tableColumn>
    <tableColumn id="16" xr3:uid="{36360A92-9D2E-48E1-B8DE-AB09179204B0}" name="ISO-11000" dataDxfId="0">
      <calculatedColumnFormula>1000000000/1000/PerfPowerST5[[#This Row],[Cons.]]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C158"/>
  <sheetViews>
    <sheetView tabSelected="1" zoomScale="86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H148" sqref="H148"/>
    </sheetView>
  </sheetViews>
  <sheetFormatPr defaultColWidth="8.88671875" defaultRowHeight="14.4" outlineLevelCol="2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/>
    <col min="9" max="9" width="15.21875" customWidth="1"/>
    <col min="10" max="10" width="20.21875" customWidth="1"/>
    <col min="11" max="11" width="12" hidden="1" customWidth="1" outlineLevel="2"/>
    <col min="12" max="12" width="12.109375" hidden="1" customWidth="1" outlineLevel="2"/>
    <col min="13" max="13" width="11.21875" hidden="1" customWidth="1" outlineLevel="2"/>
    <col min="14" max="14" width="13.5546875" customWidth="1" outlineLevel="1" collapsed="1"/>
    <col min="15" max="15" width="15" customWidth="1" outlineLevel="1"/>
    <col min="16" max="16" width="14.109375" customWidth="1" outlineLevel="1"/>
    <col min="17" max="17" width="18.6640625" customWidth="1" outlineLevel="1"/>
    <col min="18" max="18" width="14.33203125" customWidth="1" outlineLevel="1"/>
    <col min="19" max="19" width="15.77734375" customWidth="1" outlineLevel="1"/>
    <col min="20" max="20" width="14.88671875" customWidth="1" outlineLevel="1"/>
    <col min="21" max="21" width="19.6640625" customWidth="1" outlineLevel="1"/>
    <col min="22" max="22" width="15.44140625" style="18" customWidth="1" outlineLevel="1"/>
    <col min="23" max="23" width="16" style="18" customWidth="1" outlineLevel="1"/>
    <col min="24" max="24" width="16.77734375" style="18" customWidth="1" outlineLevel="1"/>
    <col min="25" max="25" width="39.109375" bestFit="1" customWidth="1"/>
    <col min="26" max="29" width="22.5546875" customWidth="1"/>
    <col min="30" max="30" width="27.44140625" bestFit="1" customWidth="1"/>
    <col min="31" max="31" width="17.21875" bestFit="1" customWidth="1"/>
  </cols>
  <sheetData>
    <row r="1" spans="2:29" x14ac:dyDescent="0.3">
      <c r="B1" s="48" t="s">
        <v>142</v>
      </c>
      <c r="C1" s="48"/>
      <c r="D1" t="s">
        <v>278</v>
      </c>
      <c r="F1" s="3" t="s">
        <v>51</v>
      </c>
      <c r="G1">
        <f>_xlfn.MAXIFS(GeneralTable[[#All],[Post]],GeneralTable[[#All],[Frm]],"3DC")</f>
        <v>308</v>
      </c>
    </row>
    <row r="2" spans="2:29" x14ac:dyDescent="0.3">
      <c r="B2" s="3"/>
      <c r="C2" s="3"/>
      <c r="D2" s="3"/>
      <c r="F2" s="3" t="s">
        <v>71</v>
      </c>
      <c r="G2">
        <f>_xlfn.MAXIFS(GeneralTable[[#All],[Post]],GeneralTable[[#All],[Frm]],"CB")</f>
        <v>230</v>
      </c>
    </row>
    <row r="3" spans="2:29" x14ac:dyDescent="0.3">
      <c r="B3" s="3"/>
      <c r="C3" s="3"/>
      <c r="D3" s="3"/>
      <c r="F3" s="3" t="s">
        <v>151</v>
      </c>
      <c r="G3">
        <f>_xlfn.MAXIFS(GeneralTable[[#All],[Post]],GeneralTable[[#All],[Frm]],"AT")</f>
        <v>243</v>
      </c>
    </row>
    <row r="4" spans="2:29" x14ac:dyDescent="0.3">
      <c r="F4" s="3" t="s">
        <v>152</v>
      </c>
      <c r="G4" s="15">
        <v>45091</v>
      </c>
    </row>
    <row r="5" spans="2:29" x14ac:dyDescent="0.3">
      <c r="B5" s="36" t="s">
        <v>112</v>
      </c>
      <c r="C5" s="36" t="s">
        <v>111</v>
      </c>
      <c r="D5" s="36" t="s">
        <v>113</v>
      </c>
      <c r="E5" s="36" t="s">
        <v>114</v>
      </c>
      <c r="F5" s="36" t="s">
        <v>0</v>
      </c>
      <c r="G5" s="36" t="s">
        <v>1</v>
      </c>
      <c r="H5" s="36" t="s">
        <v>24</v>
      </c>
      <c r="I5" s="36" t="s">
        <v>41</v>
      </c>
      <c r="J5" s="36" t="s">
        <v>29</v>
      </c>
      <c r="K5" s="40" t="s">
        <v>320</v>
      </c>
      <c r="L5" s="40" t="s">
        <v>321</v>
      </c>
      <c r="M5" s="36" t="s">
        <v>322</v>
      </c>
      <c r="N5" s="40" t="s">
        <v>270</v>
      </c>
      <c r="O5" s="36" t="s">
        <v>271</v>
      </c>
      <c r="P5" s="39" t="s">
        <v>272</v>
      </c>
      <c r="Q5" s="36" t="s">
        <v>273</v>
      </c>
      <c r="R5" s="40" t="s">
        <v>274</v>
      </c>
      <c r="S5" s="36" t="s">
        <v>275</v>
      </c>
      <c r="T5" s="38" t="s">
        <v>276</v>
      </c>
      <c r="U5" s="36" t="s">
        <v>277</v>
      </c>
      <c r="V5" s="37" t="s">
        <v>350</v>
      </c>
      <c r="W5" s="37" t="s">
        <v>351</v>
      </c>
      <c r="X5" s="37" t="s">
        <v>352</v>
      </c>
      <c r="Y5" t="s">
        <v>5</v>
      </c>
      <c r="Z5" t="s">
        <v>147</v>
      </c>
      <c r="AA5" t="s">
        <v>148</v>
      </c>
      <c r="AB5" t="s">
        <v>149</v>
      </c>
      <c r="AC5" t="s">
        <v>150</v>
      </c>
    </row>
    <row r="6" spans="2:29" x14ac:dyDescent="0.3">
      <c r="B6" s="22">
        <v>1</v>
      </c>
      <c r="C6" s="23" t="s">
        <v>98</v>
      </c>
      <c r="D6" s="23" t="s">
        <v>74</v>
      </c>
      <c r="E6" s="23">
        <v>3</v>
      </c>
      <c r="F6" s="23" t="s">
        <v>243</v>
      </c>
      <c r="G6" s="23" t="s">
        <v>2</v>
      </c>
      <c r="H6" s="24" t="s">
        <v>50</v>
      </c>
      <c r="I6" s="24"/>
      <c r="J6" s="24"/>
      <c r="K6" s="22"/>
      <c r="L6" s="22"/>
      <c r="M6" s="26"/>
      <c r="N6" s="22">
        <v>143.16999999999999</v>
      </c>
      <c r="O6" s="22">
        <v>10432</v>
      </c>
      <c r="P6" s="25">
        <v>669.57</v>
      </c>
      <c r="Q6" s="27">
        <v>15.58</v>
      </c>
      <c r="R6" s="22">
        <v>2656.06</v>
      </c>
      <c r="S6" s="22">
        <v>2410</v>
      </c>
      <c r="T6" s="30">
        <v>156.22</v>
      </c>
      <c r="U6" s="27">
        <v>15.43</v>
      </c>
      <c r="V6" s="28">
        <f>IF(ISBLANK(GeneralTable[[#This Row],[PES GB5]]),0,1)</f>
        <v>0</v>
      </c>
      <c r="W6" s="28">
        <f>IF(ISBLANK(GeneralTable[[#This Row],[PES CB23ST]]),0,1)</f>
        <v>1</v>
      </c>
      <c r="X6" s="28">
        <f>IF(ISBLANK(GeneralTable[[#This Row],[PES CB23MT]]),0,1)</f>
        <v>1</v>
      </c>
      <c r="Y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v0.7.0 [1]</v>
      </c>
      <c r="Z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1|3DC #3|R7 4700U (RNR)|CrazyIvan|AC / Win: Best Perf. / HP: Recmd.|v0.7.0|143,17|10432|669,57|15,58</v>
      </c>
      <c r="AA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1|3DC #3|R7 4700U (RNR)|CrazyIvan|AC / Win: Best Perf. / HP: Recmd.|v0.7.0|2656,06|2410|156,22|15,43</v>
      </c>
      <c r="AB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[TR][TD]1[/TD][TD]3DC #3[/TD][TD]R7 4700U (RNR)[/TD][TD]CrazyIvan[/TD][TD]AC / Win: Best Perf. / HP: Recmd.[/TD][TD]v0.7.0[/TD][TD]143,17[/TD][TD]10432[/TD][TD]669,57[/TD][TD]15,58[/TD][/TR]</v>
      </c>
      <c r="AC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[TR][TD]1[/TD][TD]3DC #3[/TD][TD]R7 4700U (RNR)[/TD][TD]CrazyIvan[/TD][TD]AC / Win: Best Perf. / HP: Recmd.[/TD][TD]v0.7.0[/TD][TD]2656,06[/TD][TD]2410[/TD][TD]156,22[/TD][TD]15,43[/TD][/TR]</v>
      </c>
    </row>
    <row r="7" spans="2:29" x14ac:dyDescent="0.3">
      <c r="B7" s="22">
        <v>2</v>
      </c>
      <c r="C7" s="23" t="s">
        <v>14</v>
      </c>
      <c r="D7" s="23" t="s">
        <v>74</v>
      </c>
      <c r="E7" s="23">
        <v>6</v>
      </c>
      <c r="F7" s="23" t="s">
        <v>31</v>
      </c>
      <c r="G7" s="23" t="s">
        <v>3</v>
      </c>
      <c r="H7" s="24"/>
      <c r="I7" s="24"/>
      <c r="J7" s="24" t="s">
        <v>30</v>
      </c>
      <c r="K7" s="22"/>
      <c r="L7" s="22"/>
      <c r="M7" s="26"/>
      <c r="N7" s="22">
        <v>45.76</v>
      </c>
      <c r="O7" s="22">
        <v>32112</v>
      </c>
      <c r="P7" s="25">
        <v>680.5</v>
      </c>
      <c r="Q7" s="27">
        <v>47.188831741366641</v>
      </c>
      <c r="R7" s="22">
        <v>1386.39</v>
      </c>
      <c r="S7" s="22">
        <v>7223</v>
      </c>
      <c r="T7" s="30">
        <v>99.861243102293088</v>
      </c>
      <c r="U7" s="27">
        <v>72.330363368310003</v>
      </c>
      <c r="V7" s="28">
        <f>IF(ISBLANK(GeneralTable[[#This Row],[PES GB5]]),0,1)</f>
        <v>0</v>
      </c>
      <c r="W7" s="28">
        <f>IF(ISBLANK(GeneralTable[[#This Row],[PES CB23ST]]),0,1)</f>
        <v>1</v>
      </c>
      <c r="X7" s="28">
        <f>IF(ISBLANK(GeneralTable[[#This Row],[PES CB23MT]]),0,1)</f>
        <v>1</v>
      </c>
      <c r="Y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Z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2|3DC #6|R5 3600 (Matisse)|Lyka||v0.3.1|45,76|32112|680,5|47,19</v>
      </c>
      <c r="AA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2|3DC #6|R5 3600 (Matisse)|Lyka||v0.3.1|1386,39|7223|99,86|72,33</v>
      </c>
      <c r="AB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[TR][TD]2[/TD][TD]3DC #6[/TD][TD]R5 3600 (Matisse)[/TD][TD]Lyka[/TD][TD][/TD][TD]v0.3.1[/TD][TD]45,76[/TD][TD]32112[/TD][TD]680,5[/TD][TD]47,19[/TD][/TR]</v>
      </c>
      <c r="AC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[TR][TD]2[/TD][TD]3DC #6[/TD][TD]R5 3600 (Matisse)[/TD][TD]Lyka[/TD][TD][/TD][TD]v0.3.1[/TD][TD]1386,39[/TD][TD]7223[/TD][TD]99,86[/TD][TD]72,33[/TD][/TR]</v>
      </c>
    </row>
    <row r="8" spans="2:29" x14ac:dyDescent="0.3">
      <c r="B8" s="22">
        <v>3</v>
      </c>
      <c r="C8" s="23" t="s">
        <v>14</v>
      </c>
      <c r="D8" s="23" t="s">
        <v>74</v>
      </c>
      <c r="E8" s="23">
        <v>7</v>
      </c>
      <c r="F8" s="23" t="s">
        <v>36</v>
      </c>
      <c r="G8" s="23" t="s">
        <v>4</v>
      </c>
      <c r="H8" s="24"/>
      <c r="I8" s="24"/>
      <c r="J8" s="24"/>
      <c r="K8" s="22"/>
      <c r="L8" s="22"/>
      <c r="M8" s="26"/>
      <c r="N8" s="22">
        <v>127.76</v>
      </c>
      <c r="O8" s="22">
        <v>9839</v>
      </c>
      <c r="P8" s="25">
        <v>795.5</v>
      </c>
      <c r="Q8" s="27">
        <v>12.368321810182275</v>
      </c>
      <c r="R8" s="22">
        <v>885.22</v>
      </c>
      <c r="S8" s="22">
        <v>3912</v>
      </c>
      <c r="T8" s="30">
        <v>288.76857942815411</v>
      </c>
      <c r="U8" s="27">
        <v>13.547180263680001</v>
      </c>
      <c r="V8" s="28">
        <f>IF(ISBLANK(GeneralTable[[#This Row],[PES GB5]]),0,1)</f>
        <v>0</v>
      </c>
      <c r="W8" s="28">
        <f>IF(ISBLANK(GeneralTable[[#This Row],[PES CB23ST]]),0,1)</f>
        <v>1</v>
      </c>
      <c r="X8" s="28">
        <f>IF(ISBLANK(GeneralTable[[#This Row],[PES CB23MT]]),0,1)</f>
        <v>1</v>
      </c>
      <c r="Y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Z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3|3DC #7|i7 1065G (IceLake)|Naitsabes||v0.3.1|127,76|9839|795,5|12,37</v>
      </c>
      <c r="AA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3|3DC #7|i7 1065G (IceLake)|Naitsabes||v0.3.1|885,22|3912|288,77|13,55</v>
      </c>
      <c r="AB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[TR][TD]3[/TD][TD]3DC #7[/TD][TD]i7 1065G (IceLake)[/TD][TD]Naitsabes[/TD][TD][/TD][TD]v0.3.1[/TD][TD]127,76[/TD][TD]9839[/TD][TD]795,5[/TD][TD]12,37[/TD][/TR]</v>
      </c>
      <c r="AC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[TR][TD]3[/TD][TD]3DC #7[/TD][TD]i7 1065G (IceLake)[/TD][TD]Naitsabes[/TD][TD][/TD][TD]v0.3.1[/TD][TD]885,22[/TD][TD]3912[/TD][TD]288,77[/TD][TD]13,55[/TD][/TR]</v>
      </c>
    </row>
    <row r="9" spans="2:29" x14ac:dyDescent="0.3">
      <c r="B9" s="22">
        <v>4</v>
      </c>
      <c r="C9" s="23" t="s">
        <v>14</v>
      </c>
      <c r="D9" s="23" t="s">
        <v>74</v>
      </c>
      <c r="E9" s="23">
        <v>14</v>
      </c>
      <c r="F9" s="23" t="s">
        <v>32</v>
      </c>
      <c r="G9" s="23" t="s">
        <v>8</v>
      </c>
      <c r="H9" s="24"/>
      <c r="I9" s="24"/>
      <c r="J9" s="24" t="s">
        <v>30</v>
      </c>
      <c r="K9" s="22"/>
      <c r="L9" s="22"/>
      <c r="M9" s="26"/>
      <c r="N9" s="22">
        <v>55.41</v>
      </c>
      <c r="O9" s="22">
        <v>35920</v>
      </c>
      <c r="P9" s="25">
        <v>502.43</v>
      </c>
      <c r="Q9" s="27">
        <v>71.489999999999995</v>
      </c>
      <c r="R9" s="22">
        <v>4779.3</v>
      </c>
      <c r="S9" s="22">
        <v>6242</v>
      </c>
      <c r="T9" s="30">
        <v>33.520000000000003</v>
      </c>
      <c r="U9" s="27">
        <v>186.22</v>
      </c>
      <c r="V9" s="28">
        <f>IF(ISBLANK(GeneralTable[[#This Row],[PES GB5]]),0,1)</f>
        <v>0</v>
      </c>
      <c r="W9" s="28">
        <f>IF(ISBLANK(GeneralTable[[#This Row],[PES CB23ST]]),0,1)</f>
        <v>1</v>
      </c>
      <c r="X9" s="28">
        <f>IF(ISBLANK(GeneralTable[[#This Row],[PES CB23MT]]),0,1)</f>
        <v>1</v>
      </c>
      <c r="Y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Z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4|3DC #14|R9 5950X (Vermeer)|dosenfisch24||v0.3.1|55,41|35920|502,43|71,49</v>
      </c>
      <c r="AA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4|3DC #14|R9 5950X (Vermeer)|dosenfisch24||v0.3.1|4779,3|6242|33,52|186,22</v>
      </c>
      <c r="AB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[TR][TD]4[/TD][TD]3DC #14[/TD][TD]R9 5950X (Vermeer)[/TD][TD]dosenfisch24[/TD][TD][/TD][TD]v0.3.1[/TD][TD]55,41[/TD][TD]35920[/TD][TD]502,43[/TD][TD]71,49[/TD][/TR]</v>
      </c>
      <c r="AC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[TR][TD]4[/TD][TD]3DC #14[/TD][TD]R9 5950X (Vermeer)[/TD][TD]dosenfisch24[/TD][TD][/TD][TD]v0.3.1[/TD][TD]4779,3[/TD][TD]6242[/TD][TD]33,52[/TD][TD]186,22[/TD][/TR]</v>
      </c>
    </row>
    <row r="10" spans="2:29" x14ac:dyDescent="0.3">
      <c r="B10" s="22">
        <v>5</v>
      </c>
      <c r="C10" s="23" t="s">
        <v>14</v>
      </c>
      <c r="D10" s="23" t="s">
        <v>74</v>
      </c>
      <c r="E10" s="23">
        <v>18</v>
      </c>
      <c r="F10" s="23" t="s">
        <v>244</v>
      </c>
      <c r="G10" s="23" t="s">
        <v>6</v>
      </c>
      <c r="H10" s="24"/>
      <c r="I10" s="24"/>
      <c r="J10" s="24"/>
      <c r="K10" s="22"/>
      <c r="L10" s="22"/>
      <c r="M10" s="26"/>
      <c r="N10" s="22">
        <v>153.88</v>
      </c>
      <c r="O10" s="22">
        <v>10352</v>
      </c>
      <c r="P10" s="25">
        <v>627.79999999999995</v>
      </c>
      <c r="Q10" s="27">
        <v>16.489327811404909</v>
      </c>
      <c r="R10" s="22">
        <v>2637.56</v>
      </c>
      <c r="S10" s="22">
        <v>5262</v>
      </c>
      <c r="T10" s="30">
        <v>72.052127420048677</v>
      </c>
      <c r="U10" s="27">
        <v>73.030459868639994</v>
      </c>
      <c r="V10" s="28">
        <f>IF(ISBLANK(GeneralTable[[#This Row],[PES GB5]]),0,1)</f>
        <v>0</v>
      </c>
      <c r="W10" s="28">
        <f>IF(ISBLANK(GeneralTable[[#This Row],[PES CB23ST]]),0,1)</f>
        <v>1</v>
      </c>
      <c r="X10" s="28">
        <f>IF(ISBLANK(GeneralTable[[#This Row],[PES CB23MT]]),0,1)</f>
        <v>1</v>
      </c>
      <c r="Y1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v0.3.1 [5]</v>
      </c>
      <c r="Z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5|3DC #18|R7 4750G (RNR)|Poekel||v0.3.1|153,88|10352|627,8|16,49</v>
      </c>
      <c r="AA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5|3DC #18|R7 4750G (RNR)|Poekel||v0.3.1|2637,56|5262|72,05|73,03</v>
      </c>
      <c r="AB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[TR][TD]5[/TD][TD]3DC #18[/TD][TD]R7 4750G (RNR)[/TD][TD]Poekel[/TD][TD][/TD][TD]v0.3.1[/TD][TD]153,88[/TD][TD]10352[/TD][TD]627,8[/TD][TD]16,49[/TD][/TR]</v>
      </c>
      <c r="AC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[TR][TD]5[/TD][TD]3DC #18[/TD][TD]R7 4750G (RNR)[/TD][TD]Poekel[/TD][TD][/TD][TD]v0.3.1[/TD][TD]2637,56[/TD][TD]5262[/TD][TD]72,05[/TD][TD]73,03[/TD][/TR]</v>
      </c>
    </row>
    <row r="11" spans="2:29" x14ac:dyDescent="0.3">
      <c r="B11" s="22">
        <v>6</v>
      </c>
      <c r="C11" s="23" t="s">
        <v>14</v>
      </c>
      <c r="D11" s="23" t="s">
        <v>74</v>
      </c>
      <c r="E11" s="23">
        <v>27</v>
      </c>
      <c r="F11" s="23" t="s">
        <v>33</v>
      </c>
      <c r="G11" s="23" t="s">
        <v>7</v>
      </c>
      <c r="H11" s="24" t="s">
        <v>19</v>
      </c>
      <c r="I11" s="24"/>
      <c r="J11" s="24" t="s">
        <v>30</v>
      </c>
      <c r="K11" s="22"/>
      <c r="L11" s="22"/>
      <c r="M11" s="26"/>
      <c r="N11" s="22">
        <v>51.8</v>
      </c>
      <c r="O11" s="22">
        <v>30057</v>
      </c>
      <c r="P11" s="25">
        <v>642.29999999999995</v>
      </c>
      <c r="Q11" s="27">
        <v>46.795889771134988</v>
      </c>
      <c r="R11" s="22">
        <v>2058.48</v>
      </c>
      <c r="S11" s="22">
        <v>6377</v>
      </c>
      <c r="T11" s="30">
        <v>76.179291851563704</v>
      </c>
      <c r="U11" s="27">
        <v>83.710413223920014</v>
      </c>
      <c r="V11" s="28">
        <f>IF(ISBLANK(GeneralTable[[#This Row],[PES GB5]]),0,1)</f>
        <v>0</v>
      </c>
      <c r="W11" s="28">
        <f>IF(ISBLANK(GeneralTable[[#This Row],[PES CB23ST]]),0,1)</f>
        <v>1</v>
      </c>
      <c r="X11" s="28">
        <f>IF(ISBLANK(GeneralTable[[#This Row],[PES CB23MT]]),0,1)</f>
        <v>1</v>
      </c>
      <c r="Y1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Z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6|3DC #27|R7 3700X (Matisse)|Tigershark|PBO on|v0.3.1|51,8|30057|642,3|46,8</v>
      </c>
      <c r="AA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6|3DC #27|R7 3700X (Matisse)|Tigershark|PBO on|v0.3.1|2058,48|6377|76,18|83,71</v>
      </c>
      <c r="AB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[TR][TD]6[/TD][TD]3DC #27[/TD][TD]R7 3700X (Matisse)[/TD][TD]Tigershark[/TD][TD]PBO on[/TD][TD]v0.3.1[/TD][TD]51,8[/TD][TD]30057[/TD][TD]642,3[/TD][TD]46,8[/TD][/TR]</v>
      </c>
      <c r="AC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[TR][TD]6[/TD][TD]3DC #27[/TD][TD]R7 3700X (Matisse)[/TD][TD]Tigershark[/TD][TD]PBO on[/TD][TD]v0.3.1[/TD][TD]2058,48[/TD][TD]6377[/TD][TD]76,18[/TD][TD]83,71[/TD][/TR]</v>
      </c>
    </row>
    <row r="12" spans="2:29" x14ac:dyDescent="0.3">
      <c r="B12" s="22">
        <v>7</v>
      </c>
      <c r="C12" s="23" t="s">
        <v>14</v>
      </c>
      <c r="D12" s="23" t="s">
        <v>74</v>
      </c>
      <c r="E12" s="23">
        <v>29</v>
      </c>
      <c r="F12" s="23" t="s">
        <v>245</v>
      </c>
      <c r="G12" s="23" t="s">
        <v>8</v>
      </c>
      <c r="H12" s="24"/>
      <c r="I12" s="24"/>
      <c r="J12" s="24"/>
      <c r="K12" s="22"/>
      <c r="L12" s="22"/>
      <c r="M12" s="26"/>
      <c r="N12" s="22">
        <v>137.88</v>
      </c>
      <c r="O12" s="22">
        <v>10396</v>
      </c>
      <c r="P12" s="25">
        <v>697.6</v>
      </c>
      <c r="Q12" s="27">
        <v>14.902522935779816</v>
      </c>
      <c r="R12" s="22">
        <v>3599.63</v>
      </c>
      <c r="S12" s="22">
        <v>2029</v>
      </c>
      <c r="T12" s="30">
        <v>136.91785613358184</v>
      </c>
      <c r="U12" s="27">
        <v>14.819104368830001</v>
      </c>
      <c r="V12" s="28">
        <f>IF(ISBLANK(GeneralTable[[#This Row],[PES GB5]]),0,1)</f>
        <v>0</v>
      </c>
      <c r="W12" s="28">
        <f>IF(ISBLANK(GeneralTable[[#This Row],[PES CB23ST]]),0,1)</f>
        <v>1</v>
      </c>
      <c r="X12" s="28">
        <f>IF(ISBLANK(GeneralTable[[#This Row],[PES CB23MT]]),0,1)</f>
        <v>1</v>
      </c>
      <c r="Y1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(RNR) v0.3.1 [7]</v>
      </c>
      <c r="Z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7|3DC #29|R7 4750U (RNR)|dosenfisch24||v0.3.1|137,88|10396|697,6|14,9</v>
      </c>
      <c r="AA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7|3DC #29|R7 4750U (RNR)|dosenfisch24||v0.3.1|3599,63|2029|136,92|14,82</v>
      </c>
      <c r="AB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[TR][TD]7[/TD][TD]3DC #29[/TD][TD]R7 4750U (RNR)[/TD][TD]dosenfisch24[/TD][TD][/TD][TD]v0.3.1[/TD][TD]137,88[/TD][TD]10396[/TD][TD]697,6[/TD][TD]14,9[/TD][/TR]</v>
      </c>
      <c r="AC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[TR][TD]7[/TD][TD]3DC #29[/TD][TD]R7 4750U (RNR)[/TD][TD]dosenfisch24[/TD][TD][/TD][TD]v0.3.1[/TD][TD]3599,63[/TD][TD]2029[/TD][TD]136,92[/TD][TD]14,82[/TD][/TR]</v>
      </c>
    </row>
    <row r="13" spans="2:29" x14ac:dyDescent="0.3">
      <c r="B13" s="22">
        <v>8</v>
      </c>
      <c r="C13" s="23" t="s">
        <v>14</v>
      </c>
      <c r="D13" s="23" t="s">
        <v>74</v>
      </c>
      <c r="E13" s="23">
        <v>32</v>
      </c>
      <c r="F13" s="23" t="s">
        <v>32</v>
      </c>
      <c r="G13" s="23" t="s">
        <v>9</v>
      </c>
      <c r="H13" s="24"/>
      <c r="I13" s="24"/>
      <c r="J13" s="24" t="s">
        <v>30</v>
      </c>
      <c r="K13" s="22"/>
      <c r="L13" s="22"/>
      <c r="M13" s="26"/>
      <c r="N13" s="22">
        <v>52.94</v>
      </c>
      <c r="O13" s="22">
        <v>37274</v>
      </c>
      <c r="P13" s="25">
        <v>506.76902536093161</v>
      </c>
      <c r="Q13" s="27">
        <v>73.552245963439987</v>
      </c>
      <c r="R13" s="22">
        <v>5760.71</v>
      </c>
      <c r="S13" s="22">
        <v>4507</v>
      </c>
      <c r="T13" s="30">
        <v>38.515578825808959</v>
      </c>
      <c r="U13" s="27">
        <v>117.01758450478999</v>
      </c>
      <c r="V13" s="28">
        <f>IF(ISBLANK(GeneralTable[[#This Row],[PES GB5]]),0,1)</f>
        <v>0</v>
      </c>
      <c r="W13" s="28">
        <f>IF(ISBLANK(GeneralTable[[#This Row],[PES CB23ST]]),0,1)</f>
        <v>1</v>
      </c>
      <c r="X13" s="28">
        <f>IF(ISBLANK(GeneralTable[[#This Row],[PES CB23MT]]),0,1)</f>
        <v>1</v>
      </c>
      <c r="Y1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Z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8|3DC #32|R9 5950X (Vermeer)|Sweepi||v0.3.1|52,94|37274|506,77|73,55</v>
      </c>
      <c r="AA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8|3DC #32|R9 5950X (Vermeer)|Sweepi||v0.3.1|5760,71|4507|38,52|117,02</v>
      </c>
      <c r="AB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[TR][TD]8[/TD][TD]3DC #32[/TD][TD]R9 5950X (Vermeer)[/TD][TD]Sweepi[/TD][TD][/TD][TD]v0.3.1[/TD][TD]52,94[/TD][TD]37274[/TD][TD]506,77[/TD][TD]73,55[/TD][/TR]</v>
      </c>
      <c r="AC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[TR][TD]8[/TD][TD]3DC #32[/TD][TD]R9 5950X (Vermeer)[/TD][TD]Sweepi[/TD][TD][/TD][TD]v0.3.1[/TD][TD]5760,71[/TD][TD]4507[/TD][TD]38,52[/TD][TD]117,02[/TD][/TR]</v>
      </c>
    </row>
    <row r="14" spans="2:29" x14ac:dyDescent="0.3">
      <c r="B14" s="22">
        <v>9</v>
      </c>
      <c r="C14" s="23" t="s">
        <v>14</v>
      </c>
      <c r="D14" s="23" t="s">
        <v>74</v>
      </c>
      <c r="E14" s="23">
        <v>42</v>
      </c>
      <c r="F14" s="23" t="s">
        <v>257</v>
      </c>
      <c r="G14" s="23" t="s">
        <v>10</v>
      </c>
      <c r="H14" s="24" t="s">
        <v>16</v>
      </c>
      <c r="I14" s="24" t="s">
        <v>43</v>
      </c>
      <c r="J14" s="24" t="s">
        <v>30</v>
      </c>
      <c r="K14" s="22"/>
      <c r="L14" s="22"/>
      <c r="M14" s="26"/>
      <c r="N14" s="22">
        <v>111.79</v>
      </c>
      <c r="O14" s="22">
        <v>6239</v>
      </c>
      <c r="P14" s="25">
        <v>1433.91</v>
      </c>
      <c r="Q14" s="27">
        <v>4.3499999999999996</v>
      </c>
      <c r="R14" s="22">
        <v>3815.05</v>
      </c>
      <c r="S14" s="22">
        <v>1738</v>
      </c>
      <c r="T14" s="30">
        <v>150.85</v>
      </c>
      <c r="U14" s="27">
        <v>11.52</v>
      </c>
      <c r="V14" s="28">
        <f>IF(ISBLANK(GeneralTable[[#This Row],[PES GB5]]),0,1)</f>
        <v>0</v>
      </c>
      <c r="W14" s="28">
        <f>IF(ISBLANK(GeneralTable[[#This Row],[PES CB23ST]]),0,1)</f>
        <v>1</v>
      </c>
      <c r="X14" s="28">
        <f>IF(ISBLANK(GeneralTable[[#This Row],[PES CB23MT]]),0,1)</f>
        <v>1</v>
      </c>
      <c r="Y1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v0.3.1 [9]</v>
      </c>
      <c r="Z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9|3DC #42|R9 5900HS (CZN)|Monkey|Win: Energy Saving|v0.3.1|111,79|6239|1433,91|4,35</v>
      </c>
      <c r="AA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9|3DC #42|R9 5900HS (CZN)|Monkey|Win: Energy Saving|v0.3.1|3815,05|1738|150,85|11,52</v>
      </c>
      <c r="AB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[TR][TD]9[/TD][TD]3DC #42[/TD][TD]R9 5900HS (CZN)[/TD][TD]Monkey[/TD][TD]Win: Energy Saving[/TD][TD]v0.3.1[/TD][TD]111,79[/TD][TD]6239[/TD][TD]1433,91[/TD][TD]4,35[/TD][/TR]</v>
      </c>
      <c r="AC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[TR][TD]9[/TD][TD]3DC #42[/TD][TD]R9 5900HS (CZN)[/TD][TD]Monkey[/TD][TD]Win: Energy Saving[/TD][TD]v0.3.1[/TD][TD]3815,05[/TD][TD]1738[/TD][TD]150,85[/TD][TD]11,52[/TD][/TR]</v>
      </c>
    </row>
    <row r="15" spans="2:29" x14ac:dyDescent="0.3">
      <c r="B15" s="22">
        <v>10</v>
      </c>
      <c r="C15" s="23" t="s">
        <v>14</v>
      </c>
      <c r="D15" s="23" t="s">
        <v>74</v>
      </c>
      <c r="E15" s="23">
        <v>44</v>
      </c>
      <c r="F15" s="23" t="s">
        <v>257</v>
      </c>
      <c r="G15" s="23" t="s">
        <v>10</v>
      </c>
      <c r="H15" s="24"/>
      <c r="I15" s="24"/>
      <c r="J15" s="24" t="s">
        <v>30</v>
      </c>
      <c r="K15" s="22"/>
      <c r="L15" s="22"/>
      <c r="M15" s="26"/>
      <c r="N15" s="22">
        <v>165.09</v>
      </c>
      <c r="O15" s="22">
        <v>10936</v>
      </c>
      <c r="P15" s="25">
        <v>553.86</v>
      </c>
      <c r="Q15" s="27">
        <v>19.75</v>
      </c>
      <c r="R15" s="22">
        <v>3481.64</v>
      </c>
      <c r="S15" s="22">
        <v>4085</v>
      </c>
      <c r="T15" s="30">
        <v>70.3</v>
      </c>
      <c r="U15" s="27">
        <v>58.11</v>
      </c>
      <c r="V15" s="28">
        <f>IF(ISBLANK(GeneralTable[[#This Row],[PES GB5]]),0,1)</f>
        <v>0</v>
      </c>
      <c r="W15" s="28">
        <f>IF(ISBLANK(GeneralTable[[#This Row],[PES CB23ST]]),0,1)</f>
        <v>1</v>
      </c>
      <c r="X15" s="28">
        <f>IF(ISBLANK(GeneralTable[[#This Row],[PES CB23MT]]),0,1)</f>
        <v>1</v>
      </c>
      <c r="Y1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[10]</v>
      </c>
      <c r="Z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10|3DC #44|R9 5900HS (CZN)|Monkey||v0.3.1|165,09|10936|553,86|19,75</v>
      </c>
      <c r="AA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10|3DC #44|R9 5900HS (CZN)|Monkey||v0.3.1|3481,64|4085|70,3|58,11</v>
      </c>
      <c r="AB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[TR][TD]10[/TD][TD]3DC #44[/TD][TD]R9 5900HS (CZN)[/TD][TD]Monkey[/TD][TD][/TD][TD]v0.3.1[/TD][TD]165,09[/TD][TD]10936[/TD][TD]553,86[/TD][TD]19,75[/TD][/TR]</v>
      </c>
      <c r="AC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[TR][TD]10[/TD][TD]3DC #44[/TD][TD]R9 5900HS (CZN)[/TD][TD]Monkey[/TD][TD][/TD][TD]v0.3.1[/TD][TD]3481,64[/TD][TD]4085[/TD][TD]70,3[/TD][TD]58,11[/TD][/TR]</v>
      </c>
    </row>
    <row r="16" spans="2:29" x14ac:dyDescent="0.3">
      <c r="B16" s="22">
        <v>11</v>
      </c>
      <c r="C16" s="23" t="s">
        <v>14</v>
      </c>
      <c r="D16" s="23" t="s">
        <v>74</v>
      </c>
      <c r="E16" s="23">
        <v>54</v>
      </c>
      <c r="F16" s="23" t="s">
        <v>255</v>
      </c>
      <c r="G16" s="23" t="s">
        <v>11</v>
      </c>
      <c r="H16" s="24"/>
      <c r="I16" s="24"/>
      <c r="J16" s="24"/>
      <c r="K16" s="22"/>
      <c r="L16" s="22"/>
      <c r="M16" s="26"/>
      <c r="N16" s="22">
        <v>88.24</v>
      </c>
      <c r="O16" s="22">
        <v>11657</v>
      </c>
      <c r="P16" s="25">
        <v>972.15</v>
      </c>
      <c r="Q16" s="27">
        <v>11.99</v>
      </c>
      <c r="R16" s="22">
        <v>656.66</v>
      </c>
      <c r="S16" s="22">
        <v>4575</v>
      </c>
      <c r="T16" s="30">
        <v>332.85</v>
      </c>
      <c r="U16" s="27">
        <v>13.75</v>
      </c>
      <c r="V16" s="28">
        <f>IF(ISBLANK(GeneralTable[[#This Row],[PES GB5]]),0,1)</f>
        <v>0</v>
      </c>
      <c r="W16" s="28">
        <f>IF(ISBLANK(GeneralTable[[#This Row],[PES CB23ST]]),0,1)</f>
        <v>1</v>
      </c>
      <c r="X16" s="28">
        <f>IF(ISBLANK(GeneralTable[[#This Row],[PES CB23MT]]),0,1)</f>
        <v>1</v>
      </c>
      <c r="Y1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(WKL) v0.3.1 [11]</v>
      </c>
      <c r="Z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11|3DC #54|i5 8365U (WKL)|MD_Enigma||v0.3.1|88,24|11657|972,15|11,99</v>
      </c>
      <c r="AA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11|3DC #54|i5 8365U (WKL)|MD_Enigma||v0.3.1|656,66|4575|332,85|13,75</v>
      </c>
      <c r="AB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[TR][TD]11[/TD][TD]3DC #54[/TD][TD]i5 8365U (WKL)[/TD][TD]MD_Enigma[/TD][TD][/TD][TD]v0.3.1[/TD][TD]88,24[/TD][TD]11657[/TD][TD]972,15[/TD][TD]11,99[/TD][/TR]</v>
      </c>
      <c r="AC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[TR][TD]11[/TD][TD]3DC #54[/TD][TD]i5 8365U (WKL)[/TD][TD]MD_Enigma[/TD][TD][/TD][TD]v0.3.1[/TD][TD]656,66[/TD][TD]4575[/TD][TD]332,85[/TD][TD]13,75[/TD][/TR]</v>
      </c>
    </row>
    <row r="17" spans="2:29" x14ac:dyDescent="0.3">
      <c r="B17" s="22">
        <v>12</v>
      </c>
      <c r="C17" s="23" t="s">
        <v>14</v>
      </c>
      <c r="D17" s="23" t="s">
        <v>74</v>
      </c>
      <c r="E17" s="23">
        <v>69</v>
      </c>
      <c r="F17" s="23" t="s">
        <v>246</v>
      </c>
      <c r="G17" s="23" t="s">
        <v>7</v>
      </c>
      <c r="H17" s="24"/>
      <c r="I17" s="24"/>
      <c r="J17" s="24"/>
      <c r="K17" s="22"/>
      <c r="L17" s="22"/>
      <c r="M17" s="26"/>
      <c r="N17" s="22">
        <v>146.74</v>
      </c>
      <c r="O17" s="22">
        <v>10450</v>
      </c>
      <c r="P17" s="25">
        <f>10450/16</f>
        <v>653.125</v>
      </c>
      <c r="Q17" s="27">
        <v>16.03</v>
      </c>
      <c r="R17" s="22">
        <v>1818.77</v>
      </c>
      <c r="S17" s="22">
        <v>5785</v>
      </c>
      <c r="T17" s="30">
        <v>95.05</v>
      </c>
      <c r="U17" s="27">
        <v>60.86</v>
      </c>
      <c r="V17" s="28">
        <f>IF(ISBLANK(GeneralTable[[#This Row],[PES GB5]]),0,1)</f>
        <v>0</v>
      </c>
      <c r="W17" s="28">
        <f>IF(ISBLANK(GeneralTable[[#This Row],[PES CB23ST]]),0,1)</f>
        <v>1</v>
      </c>
      <c r="X17" s="28">
        <f>IF(ISBLANK(GeneralTable[[#This Row],[PES CB23MT]]),0,1)</f>
        <v>1</v>
      </c>
      <c r="Y1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(RNR) v0.3.1 [12]</v>
      </c>
      <c r="Z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12|3DC #69|R5 PRO 4650G (RNR)|Tigershark||v0.3.1|146,74|10450|653,13|16,03</v>
      </c>
      <c r="AA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12|3DC #69|R5 PRO 4650G (RNR)|Tigershark||v0.3.1|1818,77|5785|95,05|60,86</v>
      </c>
      <c r="AB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[TR][TD]12[/TD][TD]3DC #69[/TD][TD]R5 PRO 4650G (RNR)[/TD][TD]Tigershark[/TD][TD][/TD][TD]v0.3.1[/TD][TD]146,74[/TD][TD]10450[/TD][TD]653,13[/TD][TD]16,03[/TD][/TR]</v>
      </c>
      <c r="AC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[TR][TD]12[/TD][TD]3DC #69[/TD][TD]R5 PRO 4650G (RNR)[/TD][TD]Tigershark[/TD][TD][/TD][TD]v0.3.1[/TD][TD]1818,77[/TD][TD]5785[/TD][TD]95,05[/TD][TD]60,86[/TD][/TR]</v>
      </c>
    </row>
    <row r="18" spans="2:29" x14ac:dyDescent="0.3">
      <c r="B18" s="22">
        <v>13</v>
      </c>
      <c r="C18" s="23" t="s">
        <v>14</v>
      </c>
      <c r="D18" s="23" t="s">
        <v>74</v>
      </c>
      <c r="E18" s="23">
        <v>47</v>
      </c>
      <c r="F18" s="23" t="s">
        <v>244</v>
      </c>
      <c r="G18" s="23" t="s">
        <v>6</v>
      </c>
      <c r="H18" s="24" t="s">
        <v>12</v>
      </c>
      <c r="I18" s="24" t="s">
        <v>42</v>
      </c>
      <c r="J18" s="24" t="s">
        <v>30</v>
      </c>
      <c r="K18" s="22"/>
      <c r="L18" s="22"/>
      <c r="M18" s="26"/>
      <c r="N18" s="22">
        <v>173.7</v>
      </c>
      <c r="O18" s="22">
        <v>9122</v>
      </c>
      <c r="P18" s="25">
        <v>631.12</v>
      </c>
      <c r="Q18" s="27">
        <v>14.45</v>
      </c>
      <c r="R18" s="22">
        <v>4670.05</v>
      </c>
      <c r="S18" s="22">
        <v>2227</v>
      </c>
      <c r="T18" s="30">
        <v>96.17</v>
      </c>
      <c r="U18" s="27">
        <v>23.15</v>
      </c>
      <c r="V18" s="28">
        <f>IF(ISBLANK(GeneralTable[[#This Row],[PES GB5]]),0,1)</f>
        <v>0</v>
      </c>
      <c r="W18" s="28">
        <f>IF(ISBLANK(GeneralTable[[#This Row],[PES CB23ST]]),0,1)</f>
        <v>1</v>
      </c>
      <c r="X18" s="28">
        <f>IF(ISBLANK(GeneralTable[[#This Row],[PES CB23MT]]),0,1)</f>
        <v>1</v>
      </c>
      <c r="Y1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@25W v0.3.1 [13]</v>
      </c>
      <c r="Z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13|3DC #47|R7 4750G (RNR)|Poekel|25W|v0.3.1|173,7|9122|631,12|14,45</v>
      </c>
      <c r="AA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13|3DC #47|R7 4750G (RNR)|Poekel|25W|v0.3.1|4670,05|2227|96,17|23,15</v>
      </c>
      <c r="AB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[TR][TD]13[/TD][TD]3DC #47[/TD][TD]R7 4750G (RNR)[/TD][TD]Poekel[/TD][TD]25W[/TD][TD]v0.3.1[/TD][TD]173,7[/TD][TD]9122[/TD][TD]631,12[/TD][TD]14,45[/TD][/TR]</v>
      </c>
      <c r="AC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[TR][TD]13[/TD][TD]3DC #47[/TD][TD]R7 4750G (RNR)[/TD][TD]Poekel[/TD][TD]25W[/TD][TD]v0.3.1[/TD][TD]4670,05[/TD][TD]2227[/TD][TD]96,17[/TD][TD]23,15[/TD][/TR]</v>
      </c>
    </row>
    <row r="19" spans="2:29" ht="28.8" x14ac:dyDescent="0.3">
      <c r="B19" s="22">
        <v>14</v>
      </c>
      <c r="C19" s="23" t="s">
        <v>14</v>
      </c>
      <c r="D19" s="23" t="s">
        <v>74</v>
      </c>
      <c r="E19" s="23">
        <v>3</v>
      </c>
      <c r="F19" s="23" t="s">
        <v>243</v>
      </c>
      <c r="G19" s="23" t="s">
        <v>2</v>
      </c>
      <c r="H19" s="24" t="s">
        <v>17</v>
      </c>
      <c r="I19" s="24"/>
      <c r="J19" s="24" t="s">
        <v>30</v>
      </c>
      <c r="K19" s="22"/>
      <c r="L19" s="22"/>
      <c r="M19" s="26"/>
      <c r="N19" s="22">
        <v>133.62</v>
      </c>
      <c r="O19" s="22">
        <v>10168</v>
      </c>
      <c r="P19" s="25">
        <v>736</v>
      </c>
      <c r="Q19" s="27">
        <v>13.8</v>
      </c>
      <c r="R19" s="22">
        <v>2586.7600000000002</v>
      </c>
      <c r="S19" s="22">
        <v>2649</v>
      </c>
      <c r="T19" s="30">
        <v>145.93582077670885</v>
      </c>
      <c r="U19" s="27">
        <f>GeneralTable[[#This Row],[Cons. CB23MT]]/GeneralTable[[#This Row],[Dur. CB23MT]]</f>
        <v>18.151814858759998</v>
      </c>
      <c r="V19" s="28">
        <f>IF(ISBLANK(GeneralTable[[#This Row],[PES GB5]]),0,1)</f>
        <v>0</v>
      </c>
      <c r="W19" s="28">
        <f>IF(ISBLANK(GeneralTable[[#This Row],[PES CB23ST]]),0,1)</f>
        <v>1</v>
      </c>
      <c r="X19" s="28">
        <f>IF(ISBLANK(GeneralTable[[#This Row],[PES CB23MT]]),0,1)</f>
        <v>1</v>
      </c>
      <c r="Y1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v0.3.1 [14]</v>
      </c>
      <c r="Z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14|3DC #3|R7 4700U (RNR)|CrazyIvan|Batt. / Win: Better Eff. / HP: Recmd.|v0.3.1|133,62|10168|736|13,8</v>
      </c>
      <c r="AA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14|3DC #3|R7 4700U (RNR)|CrazyIvan|Batt. / Win: Better Eff. / HP: Recmd.|v0.3.1|2586,76|2649|145,94|18,15</v>
      </c>
      <c r="AB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[TR][TD]14[/TD][TD]3DC #3[/TD][TD]R7 4700U (RNR)[/TD][TD]CrazyIvan[/TD][TD]Batt. / Win: Better Eff. / HP: Recmd.[/TD][TD]v0.3.1[/TD][TD]133,62[/TD][TD]10168[/TD][TD]736[/TD][TD]13,8[/TD][/TR]</v>
      </c>
      <c r="AC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[TR][TD]14[/TD][TD]3DC #3[/TD][TD]R7 4700U (RNR)[/TD][TD]CrazyIvan[/TD][TD]Batt. / Win: Better Eff. / HP: Recmd.[/TD][TD]v0.3.1[/TD][TD]2586,76[/TD][TD]2649[/TD][TD]145,94[/TD][TD]18,15[/TD][/TR]</v>
      </c>
    </row>
    <row r="20" spans="2:29" x14ac:dyDescent="0.3">
      <c r="B20" s="22">
        <v>15</v>
      </c>
      <c r="C20" s="23" t="s">
        <v>14</v>
      </c>
      <c r="D20" s="23" t="s">
        <v>74</v>
      </c>
      <c r="E20" s="23">
        <v>38</v>
      </c>
      <c r="F20" s="23" t="s">
        <v>32</v>
      </c>
      <c r="G20" s="23" t="s">
        <v>9</v>
      </c>
      <c r="H20" s="24"/>
      <c r="I20" s="24"/>
      <c r="J20" s="24" t="s">
        <v>30</v>
      </c>
      <c r="K20" s="22"/>
      <c r="L20" s="22"/>
      <c r="M20" s="26"/>
      <c r="N20" s="22">
        <v>59</v>
      </c>
      <c r="O20" s="22">
        <v>33870</v>
      </c>
      <c r="P20" s="25">
        <v>500.42</v>
      </c>
      <c r="Q20" s="27">
        <v>67.680000000000007</v>
      </c>
      <c r="R20" s="22">
        <v>5578.81</v>
      </c>
      <c r="S20" s="22">
        <v>4561</v>
      </c>
      <c r="T20" s="30">
        <v>39.299999999999997</v>
      </c>
      <c r="U20" s="27">
        <v>116.04</v>
      </c>
      <c r="V20" s="28">
        <f>IF(ISBLANK(GeneralTable[[#This Row],[PES GB5]]),0,1)</f>
        <v>0</v>
      </c>
      <c r="W20" s="28">
        <f>IF(ISBLANK(GeneralTable[[#This Row],[PES CB23ST]]),0,1)</f>
        <v>1</v>
      </c>
      <c r="X20" s="28">
        <f>IF(ISBLANK(GeneralTable[[#This Row],[PES CB23MT]]),0,1)</f>
        <v>1</v>
      </c>
      <c r="Y2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Z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15|3DC #38|R9 5950X (Vermeer)|Sweepi||v0.3.1|59|33870|500,42|67,68</v>
      </c>
      <c r="AA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15|3DC #38|R9 5950X (Vermeer)|Sweepi||v0.3.1|5578,81|4561|39,3|116,04</v>
      </c>
      <c r="AB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[TR][TD]15[/TD][TD]3DC #38[/TD][TD]R9 5950X (Vermeer)[/TD][TD]Sweepi[/TD][TD][/TD][TD]v0.3.1[/TD][TD]59[/TD][TD]33870[/TD][TD]500,42[/TD][TD]67,68[/TD][/TR]</v>
      </c>
      <c r="AC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[TR][TD]15[/TD][TD]3DC #38[/TD][TD]R9 5950X (Vermeer)[/TD][TD]Sweepi[/TD][TD][/TD][TD]v0.3.1[/TD][TD]5578,81[/TD][TD]4561[/TD][TD]39,3[/TD][TD]116,04[/TD][/TR]</v>
      </c>
    </row>
    <row r="21" spans="2:29" x14ac:dyDescent="0.3">
      <c r="B21" s="22">
        <v>16</v>
      </c>
      <c r="C21" s="23" t="s">
        <v>14</v>
      </c>
      <c r="D21" s="23" t="s">
        <v>74</v>
      </c>
      <c r="E21" s="23">
        <v>65</v>
      </c>
      <c r="F21" s="23" t="s">
        <v>257</v>
      </c>
      <c r="G21" s="23" t="s">
        <v>10</v>
      </c>
      <c r="H21" s="24" t="s">
        <v>15</v>
      </c>
      <c r="I21" s="24"/>
      <c r="J21" s="24" t="s">
        <v>30</v>
      </c>
      <c r="K21" s="22"/>
      <c r="L21" s="22"/>
      <c r="M21" s="26"/>
      <c r="N21" s="22">
        <v>169.55</v>
      </c>
      <c r="O21" s="22">
        <v>10364</v>
      </c>
      <c r="P21" s="25">
        <v>569.12</v>
      </c>
      <c r="Q21" s="27">
        <v>18.21</v>
      </c>
      <c r="R21" s="22">
        <v>3498.15</v>
      </c>
      <c r="S21" s="22">
        <v>3831</v>
      </c>
      <c r="T21" s="30">
        <v>74.63</v>
      </c>
      <c r="U21" s="27">
        <v>51.33</v>
      </c>
      <c r="V21" s="28">
        <f>IF(ISBLANK(GeneralTable[[#This Row],[PES GB5]]),0,1)</f>
        <v>0</v>
      </c>
      <c r="W21" s="28">
        <f>IF(ISBLANK(GeneralTable[[#This Row],[PES CB23ST]]),0,1)</f>
        <v>1</v>
      </c>
      <c r="X21" s="28">
        <f>IF(ISBLANK(GeneralTable[[#This Row],[PES CB23MT]]),0,1)</f>
        <v>1</v>
      </c>
      <c r="Y2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[16]</v>
      </c>
      <c r="Z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16|3DC #65|R9 5900HS (CZN)|Monkey|Win: Best Perf.|v0.3.1|169,55|10364|569,12|18,21</v>
      </c>
      <c r="AA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16|3DC #65|R9 5900HS (CZN)|Monkey|Win: Best Perf.|v0.3.1|3498,15|3831|74,63|51,33</v>
      </c>
      <c r="AB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[TR][TD]16[/TD][TD]3DC #65[/TD][TD]R9 5900HS (CZN)[/TD][TD]Monkey[/TD][TD]Win: Best Perf.[/TD][TD]v0.3.1[/TD][TD]169,55[/TD][TD]10364[/TD][TD]569,12[/TD][TD]18,21[/TD][/TR]</v>
      </c>
      <c r="AC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[TR][TD]16[/TD][TD]3DC #65[/TD][TD]R9 5900HS (CZN)[/TD][TD]Monkey[/TD][TD]Win: Best Perf.[/TD][TD]v0.3.1[/TD][TD]3498,15[/TD][TD]3831[/TD][TD]74,63[/TD][TD]51,33[/TD][/TR]</v>
      </c>
    </row>
    <row r="22" spans="2:29" x14ac:dyDescent="0.3">
      <c r="B22" s="22">
        <v>17</v>
      </c>
      <c r="C22" s="23" t="s">
        <v>14</v>
      </c>
      <c r="D22" s="23" t="s">
        <v>74</v>
      </c>
      <c r="E22" s="23">
        <v>64</v>
      </c>
      <c r="F22" s="23" t="s">
        <v>34</v>
      </c>
      <c r="G22" s="23" t="s">
        <v>18</v>
      </c>
      <c r="H22" s="24"/>
      <c r="I22" s="24"/>
      <c r="J22" s="24" t="s">
        <v>30</v>
      </c>
      <c r="K22" s="22"/>
      <c r="L22" s="22"/>
      <c r="M22" s="26"/>
      <c r="N22" s="22">
        <v>31.1</v>
      </c>
      <c r="O22" s="22">
        <v>32204</v>
      </c>
      <c r="P22" s="25">
        <v>998.38</v>
      </c>
      <c r="Q22" s="27">
        <v>32.26</v>
      </c>
      <c r="R22" s="22">
        <v>262.60000000000002</v>
      </c>
      <c r="S22" s="22">
        <v>13138</v>
      </c>
      <c r="T22" s="30">
        <v>289.86</v>
      </c>
      <c r="U22" s="27">
        <v>45.32</v>
      </c>
      <c r="V22" s="28">
        <f>IF(ISBLANK(GeneralTable[[#This Row],[PES GB5]]),0,1)</f>
        <v>0</v>
      </c>
      <c r="W22" s="28">
        <f>IF(ISBLANK(GeneralTable[[#This Row],[PES CB23ST]]),0,1)</f>
        <v>1</v>
      </c>
      <c r="X22" s="28">
        <f>IF(ISBLANK(GeneralTable[[#This Row],[PES CB23MT]]),0,1)</f>
        <v>1</v>
      </c>
      <c r="Y2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Z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17|3DC #64|R3 1200 (Summit Ridge)|BlackArchon||v0.3.1|31,1|32204|998,38|32,26</v>
      </c>
      <c r="AA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17|3DC #64|R3 1200 (Summit Ridge)|BlackArchon||v0.3.1|262,6|13138|289,86|45,32</v>
      </c>
      <c r="AB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[TR][TD]17[/TD][TD]3DC #64[/TD][TD]R3 1200 (Summit Ridge)[/TD][TD]BlackArchon[/TD][TD][/TD][TD]v0.3.1[/TD][TD]31,1[/TD][TD]32204[/TD][TD]998,38[/TD][TD]32,26[/TD][/TR]</v>
      </c>
      <c r="AC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[TR][TD]17[/TD][TD]3DC #64[/TD][TD]R3 1200 (Summit Ridge)[/TD][TD]BlackArchon[/TD][TD][/TD][TD]v0.3.1[/TD][TD]262,6[/TD][TD]13138[/TD][TD]289,86[/TD][TD]45,32[/TD][/TR]</v>
      </c>
    </row>
    <row r="23" spans="2:29" x14ac:dyDescent="0.3">
      <c r="B23" s="22">
        <v>18</v>
      </c>
      <c r="C23" s="23" t="s">
        <v>14</v>
      </c>
      <c r="D23" s="23" t="s">
        <v>74</v>
      </c>
      <c r="E23" s="23">
        <v>67</v>
      </c>
      <c r="F23" s="23" t="s">
        <v>33</v>
      </c>
      <c r="G23" s="23" t="s">
        <v>7</v>
      </c>
      <c r="H23" s="24" t="s">
        <v>20</v>
      </c>
      <c r="I23" s="24"/>
      <c r="J23" s="24" t="s">
        <v>30</v>
      </c>
      <c r="K23" s="22"/>
      <c r="L23" s="22"/>
      <c r="M23" s="26"/>
      <c r="N23" s="22">
        <v>55.08</v>
      </c>
      <c r="O23" s="22">
        <v>23918</v>
      </c>
      <c r="P23" s="25">
        <v>759.07</v>
      </c>
      <c r="Q23" s="27">
        <v>31.51</v>
      </c>
      <c r="R23" s="22">
        <v>2787.1</v>
      </c>
      <c r="S23" s="22">
        <v>4404</v>
      </c>
      <c r="T23" s="30">
        <v>81.48</v>
      </c>
      <c r="U23" s="27">
        <v>54.05</v>
      </c>
      <c r="V23" s="28">
        <f>IF(ISBLANK(GeneralTable[[#This Row],[PES GB5]]),0,1)</f>
        <v>0</v>
      </c>
      <c r="W23" s="28">
        <f>IF(ISBLANK(GeneralTable[[#This Row],[PES CB23ST]]),0,1)</f>
        <v>1</v>
      </c>
      <c r="X23" s="28">
        <f>IF(ISBLANK(GeneralTable[[#This Row],[PES CB23MT]]),0,1)</f>
        <v>1</v>
      </c>
      <c r="Y2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Z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18|3DC #67|R7 3700X (Matisse)|Tigershark|PBO off|v0.3.1|55,08|23918|759,07|31,51</v>
      </c>
      <c r="AA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18|3DC #67|R7 3700X (Matisse)|Tigershark|PBO off|v0.3.1|2787,1|4404|81,48|54,05</v>
      </c>
      <c r="AB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[TR][TD]18[/TD][TD]3DC #67[/TD][TD]R7 3700X (Matisse)[/TD][TD]Tigershark[/TD][TD]PBO off[/TD][TD]v0.3.1[/TD][TD]55,08[/TD][TD]23918[/TD][TD]759,07[/TD][TD]31,51[/TD][/TR]</v>
      </c>
      <c r="AC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[TR][TD]18[/TD][TD]3DC #67[/TD][TD]R7 3700X (Matisse)[/TD][TD]Tigershark[/TD][TD]PBO off[/TD][TD]v0.3.1[/TD][TD]2787,1[/TD][TD]4404[/TD][TD]81,48[/TD][TD]54,05[/TD][/TR]</v>
      </c>
    </row>
    <row r="24" spans="2:29" x14ac:dyDescent="0.3">
      <c r="B24" s="22">
        <v>19</v>
      </c>
      <c r="C24" s="23" t="s">
        <v>14</v>
      </c>
      <c r="D24" s="23" t="s">
        <v>74</v>
      </c>
      <c r="E24" s="23">
        <v>68</v>
      </c>
      <c r="F24" s="23" t="s">
        <v>35</v>
      </c>
      <c r="G24" s="23" t="s">
        <v>21</v>
      </c>
      <c r="H24" s="24"/>
      <c r="I24" s="24"/>
      <c r="J24" s="24" t="s">
        <v>30</v>
      </c>
      <c r="K24" s="22"/>
      <c r="L24" s="22"/>
      <c r="M24" s="26"/>
      <c r="N24" s="22">
        <v>41.55</v>
      </c>
      <c r="O24" s="22">
        <v>45942</v>
      </c>
      <c r="P24" s="25">
        <v>523.91</v>
      </c>
      <c r="Q24" s="27">
        <v>87.69</v>
      </c>
      <c r="R24" s="22">
        <v>3983</v>
      </c>
      <c r="S24" s="22">
        <v>5607</v>
      </c>
      <c r="T24" s="30">
        <v>44.78</v>
      </c>
      <c r="U24" s="27">
        <v>125.22</v>
      </c>
      <c r="V24" s="28">
        <f>IF(ISBLANK(GeneralTable[[#This Row],[PES GB5]]),0,1)</f>
        <v>0</v>
      </c>
      <c r="W24" s="28">
        <f>IF(ISBLANK(GeneralTable[[#This Row],[PES CB23ST]]),0,1)</f>
        <v>1</v>
      </c>
      <c r="X24" s="28">
        <f>IF(ISBLANK(GeneralTable[[#This Row],[PES CB23MT]]),0,1)</f>
        <v>1</v>
      </c>
      <c r="Y2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Z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19|3DC #68|R9 5900X (Vermeer)|Krischi||v0.3.1|41,55|45942|523,91|87,69</v>
      </c>
      <c r="AA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19|3DC #68|R9 5900X (Vermeer)|Krischi||v0.3.1|3983|5607|44,78|125,22</v>
      </c>
      <c r="AB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[TR][TD]19[/TD][TD]3DC #68[/TD][TD]R9 5900X (Vermeer)[/TD][TD]Krischi[/TD][TD][/TD][TD]v0.3.1[/TD][TD]41,55[/TD][TD]45942[/TD][TD]523,91[/TD][TD]87,69[/TD][/TR]</v>
      </c>
      <c r="AC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[TR][TD]19[/TD][TD]3DC #68[/TD][TD]R9 5900X (Vermeer)[/TD][TD]Krischi[/TD][TD][/TD][TD]v0.3.1[/TD][TD]3983[/TD][TD]5607[/TD][TD]44,78[/TD][TD]125,22[/TD][/TR]</v>
      </c>
    </row>
    <row r="25" spans="2:29" x14ac:dyDescent="0.3">
      <c r="B25" s="22">
        <v>20</v>
      </c>
      <c r="C25" s="23" t="s">
        <v>14</v>
      </c>
      <c r="D25" s="23" t="s">
        <v>74</v>
      </c>
      <c r="E25" s="23">
        <v>70</v>
      </c>
      <c r="F25" s="23" t="s">
        <v>32</v>
      </c>
      <c r="G25" s="23" t="s">
        <v>22</v>
      </c>
      <c r="H25" s="24" t="s">
        <v>23</v>
      </c>
      <c r="I25" s="24"/>
      <c r="J25" s="24" t="s">
        <v>30</v>
      </c>
      <c r="K25" s="22"/>
      <c r="L25" s="22"/>
      <c r="M25" s="26"/>
      <c r="N25" s="22">
        <v>60.29</v>
      </c>
      <c r="O25" s="22">
        <v>33002</v>
      </c>
      <c r="P25" s="25">
        <v>502.56</v>
      </c>
      <c r="Q25" s="27">
        <v>65.67</v>
      </c>
      <c r="R25" s="22">
        <v>5295.16</v>
      </c>
      <c r="S25" s="22">
        <v>5633</v>
      </c>
      <c r="T25" s="30">
        <v>33.520000000000003</v>
      </c>
      <c r="U25" s="27">
        <v>168.04</v>
      </c>
      <c r="V25" s="28">
        <f>IF(ISBLANK(GeneralTable[[#This Row],[PES GB5]]),0,1)</f>
        <v>0</v>
      </c>
      <c r="W25" s="28">
        <f>IF(ISBLANK(GeneralTable[[#This Row],[PES CB23ST]]),0,1)</f>
        <v>1</v>
      </c>
      <c r="X25" s="28">
        <f>IF(ISBLANK(GeneralTable[[#This Row],[PES CB23MT]]),0,1)</f>
        <v>1</v>
      </c>
      <c r="Y2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Z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20|3DC #70|R9 5950X (Vermeer)|LeiwandEr|manual Curve Optimization|v0.3.1|60,29|33002|502,56|65,67</v>
      </c>
      <c r="AA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20|3DC #70|R9 5950X (Vermeer)|LeiwandEr|manual Curve Optimization|v0.3.1|5295,16|5633|33,52|168,04</v>
      </c>
      <c r="AB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[TR][TD]20[/TD][TD]3DC #70[/TD][TD]R9 5950X (Vermeer)[/TD][TD]LeiwandEr[/TD][TD]manual Curve Optimization[/TD][TD]v0.3.1[/TD][TD]60,29[/TD][TD]33002[/TD][TD]502,56[/TD][TD]65,67[/TD][/TR]</v>
      </c>
      <c r="AC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9" x14ac:dyDescent="0.3">
      <c r="B26" s="22">
        <v>21</v>
      </c>
      <c r="C26" s="23" t="s">
        <v>13</v>
      </c>
      <c r="D26" s="23" t="s">
        <v>74</v>
      </c>
      <c r="E26" s="23">
        <v>88</v>
      </c>
      <c r="F26" s="23" t="s">
        <v>32</v>
      </c>
      <c r="G26" s="23" t="s">
        <v>37</v>
      </c>
      <c r="H26" s="24"/>
      <c r="I26" s="24"/>
      <c r="J26" s="24" t="s">
        <v>30</v>
      </c>
      <c r="K26" s="22"/>
      <c r="L26" s="22"/>
      <c r="M26" s="26"/>
      <c r="N26" s="22">
        <v>62.61</v>
      </c>
      <c r="O26" s="22">
        <v>32182</v>
      </c>
      <c r="P26" s="25">
        <v>496.32</v>
      </c>
      <c r="Q26" s="27">
        <v>64.84</v>
      </c>
      <c r="R26" s="22">
        <v>5945.36</v>
      </c>
      <c r="S26" s="22">
        <v>4356</v>
      </c>
      <c r="T26" s="30">
        <v>38.61</v>
      </c>
      <c r="U26" s="27">
        <v>112.84</v>
      </c>
      <c r="V26" s="28">
        <f>IF(ISBLANK(GeneralTable[[#This Row],[PES GB5]]),0,1)</f>
        <v>0</v>
      </c>
      <c r="W26" s="28">
        <f>IF(ISBLANK(GeneralTable[[#This Row],[PES CB23ST]]),0,1)</f>
        <v>1</v>
      </c>
      <c r="X26" s="28">
        <f>IF(ISBLANK(GeneralTable[[#This Row],[PES CB23MT]]),0,1)</f>
        <v>1</v>
      </c>
      <c r="Y2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Z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21|3DC #88|R9 5950X (Vermeer)|Lowkey||v0.5.0|62,61|32182|496,32|64,84</v>
      </c>
      <c r="AA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21|3DC #88|R9 5950X (Vermeer)|Lowkey||v0.5.0|5945,36|4356|38,61|112,84</v>
      </c>
      <c r="AB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[TR][TD]21[/TD][TD]3DC #88[/TD][TD]R9 5950X (Vermeer)[/TD][TD]Lowkey[/TD][TD][/TD][TD]v0.5.0[/TD][TD]62,61[/TD][TD]32182[/TD][TD]496,32[/TD][TD]64,84[/TD][/TR]</v>
      </c>
      <c r="AC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[TR][TD]21[/TD][TD]3DC #88[/TD][TD]R9 5950X (Vermeer)[/TD][TD]Lowkey[/TD][TD][/TD][TD]v0.5.0[/TD][TD]5945,36[/TD][TD]4356[/TD][TD]38,61[/TD][TD]112,84[/TD][/TR]</v>
      </c>
    </row>
    <row r="27" spans="2:29" x14ac:dyDescent="0.3">
      <c r="B27" s="22">
        <v>22</v>
      </c>
      <c r="C27" s="23" t="s">
        <v>13</v>
      </c>
      <c r="D27" s="23" t="s">
        <v>74</v>
      </c>
      <c r="E27" s="23">
        <v>90</v>
      </c>
      <c r="F27" s="23" t="s">
        <v>32</v>
      </c>
      <c r="G27" s="23" t="s">
        <v>38</v>
      </c>
      <c r="H27" s="24"/>
      <c r="I27" s="24"/>
      <c r="J27" s="24" t="s">
        <v>30</v>
      </c>
      <c r="K27" s="22"/>
      <c r="L27" s="22"/>
      <c r="M27" s="26"/>
      <c r="N27" s="22">
        <v>63.92</v>
      </c>
      <c r="O27" s="22">
        <v>30783</v>
      </c>
      <c r="P27" s="25">
        <v>508.2</v>
      </c>
      <c r="Q27" s="27">
        <v>60.57</v>
      </c>
      <c r="R27" s="22">
        <v>4834.1899999999996</v>
      </c>
      <c r="S27" s="22">
        <v>5902</v>
      </c>
      <c r="T27" s="30">
        <v>35.049999999999997</v>
      </c>
      <c r="U27" s="27">
        <v>168.38</v>
      </c>
      <c r="V27" s="28">
        <f>IF(ISBLANK(GeneralTable[[#This Row],[PES GB5]]),0,1)</f>
        <v>0</v>
      </c>
      <c r="W27" s="28">
        <f>IF(ISBLANK(GeneralTable[[#This Row],[PES CB23ST]]),0,1)</f>
        <v>1</v>
      </c>
      <c r="X27" s="28">
        <f>IF(ISBLANK(GeneralTable[[#This Row],[PES CB23MT]]),0,1)</f>
        <v>1</v>
      </c>
      <c r="Y2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Z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22|3DC #90|R9 5950X (Vermeer)|misterh||v0.5.0|63,92|30783|508,2|60,57</v>
      </c>
      <c r="AA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22|3DC #90|R9 5950X (Vermeer)|misterh||v0.5.0|4834,19|5902|35,05|168,38</v>
      </c>
      <c r="AB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[TR][TD]22[/TD][TD]3DC #90[/TD][TD]R9 5950X (Vermeer)[/TD][TD]misterh[/TD][TD][/TD][TD]v0.5.0[/TD][TD]63,92[/TD][TD]30783[/TD][TD]508,2[/TD][TD]60,57[/TD][/TR]</v>
      </c>
      <c r="AC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[TR][TD]22[/TD][TD]3DC #90[/TD][TD]R9 5950X (Vermeer)[/TD][TD]misterh[/TD][TD][/TD][TD]v0.5.0[/TD][TD]4834,19[/TD][TD]5902[/TD][TD]35,05[/TD][TD]168,38[/TD][/TR]</v>
      </c>
    </row>
    <row r="28" spans="2:29" x14ac:dyDescent="0.3">
      <c r="B28" s="22">
        <v>23</v>
      </c>
      <c r="C28" s="23" t="s">
        <v>14</v>
      </c>
      <c r="D28" s="23" t="s">
        <v>74</v>
      </c>
      <c r="E28" s="23">
        <v>108</v>
      </c>
      <c r="F28" s="23" t="s">
        <v>48</v>
      </c>
      <c r="G28" s="23" t="s">
        <v>39</v>
      </c>
      <c r="H28" s="24" t="s">
        <v>49</v>
      </c>
      <c r="I28" s="24" t="s">
        <v>49</v>
      </c>
      <c r="J28" s="24" t="s">
        <v>30</v>
      </c>
      <c r="K28" s="22"/>
      <c r="L28" s="22"/>
      <c r="M28" s="26"/>
      <c r="N28" s="22">
        <v>17.45</v>
      </c>
      <c r="O28" s="22">
        <v>55373</v>
      </c>
      <c r="P28" s="25">
        <v>1034.6400000000001</v>
      </c>
      <c r="Q28" s="27">
        <v>53.52</v>
      </c>
      <c r="R28" s="22">
        <v>237.59</v>
      </c>
      <c r="S28" s="22">
        <v>20531</v>
      </c>
      <c r="T28" s="30">
        <v>205</v>
      </c>
      <c r="U28" s="27">
        <v>100.15</v>
      </c>
      <c r="V28" s="28">
        <f>IF(ISBLANK(GeneralTable[[#This Row],[PES GB5]]),0,1)</f>
        <v>0</v>
      </c>
      <c r="W28" s="28">
        <f>IF(ISBLANK(GeneralTable[[#This Row],[PES CB23ST]]),0,1)</f>
        <v>1</v>
      </c>
      <c r="X28" s="28">
        <f>IF(ISBLANK(GeneralTable[[#This Row],[PES CB23MT]]),0,1)</f>
        <v>1</v>
      </c>
      <c r="Y2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Z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23|3DC #108|i7 4820K (Ivy Bridge)|Platos|@4,5Ghz|v0.3.1|17,45|55373|1034,64|53,52</v>
      </c>
      <c r="AA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23|3DC #108|i7 4820K (Ivy Bridge)|Platos|@4,5Ghz|v0.3.1|237,59|20531|205|100,15</v>
      </c>
      <c r="AB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[TR][TD]23[/TD][TD]3DC #108[/TD][TD]i7 4820K (Ivy Bridge)[/TD][TD]Platos[/TD][TD]@4,5Ghz[/TD][TD]v0.3.1[/TD][TD]17,45[/TD][TD]55373[/TD][TD]1034,64[/TD][TD]53,52[/TD][/TR]</v>
      </c>
      <c r="AC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[TR][TD]23[/TD][TD]3DC #108[/TD][TD]i7 4820K (Ivy Bridge)[/TD][TD]Platos[/TD][TD]@4,5Ghz[/TD][TD]v0.3.1[/TD][TD]237,59[/TD][TD]20531[/TD][TD]205[/TD][TD]100,15[/TD][/TR]</v>
      </c>
    </row>
    <row r="29" spans="2:29" x14ac:dyDescent="0.3">
      <c r="B29" s="22">
        <v>24</v>
      </c>
      <c r="C29" s="23" t="s">
        <v>13</v>
      </c>
      <c r="D29" s="23" t="s">
        <v>74</v>
      </c>
      <c r="E29" s="23">
        <v>102</v>
      </c>
      <c r="F29" s="23" t="s">
        <v>40</v>
      </c>
      <c r="G29" s="23" t="s">
        <v>38</v>
      </c>
      <c r="H29" s="24" t="s">
        <v>15</v>
      </c>
      <c r="I29" s="24"/>
      <c r="J29" s="24" t="s">
        <v>30</v>
      </c>
      <c r="K29" s="22"/>
      <c r="L29" s="22"/>
      <c r="M29" s="26"/>
      <c r="N29" s="22">
        <v>172.46</v>
      </c>
      <c r="O29" s="22">
        <v>10777</v>
      </c>
      <c r="P29" s="25">
        <v>538.05999999999995</v>
      </c>
      <c r="Q29" s="27">
        <v>20.03</v>
      </c>
      <c r="R29" s="22">
        <v>1438.78</v>
      </c>
      <c r="S29" s="22">
        <v>3774</v>
      </c>
      <c r="T29" s="30">
        <v>184.18</v>
      </c>
      <c r="U29" s="27">
        <v>20.49</v>
      </c>
      <c r="V29" s="28">
        <f>IF(ISBLANK(GeneralTable[[#This Row],[PES GB5]]),0,1)</f>
        <v>0</v>
      </c>
      <c r="W29" s="28">
        <f>IF(ISBLANK(GeneralTable[[#This Row],[PES CB23ST]]),0,1)</f>
        <v>1</v>
      </c>
      <c r="X29" s="28">
        <f>IF(ISBLANK(GeneralTable[[#This Row],[PES CB23MT]]),0,1)</f>
        <v>1</v>
      </c>
      <c r="Y2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Z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24|3DC #102|i7 1165G7 (TigerLake)|misterh|Win: Best Perf.|v0.5.0|172,46|10777|538,06|20,03</v>
      </c>
      <c r="AA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24|3DC #102|i7 1165G7 (TigerLake)|misterh|Win: Best Perf.|v0.5.0|1438,78|3774|184,18|20,49</v>
      </c>
      <c r="AB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[TR][TD]24[/TD][TD]3DC #102[/TD][TD]i7 1165G7 (TigerLake)[/TD][TD]misterh[/TD][TD]Win: Best Perf.[/TD][TD]v0.5.0[/TD][TD]172,46[/TD][TD]10777[/TD][TD]538,06[/TD][TD]20,03[/TD][/TR]</v>
      </c>
      <c r="AC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[TR][TD]24[/TD][TD]3DC #102[/TD][TD]i7 1165G7 (TigerLake)[/TD][TD]misterh[/TD][TD]Win: Best Perf.[/TD][TD]v0.5.0[/TD][TD]1438,78[/TD][TD]3774[/TD][TD]184,18[/TD][TD]20,49[/TD][/TR]</v>
      </c>
    </row>
    <row r="30" spans="2:29" x14ac:dyDescent="0.3">
      <c r="B30" s="22">
        <v>25</v>
      </c>
      <c r="C30" s="23" t="s">
        <v>13</v>
      </c>
      <c r="D30" s="23" t="s">
        <v>74</v>
      </c>
      <c r="E30" s="23">
        <v>94</v>
      </c>
      <c r="F30" s="23" t="s">
        <v>32</v>
      </c>
      <c r="G30" s="23" t="s">
        <v>38</v>
      </c>
      <c r="H30" s="24" t="s">
        <v>45</v>
      </c>
      <c r="I30" s="24" t="s">
        <v>44</v>
      </c>
      <c r="J30" s="24" t="s">
        <v>30</v>
      </c>
      <c r="K30" s="22"/>
      <c r="L30" s="22"/>
      <c r="M30" s="26"/>
      <c r="N30" s="22">
        <v>63.04</v>
      </c>
      <c r="O30" s="22">
        <v>28707</v>
      </c>
      <c r="P30" s="25">
        <v>552.55999999999995</v>
      </c>
      <c r="Q30" s="27">
        <v>51.95</v>
      </c>
      <c r="R30" s="22">
        <v>5167.0600000000004</v>
      </c>
      <c r="S30" s="22">
        <v>5332</v>
      </c>
      <c r="T30" s="30">
        <v>36.299999999999997</v>
      </c>
      <c r="U30" s="27">
        <v>146.87</v>
      </c>
      <c r="V30" s="28">
        <f>IF(ISBLANK(GeneralTable[[#This Row],[PES GB5]]),0,1)</f>
        <v>0</v>
      </c>
      <c r="W30" s="28">
        <f>IF(ISBLANK(GeneralTable[[#This Row],[PES CB23ST]]),0,1)</f>
        <v>1</v>
      </c>
      <c r="X30" s="28">
        <f>IF(ISBLANK(GeneralTable[[#This Row],[PES CB23MT]]),0,1)</f>
        <v>1</v>
      </c>
      <c r="Y3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Z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25|3DC #94|R9 5950X (Vermeer)|misterh|-0,1V Curve Optimization|v0.5.0|63,04|28707|552,56|51,95</v>
      </c>
      <c r="AA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25|3DC #94|R9 5950X (Vermeer)|misterh|-0,1V Curve Optimization|v0.5.0|5167,06|5332|36,3|146,87</v>
      </c>
      <c r="AB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[TR][TD]25[/TD][TD]3DC #94[/TD][TD]R9 5950X (Vermeer)[/TD][TD]misterh[/TD][TD]-0,1V Curve Optimization[/TD][TD]v0.5.0[/TD][TD]63,04[/TD][TD]28707[/TD][TD]552,56[/TD][TD]51,95[/TD][/TR]</v>
      </c>
      <c r="AC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[TR][TD]25[/TD][TD]3DC #94[/TD][TD]R9 5950X (Vermeer)[/TD][TD]misterh[/TD][TD]-0,1V Curve Optimization[/TD][TD]v0.5.0[/TD][TD]5167,06[/TD][TD]5332[/TD][TD]36,3[/TD][TD]146,87[/TD][/TR]</v>
      </c>
    </row>
    <row r="31" spans="2:29" x14ac:dyDescent="0.3">
      <c r="B31" s="22">
        <v>26</v>
      </c>
      <c r="C31" s="23" t="s">
        <v>14</v>
      </c>
      <c r="D31" s="23" t="s">
        <v>74</v>
      </c>
      <c r="E31" s="23">
        <v>96</v>
      </c>
      <c r="F31" s="23" t="s">
        <v>32</v>
      </c>
      <c r="G31" s="23" t="s">
        <v>9</v>
      </c>
      <c r="H31" s="24"/>
      <c r="I31" s="24"/>
      <c r="J31" s="24" t="s">
        <v>30</v>
      </c>
      <c r="K31" s="22"/>
      <c r="L31" s="22"/>
      <c r="M31" s="26"/>
      <c r="N31" s="22">
        <v>59.97</v>
      </c>
      <c r="O31" s="22">
        <v>33184.629999999997</v>
      </c>
      <c r="P31" s="25">
        <v>502.51</v>
      </c>
      <c r="Q31" s="27">
        <v>66.040000000000006</v>
      </c>
      <c r="R31" s="22">
        <v>6103.75</v>
      </c>
      <c r="S31" s="22">
        <v>4353.5600000000004</v>
      </c>
      <c r="T31" s="30">
        <v>37.630000000000003</v>
      </c>
      <c r="U31" s="27">
        <v>115.69</v>
      </c>
      <c r="V31" s="28">
        <f>IF(ISBLANK(GeneralTable[[#This Row],[PES GB5]]),0,1)</f>
        <v>0</v>
      </c>
      <c r="W31" s="28">
        <f>IF(ISBLANK(GeneralTable[[#This Row],[PES CB23ST]]),0,1)</f>
        <v>1</v>
      </c>
      <c r="X31" s="28">
        <f>IF(ISBLANK(GeneralTable[[#This Row],[PES CB23MT]]),0,1)</f>
        <v>1</v>
      </c>
      <c r="Y3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Z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26|3DC #96|R9 5950X (Vermeer)|Sweepi||v0.3.1|59,97|33185|502,51|66,04</v>
      </c>
      <c r="AA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26|3DC #96|R9 5950X (Vermeer)|Sweepi||v0.3.1|6103,75|4354|37,63|115,69</v>
      </c>
      <c r="AB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[TR][TD]26[/TD][TD]3DC #96[/TD][TD]R9 5950X (Vermeer)[/TD][TD]Sweepi[/TD][TD][/TD][TD]v0.3.1[/TD][TD]59,97[/TD][TD]33185[/TD][TD]502,51[/TD][TD]66,04[/TD][/TR]</v>
      </c>
      <c r="AC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[TR][TD]26[/TD][TD]3DC #96[/TD][TD]R9 5950X (Vermeer)[/TD][TD]Sweepi[/TD][TD][/TD][TD]v0.3.1[/TD][TD]6103,75[/TD][TD]4354[/TD][TD]37,63[/TD][TD]115,69[/TD][/TR]</v>
      </c>
    </row>
    <row r="32" spans="2:29" x14ac:dyDescent="0.3">
      <c r="B32" s="22">
        <v>27</v>
      </c>
      <c r="C32" s="23" t="s">
        <v>47</v>
      </c>
      <c r="D32" s="23" t="s">
        <v>74</v>
      </c>
      <c r="E32" s="23">
        <v>118</v>
      </c>
      <c r="F32" s="23" t="s">
        <v>244</v>
      </c>
      <c r="G32" s="23" t="s">
        <v>6</v>
      </c>
      <c r="H32" s="24" t="s">
        <v>53</v>
      </c>
      <c r="I32" s="24" t="s">
        <v>52</v>
      </c>
      <c r="J32" s="24" t="s">
        <v>30</v>
      </c>
      <c r="K32" s="22"/>
      <c r="L32" s="22"/>
      <c r="M32" s="26"/>
      <c r="N32" s="22">
        <v>164.2</v>
      </c>
      <c r="O32" s="22">
        <v>9800.31</v>
      </c>
      <c r="P32" s="25">
        <v>621.42999999999995</v>
      </c>
      <c r="Q32" s="27">
        <v>15.77</v>
      </c>
      <c r="R32" s="22">
        <v>4760.57</v>
      </c>
      <c r="S32" s="22">
        <v>2004.54</v>
      </c>
      <c r="T32" s="30">
        <v>104.79</v>
      </c>
      <c r="U32" s="27">
        <v>19.13</v>
      </c>
      <c r="V32" s="28">
        <f>IF(ISBLANK(GeneralTable[[#This Row],[PES GB5]]),0,1)</f>
        <v>0</v>
      </c>
      <c r="W32" s="28">
        <f>IF(ISBLANK(GeneralTable[[#This Row],[PES CB23ST]]),0,1)</f>
        <v>1</v>
      </c>
      <c r="X32" s="28">
        <f>IF(ISBLANK(GeneralTable[[#This Row],[PES CB23MT]]),0,1)</f>
        <v>1</v>
      </c>
      <c r="Y3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@20W v0.5.1 [27]</v>
      </c>
      <c r="Z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27|3DC #118|R7 4750G (RNR)|Poekel|20W|v0.5.1|164,2|9800|621,43|15,77</v>
      </c>
      <c r="AA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27|3DC #118|R7 4750G (RNR)|Poekel|20W|v0.5.1|4760,57|2005|104,79|19,13</v>
      </c>
      <c r="AB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[TR][TD]27[/TD][TD]3DC #118[/TD][TD]R7 4750G (RNR)[/TD][TD]Poekel[/TD][TD]20W[/TD][TD]v0.5.1[/TD][TD]164,2[/TD][TD]9800[/TD][TD]621,43[/TD][TD]15,77[/TD][/TR]</v>
      </c>
      <c r="AC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[TR][TD]27[/TD][TD]3DC #118[/TD][TD]R7 4750G (RNR)[/TD][TD]Poekel[/TD][TD]20W[/TD][TD]v0.5.1[/TD][TD]4760,57[/TD][TD]2005[/TD][TD]104,79[/TD][TD]19,13[/TD][/TR]</v>
      </c>
    </row>
    <row r="33" spans="2:29" x14ac:dyDescent="0.3">
      <c r="B33" s="22">
        <v>28</v>
      </c>
      <c r="C33" s="23" t="s">
        <v>47</v>
      </c>
      <c r="D33" s="23" t="s">
        <v>74</v>
      </c>
      <c r="E33" s="23">
        <v>129</v>
      </c>
      <c r="F33" s="23" t="s">
        <v>54</v>
      </c>
      <c r="G33" s="23" t="s">
        <v>11</v>
      </c>
      <c r="H33" s="24"/>
      <c r="I33" s="24"/>
      <c r="J33" s="24" t="s">
        <v>30</v>
      </c>
      <c r="K33" s="22"/>
      <c r="L33" s="22"/>
      <c r="M33" s="26"/>
      <c r="N33" s="22">
        <v>55.06</v>
      </c>
      <c r="O33" s="22">
        <v>20078</v>
      </c>
      <c r="P33" s="25">
        <v>904.59</v>
      </c>
      <c r="Q33" s="27">
        <v>22.2</v>
      </c>
      <c r="R33" s="22">
        <v>560.07000000000005</v>
      </c>
      <c r="S33" s="22">
        <v>9308</v>
      </c>
      <c r="T33" s="30">
        <v>191.83</v>
      </c>
      <c r="U33" s="27">
        <v>48.52</v>
      </c>
      <c r="V33" s="28">
        <f>IF(ISBLANK(GeneralTable[[#This Row],[PES GB5]]),0,1)</f>
        <v>0</v>
      </c>
      <c r="W33" s="28">
        <f>IF(ISBLANK(GeneralTable[[#This Row],[PES CB23ST]]),0,1)</f>
        <v>1</v>
      </c>
      <c r="X33" s="28">
        <f>IF(ISBLANK(GeneralTable[[#This Row],[PES CB23MT]]),0,1)</f>
        <v>1</v>
      </c>
      <c r="Y3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Z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28|3DC #129|i7 5775C (Broadwell)|MD_Enigma||v0.5.1|55,06|20078|904,59|22,2</v>
      </c>
      <c r="AA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28|3DC #129|i7 5775C (Broadwell)|MD_Enigma||v0.5.1|560,07|9308|191,83|48,52</v>
      </c>
      <c r="AB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[TR][TD]28[/TD][TD]3DC #129[/TD][TD]i7 5775C (Broadwell)[/TD][TD]MD_Enigma[/TD][TD][/TD][TD]v0.5.1[/TD][TD]55,06[/TD][TD]20078[/TD][TD]904,59[/TD][TD]22,2[/TD][/TR]</v>
      </c>
      <c r="AC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[TR][TD]28[/TD][TD]3DC #129[/TD][TD]i7 5775C (Broadwell)[/TD][TD]MD_Enigma[/TD][TD][/TD][TD]v0.5.1[/TD][TD]560,07[/TD][TD]9308[/TD][TD]191,83[/TD][TD]48,52[/TD][/TR]</v>
      </c>
    </row>
    <row r="34" spans="2:29" x14ac:dyDescent="0.3">
      <c r="B34" s="22">
        <v>29</v>
      </c>
      <c r="C34" s="23" t="s">
        <v>47</v>
      </c>
      <c r="D34" s="23" t="s">
        <v>74</v>
      </c>
      <c r="E34" s="23">
        <v>133</v>
      </c>
      <c r="F34" s="23" t="s">
        <v>247</v>
      </c>
      <c r="G34" s="23" t="s">
        <v>6</v>
      </c>
      <c r="H34" s="24"/>
      <c r="I34" s="24"/>
      <c r="J34" s="24" t="s">
        <v>30</v>
      </c>
      <c r="K34" s="22"/>
      <c r="L34" s="22"/>
      <c r="M34" s="26"/>
      <c r="N34" s="22">
        <v>186.38</v>
      </c>
      <c r="O34" s="22">
        <v>7581.59</v>
      </c>
      <c r="P34" s="25">
        <v>707.68</v>
      </c>
      <c r="Q34" s="27">
        <v>10.71</v>
      </c>
      <c r="R34" s="22">
        <v>1839.93</v>
      </c>
      <c r="S34" s="22">
        <v>3342.48</v>
      </c>
      <c r="T34" s="30">
        <v>162.6</v>
      </c>
      <c r="U34" s="27">
        <v>20.56</v>
      </c>
      <c r="V34" s="28">
        <f>IF(ISBLANK(GeneralTable[[#This Row],[PES GB5]]),0,1)</f>
        <v>0</v>
      </c>
      <c r="W34" s="28">
        <f>IF(ISBLANK(GeneralTable[[#This Row],[PES CB23ST]]),0,1)</f>
        <v>1</v>
      </c>
      <c r="X34" s="28">
        <f>IF(ISBLANK(GeneralTable[[#This Row],[PES CB23MT]]),0,1)</f>
        <v>1</v>
      </c>
      <c r="Y3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v0.5.1 [29]</v>
      </c>
      <c r="Z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29|3DC #133|R5 4500U (RNR)|Poekel||v0.5.1|186,38|7582|707,68|10,71</v>
      </c>
      <c r="AA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29|3DC #133|R5 4500U (RNR)|Poekel||v0.5.1|1839,93|3342|162,6|20,56</v>
      </c>
      <c r="AB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[TR][TD]29[/TD][TD]3DC #133[/TD][TD]R5 4500U (RNR)[/TD][TD]Poekel[/TD][TD][/TD][TD]v0.5.1[/TD][TD]186,38[/TD][TD]7582[/TD][TD]707,68[/TD][TD]10,71[/TD][/TR]</v>
      </c>
      <c r="AC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[TR][TD]29[/TD][TD]3DC #133[/TD][TD]R5 4500U (RNR)[/TD][TD]Poekel[/TD][TD][/TD][TD]v0.5.1[/TD][TD]1839,93[/TD][TD]3342[/TD][TD]162,6[/TD][TD]20,56[/TD][/TR]</v>
      </c>
    </row>
    <row r="35" spans="2:29" x14ac:dyDescent="0.3">
      <c r="B35" s="22">
        <v>30</v>
      </c>
      <c r="C35" s="23" t="s">
        <v>13</v>
      </c>
      <c r="D35" s="23" t="s">
        <v>74</v>
      </c>
      <c r="E35" s="23">
        <v>134</v>
      </c>
      <c r="F35" s="23" t="s">
        <v>257</v>
      </c>
      <c r="G35" s="23" t="s">
        <v>10</v>
      </c>
      <c r="H35" s="24" t="s">
        <v>55</v>
      </c>
      <c r="I35" s="24"/>
      <c r="J35" s="24"/>
      <c r="K35" s="22"/>
      <c r="L35" s="22"/>
      <c r="M35" s="26"/>
      <c r="N35" s="22">
        <v>216.08</v>
      </c>
      <c r="O35" s="22">
        <v>7445</v>
      </c>
      <c r="P35" s="25">
        <v>621.65</v>
      </c>
      <c r="Q35" s="27">
        <v>11.98</v>
      </c>
      <c r="R35" s="22">
        <v>3936.18</v>
      </c>
      <c r="S35" s="22">
        <v>3010</v>
      </c>
      <c r="T35" s="30">
        <v>84.41</v>
      </c>
      <c r="U35" s="27">
        <v>35.659999999999997</v>
      </c>
      <c r="V35" s="28">
        <f>IF(ISBLANK(GeneralTable[[#This Row],[PES GB5]]),0,1)</f>
        <v>0</v>
      </c>
      <c r="W35" s="28">
        <f>IF(ISBLANK(GeneralTable[[#This Row],[PES CB23ST]]),0,1)</f>
        <v>1</v>
      </c>
      <c r="X35" s="28">
        <f>IF(ISBLANK(GeneralTable[[#This Row],[PES CB23MT]]),0,1)</f>
        <v>1</v>
      </c>
      <c r="Y3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v0.5.0 [30]</v>
      </c>
      <c r="Z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30|3DC #134|R9 5900HS (CZN)|Monkey|Win: Better Eff.|v0.5.0|216,08|7445|621,65|11,98</v>
      </c>
      <c r="AA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30|3DC #134|R9 5900HS (CZN)|Monkey|Win: Better Eff.|v0.5.0|3936,18|3010|84,41|35,66</v>
      </c>
      <c r="AB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[TR][TD]30[/TD][TD]3DC #134[/TD][TD]R9 5900HS (CZN)[/TD][TD]Monkey[/TD][TD]Win: Better Eff.[/TD][TD]v0.5.0[/TD][TD]216,08[/TD][TD]7445[/TD][TD]621,65[/TD][TD]11,98[/TD][/TR]</v>
      </c>
      <c r="AC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[TR][TD]30[/TD][TD]3DC #134[/TD][TD]R9 5900HS (CZN)[/TD][TD]Monkey[/TD][TD]Win: Better Eff.[/TD][TD]v0.5.0[/TD][TD]3936,18[/TD][TD]3010[/TD][TD]84,41[/TD][TD]35,66[/TD][/TR]</v>
      </c>
    </row>
    <row r="36" spans="2:29" x14ac:dyDescent="0.3">
      <c r="B36" s="22">
        <v>31</v>
      </c>
      <c r="C36" s="23" t="s">
        <v>47</v>
      </c>
      <c r="D36" s="23" t="s">
        <v>74</v>
      </c>
      <c r="E36" s="23">
        <v>135</v>
      </c>
      <c r="F36" s="23" t="s">
        <v>35</v>
      </c>
      <c r="G36" s="23" t="s">
        <v>56</v>
      </c>
      <c r="H36" s="24" t="s">
        <v>57</v>
      </c>
      <c r="I36" s="24"/>
      <c r="J36" s="24" t="s">
        <v>30</v>
      </c>
      <c r="K36" s="22"/>
      <c r="L36" s="22"/>
      <c r="M36" s="26"/>
      <c r="N36" s="22">
        <v>60.14</v>
      </c>
      <c r="O36" s="22">
        <v>24336</v>
      </c>
      <c r="P36" s="25">
        <v>683.23</v>
      </c>
      <c r="Q36" s="27">
        <v>35.619999999999997</v>
      </c>
      <c r="R36" s="22">
        <v>4414.66</v>
      </c>
      <c r="S36" s="22">
        <v>4151</v>
      </c>
      <c r="T36" s="30">
        <v>54.57</v>
      </c>
      <c r="U36" s="27">
        <v>76.08</v>
      </c>
      <c r="V36" s="28">
        <f>IF(ISBLANK(GeneralTable[[#This Row],[PES GB5]]),0,1)</f>
        <v>0</v>
      </c>
      <c r="W36" s="28">
        <f>IF(ISBLANK(GeneralTable[[#This Row],[PES CB23ST]]),0,1)</f>
        <v>1</v>
      </c>
      <c r="X36" s="28">
        <f>IF(ISBLANK(GeneralTable[[#This Row],[PES CB23MT]]),0,1)</f>
        <v>1</v>
      </c>
      <c r="Y3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Z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31|3DC #135|R9 5900X (Vermeer)|harzer_knaller|Balanced Power Plan|v0.5.1|60,14|24336|683,23|35,62</v>
      </c>
      <c r="AA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31|3DC #135|R9 5900X (Vermeer)|harzer_knaller|Balanced Power Plan|v0.5.1|4414,66|4151|54,57|76,08</v>
      </c>
      <c r="AB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[TR][TD]31[/TD][TD]3DC #135[/TD][TD]R9 5900X (Vermeer)[/TD][TD]harzer_knaller[/TD][TD]Balanced Power Plan[/TD][TD]v0.5.1[/TD][TD]60,14[/TD][TD]24336[/TD][TD]683,23[/TD][TD]35,62[/TD][/TR]</v>
      </c>
      <c r="AC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9" x14ac:dyDescent="0.3">
      <c r="B37" s="22">
        <v>32</v>
      </c>
      <c r="C37" s="23" t="s">
        <v>47</v>
      </c>
      <c r="D37" s="23" t="s">
        <v>74</v>
      </c>
      <c r="E37" s="23">
        <v>136</v>
      </c>
      <c r="F37" s="23" t="s">
        <v>35</v>
      </c>
      <c r="G37" s="23" t="s">
        <v>58</v>
      </c>
      <c r="H37" s="24"/>
      <c r="I37" s="24"/>
      <c r="J37" s="24" t="s">
        <v>30</v>
      </c>
      <c r="K37" s="22"/>
      <c r="L37" s="22"/>
      <c r="M37" s="26"/>
      <c r="N37" s="22">
        <v>75.569999999999993</v>
      </c>
      <c r="O37" s="22">
        <v>25543</v>
      </c>
      <c r="P37" s="25">
        <v>518.05999999999995</v>
      </c>
      <c r="Q37" s="27">
        <v>49.31</v>
      </c>
      <c r="R37" s="22">
        <v>4461.2299999999996</v>
      </c>
      <c r="S37" s="22">
        <v>5187.88</v>
      </c>
      <c r="T37" s="30">
        <v>43.21</v>
      </c>
      <c r="U37" s="27">
        <v>120.07</v>
      </c>
      <c r="V37" s="28">
        <f>IF(ISBLANK(GeneralTable[[#This Row],[PES GB5]]),0,1)</f>
        <v>0</v>
      </c>
      <c r="W37" s="28">
        <f>IF(ISBLANK(GeneralTable[[#This Row],[PES CB23ST]]),0,1)</f>
        <v>1</v>
      </c>
      <c r="X37" s="28">
        <f>IF(ISBLANK(GeneralTable[[#This Row],[PES CB23MT]]),0,1)</f>
        <v>1</v>
      </c>
      <c r="Y3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Z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32|3DC #136|R9 5900X (Vermeer)|Darkearth27||v0.5.1|75,57|25543|518,06|49,31</v>
      </c>
      <c r="AA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32|3DC #136|R9 5900X (Vermeer)|Darkearth27||v0.5.1|4461,23|5188|43,21|120,07</v>
      </c>
      <c r="AB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[TR][TD]32[/TD][TD]3DC #136[/TD][TD]R9 5900X (Vermeer)[/TD][TD]Darkearth27[/TD][TD][/TD][TD]v0.5.1[/TD][TD]75,57[/TD][TD]25543[/TD][TD]518,06[/TD][TD]49,31[/TD][/TR]</v>
      </c>
      <c r="AC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[TR][TD]32[/TD][TD]3DC #136[/TD][TD]R9 5900X (Vermeer)[/TD][TD]Darkearth27[/TD][TD][/TD][TD]v0.5.1[/TD][TD]4461,23[/TD][TD]5188[/TD][TD]43,21[/TD][TD]120,07[/TD][/TR]</v>
      </c>
    </row>
    <row r="38" spans="2:29" x14ac:dyDescent="0.3">
      <c r="B38" s="22">
        <v>33</v>
      </c>
      <c r="C38" s="23" t="s">
        <v>47</v>
      </c>
      <c r="D38" s="23" t="s">
        <v>74</v>
      </c>
      <c r="E38" s="23">
        <v>140</v>
      </c>
      <c r="F38" s="23" t="s">
        <v>35</v>
      </c>
      <c r="G38" s="23" t="s">
        <v>21</v>
      </c>
      <c r="H38" s="24" t="s">
        <v>59</v>
      </c>
      <c r="I38" s="24"/>
      <c r="J38" s="24" t="s">
        <v>30</v>
      </c>
      <c r="K38" s="22"/>
      <c r="L38" s="22"/>
      <c r="M38" s="26"/>
      <c r="N38" s="22">
        <v>52.3</v>
      </c>
      <c r="O38" s="22">
        <v>38103</v>
      </c>
      <c r="P38" s="25">
        <v>501.84</v>
      </c>
      <c r="Q38" s="27">
        <v>75.930000000000007</v>
      </c>
      <c r="R38" s="22">
        <v>3945.77</v>
      </c>
      <c r="S38" s="22">
        <v>5760</v>
      </c>
      <c r="T38" s="30">
        <v>44</v>
      </c>
      <c r="U38" s="27">
        <v>130.91999999999999</v>
      </c>
      <c r="V38" s="28">
        <f>IF(ISBLANK(GeneralTable[[#This Row],[PES GB5]]),0,1)</f>
        <v>0</v>
      </c>
      <c r="W38" s="28">
        <f>IF(ISBLANK(GeneralTable[[#This Row],[PES CB23ST]]),0,1)</f>
        <v>1</v>
      </c>
      <c r="X38" s="28">
        <f>IF(ISBLANK(GeneralTable[[#This Row],[PES CB23MT]]),0,1)</f>
        <v>1</v>
      </c>
      <c r="Y3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Z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33|3DC #140|R9 5900X (Vermeer)|Krischi|CTR|v0.5.1|52,3|38103|501,84|75,93</v>
      </c>
      <c r="AA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33|3DC #140|R9 5900X (Vermeer)|Krischi|CTR|v0.5.1|3945,77|5760|44|130,92</v>
      </c>
      <c r="AB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[TR][TD]33[/TD][TD]3DC #140[/TD][TD]R9 5900X (Vermeer)[/TD][TD]Krischi[/TD][TD]CTR[/TD][TD]v0.5.1[/TD][TD]52,3[/TD][TD]38103[/TD][TD]501,84[/TD][TD]75,93[/TD][/TR]</v>
      </c>
      <c r="AC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[TR][TD]33[/TD][TD]3DC #140[/TD][TD]R9 5900X (Vermeer)[/TD][TD]Krischi[/TD][TD]CTR[/TD][TD]v0.5.1[/TD][TD]3945,77[/TD][TD]5760[/TD][TD]44[/TD][TD]130,92[/TD][/TR]</v>
      </c>
    </row>
    <row r="39" spans="2:29" x14ac:dyDescent="0.3">
      <c r="B39" s="22">
        <v>34</v>
      </c>
      <c r="C39" s="23" t="s">
        <v>47</v>
      </c>
      <c r="D39" s="23" t="s">
        <v>74</v>
      </c>
      <c r="E39" s="23">
        <v>141</v>
      </c>
      <c r="F39" s="23" t="s">
        <v>61</v>
      </c>
      <c r="G39" s="23" t="s">
        <v>60</v>
      </c>
      <c r="H39" s="24" t="s">
        <v>62</v>
      </c>
      <c r="I39" s="24" t="s">
        <v>62</v>
      </c>
      <c r="J39" s="24" t="s">
        <v>30</v>
      </c>
      <c r="K39" s="22"/>
      <c r="L39" s="22"/>
      <c r="M39" s="26"/>
      <c r="N39" s="22">
        <v>26.38</v>
      </c>
      <c r="O39" s="22">
        <v>38525</v>
      </c>
      <c r="P39" s="25">
        <v>983.86</v>
      </c>
      <c r="Q39" s="27">
        <v>39.159999999999997</v>
      </c>
      <c r="R39" s="22">
        <v>269.61</v>
      </c>
      <c r="S39" s="22">
        <v>18669</v>
      </c>
      <c r="T39" s="30">
        <v>198.68</v>
      </c>
      <c r="U39" s="27">
        <v>93.96</v>
      </c>
      <c r="V39" s="28">
        <f>IF(ISBLANK(GeneralTable[[#This Row],[PES GB5]]),0,1)</f>
        <v>0</v>
      </c>
      <c r="W39" s="28">
        <f>IF(ISBLANK(GeneralTable[[#This Row],[PES CB23ST]]),0,1)</f>
        <v>1</v>
      </c>
      <c r="X39" s="28">
        <f>IF(ISBLANK(GeneralTable[[#This Row],[PES CB23MT]]),0,1)</f>
        <v>1</v>
      </c>
      <c r="Y3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Z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34|3DC #141|i7 2600K (Sandy Bridge)|Tyrann|@4,4Ghz|v0.5.1|26,38|38525|983,86|39,16</v>
      </c>
      <c r="AA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34|3DC #141|i7 2600K (Sandy Bridge)|Tyrann|@4,4Ghz|v0.5.1|269,61|18669|198,68|93,96</v>
      </c>
      <c r="AB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[TR][TD]34[/TD][TD]3DC #141[/TD][TD]i7 2600K (Sandy Bridge)[/TD][TD]Tyrann[/TD][TD]@4,4Ghz[/TD][TD]v0.5.1[/TD][TD]26,38[/TD][TD]38525[/TD][TD]983,86[/TD][TD]39,16[/TD][/TR]</v>
      </c>
      <c r="AC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[TR][TD]34[/TD][TD]3DC #141[/TD][TD]i7 2600K (Sandy Bridge)[/TD][TD]Tyrann[/TD][TD]@4,4Ghz[/TD][TD]v0.5.1[/TD][TD]269,61[/TD][TD]18669[/TD][TD]198,68[/TD][TD]93,96[/TD][/TR]</v>
      </c>
    </row>
    <row r="40" spans="2:29" x14ac:dyDescent="0.3">
      <c r="B40" s="22">
        <v>35</v>
      </c>
      <c r="C40" s="23" t="s">
        <v>47</v>
      </c>
      <c r="D40" s="23" t="s">
        <v>74</v>
      </c>
      <c r="E40" s="23">
        <v>145</v>
      </c>
      <c r="F40" s="23" t="s">
        <v>63</v>
      </c>
      <c r="G40" s="23" t="s">
        <v>64</v>
      </c>
      <c r="H40" s="24"/>
      <c r="I40" s="24"/>
      <c r="J40" s="24" t="s">
        <v>30</v>
      </c>
      <c r="K40" s="22"/>
      <c r="L40" s="22"/>
      <c r="M40" s="26"/>
      <c r="N40" s="22">
        <v>57.13</v>
      </c>
      <c r="O40" s="22">
        <v>34236</v>
      </c>
      <c r="P40" s="25">
        <v>511.24</v>
      </c>
      <c r="Q40" s="27">
        <v>66.97</v>
      </c>
      <c r="R40" s="22">
        <v>2347.02</v>
      </c>
      <c r="S40" s="22">
        <v>7508</v>
      </c>
      <c r="T40" s="30">
        <v>56.75</v>
      </c>
      <c r="U40" s="27">
        <v>132.29</v>
      </c>
      <c r="V40" s="28">
        <f>IF(ISBLANK(GeneralTable[[#This Row],[PES GB5]]),0,1)</f>
        <v>0</v>
      </c>
      <c r="W40" s="28">
        <f>IF(ISBLANK(GeneralTable[[#This Row],[PES CB23ST]]),0,1)</f>
        <v>1</v>
      </c>
      <c r="X40" s="28">
        <f>IF(ISBLANK(GeneralTable[[#This Row],[PES CB23MT]]),0,1)</f>
        <v>1</v>
      </c>
      <c r="Y4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Z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35|3DC #145|R7 5800X (Vermeer)|hq-hq||v0.5.1|57,13|34236|511,24|66,97</v>
      </c>
      <c r="AA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35|3DC #145|R7 5800X (Vermeer)|hq-hq||v0.5.1|2347,02|7508|56,75|132,29</v>
      </c>
      <c r="AB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[TR][TD]35[/TD][TD]3DC #145[/TD][TD]R7 5800X (Vermeer)[/TD][TD]hq-hq[/TD][TD][/TD][TD]v0.5.1[/TD][TD]57,13[/TD][TD]34236[/TD][TD]511,24[/TD][TD]66,97[/TD][/TR]</v>
      </c>
      <c r="AC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[TR][TD]35[/TD][TD]3DC #145[/TD][TD]R7 5800X (Vermeer)[/TD][TD]hq-hq[/TD][TD][/TD][TD]v0.5.1[/TD][TD]2347,02[/TD][TD]7508[/TD][TD]56,75[/TD][TD]132,29[/TD][/TR]</v>
      </c>
    </row>
    <row r="41" spans="2:29" x14ac:dyDescent="0.3">
      <c r="B41" s="22">
        <v>36</v>
      </c>
      <c r="C41" s="23" t="s">
        <v>47</v>
      </c>
      <c r="D41" s="23" t="s">
        <v>74</v>
      </c>
      <c r="E41" s="23">
        <v>146</v>
      </c>
      <c r="F41" s="23" t="s">
        <v>241</v>
      </c>
      <c r="G41" s="23" t="s">
        <v>60</v>
      </c>
      <c r="H41" s="24" t="s">
        <v>67</v>
      </c>
      <c r="I41" s="24"/>
      <c r="J41" s="24"/>
      <c r="K41" s="22"/>
      <c r="L41" s="22"/>
      <c r="M41" s="26"/>
      <c r="N41" s="22">
        <v>83.49</v>
      </c>
      <c r="O41" s="22">
        <v>11096</v>
      </c>
      <c r="P41" s="25">
        <v>1079.3699999999999</v>
      </c>
      <c r="Q41" s="27">
        <v>10.28</v>
      </c>
      <c r="R41" s="22">
        <v>384.59</v>
      </c>
      <c r="S41" s="22">
        <v>5226</v>
      </c>
      <c r="T41" s="30">
        <v>497.55</v>
      </c>
      <c r="U41" s="27">
        <v>10.5</v>
      </c>
      <c r="V41" s="28">
        <f>IF(ISBLANK(GeneralTable[[#This Row],[PES GB5]]),0,1)</f>
        <v>0</v>
      </c>
      <c r="W41" s="28">
        <f>IF(ISBLANK(GeneralTable[[#This Row],[PES CB23ST]]),0,1)</f>
        <v>1</v>
      </c>
      <c r="X41" s="28">
        <f>IF(ISBLANK(GeneralTable[[#This Row],[PES CB23MT]]),0,1)</f>
        <v>1</v>
      </c>
      <c r="Y4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(KBL) v0.5.1 [36]</v>
      </c>
      <c r="Z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36|3DC #146|i7 7500U (KBL)|Tyrann|2C/4T|v0.5.1|83,49|11096|1079,37|10,28</v>
      </c>
      <c r="AA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36|3DC #146|i7 7500U (KBL)|Tyrann|2C/4T|v0.5.1|384,59|5226|497,55|10,5</v>
      </c>
      <c r="AB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[TR][TD]36[/TD][TD]3DC #146[/TD][TD]i7 7500U (KBL)[/TD][TD]Tyrann[/TD][TD]2C/4T[/TD][TD]v0.5.1[/TD][TD]83,49[/TD][TD]11096[/TD][TD]1079,37[/TD][TD]10,28[/TD][/TR]</v>
      </c>
      <c r="AC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[TR][TD]36[/TD][TD]3DC #146[/TD][TD]i7 7500U (KBL)[/TD][TD]Tyrann[/TD][TD]2C/4T[/TD][TD]v0.5.1[/TD][TD]384,59[/TD][TD]5226[/TD][TD]497,55[/TD][TD]10,5[/TD][/TR]</v>
      </c>
    </row>
    <row r="42" spans="2:29" x14ac:dyDescent="0.3">
      <c r="B42" s="22">
        <v>37</v>
      </c>
      <c r="C42" s="23" t="s">
        <v>47</v>
      </c>
      <c r="D42" s="23" t="s">
        <v>74</v>
      </c>
      <c r="E42" s="23">
        <v>146</v>
      </c>
      <c r="F42" s="23" t="s">
        <v>65</v>
      </c>
      <c r="G42" s="23" t="s">
        <v>60</v>
      </c>
      <c r="H42" s="24"/>
      <c r="I42" s="24"/>
      <c r="J42" s="24" t="s">
        <v>30</v>
      </c>
      <c r="K42" s="22"/>
      <c r="L42" s="22"/>
      <c r="M42" s="26"/>
      <c r="N42" s="22">
        <v>16.690000000000001</v>
      </c>
      <c r="O42" s="22">
        <v>18192</v>
      </c>
      <c r="P42" s="25">
        <v>3293.49</v>
      </c>
      <c r="Q42" s="27">
        <v>5.52</v>
      </c>
      <c r="R42" s="22">
        <v>35.61</v>
      </c>
      <c r="S42" s="22">
        <v>12920</v>
      </c>
      <c r="T42" s="30">
        <v>2173.7800000000002</v>
      </c>
      <c r="U42" s="27">
        <v>5.94</v>
      </c>
      <c r="V42" s="28">
        <f>IF(ISBLANK(GeneralTable[[#This Row],[PES GB5]]),0,1)</f>
        <v>0</v>
      </c>
      <c r="W42" s="28">
        <f>IF(ISBLANK(GeneralTable[[#This Row],[PES CB23ST]]),0,1)</f>
        <v>1</v>
      </c>
      <c r="X42" s="28">
        <f>IF(ISBLANK(GeneralTable[[#This Row],[PES CB23MT]]),0,1)</f>
        <v>1</v>
      </c>
      <c r="Y4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Z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37|3DC #146|Celeron N3450 (Apollo Lake)|Tyrann||v0.5.1|16,69|18192|3293,49|5,52</v>
      </c>
      <c r="AA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37|3DC #146|Celeron N3450 (Apollo Lake)|Tyrann||v0.5.1|35,61|12920|2173,78|5,94</v>
      </c>
      <c r="AB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[TR][TD]37[/TD][TD]3DC #146[/TD][TD]Celeron N3450 (Apollo Lake)[/TD][TD]Tyrann[/TD][TD][/TD][TD]v0.5.1[/TD][TD]16,69[/TD][TD]18192[/TD][TD]3293,49[/TD][TD]5,52[/TD][/TR]</v>
      </c>
      <c r="AC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[TR][TD]37[/TD][TD]3DC #146[/TD][TD]Celeron N3450 (Apollo Lake)[/TD][TD]Tyrann[/TD][TD][/TD][TD]v0.5.1[/TD][TD]35,61[/TD][TD]12920[/TD][TD]2173,78[/TD][TD]5,94[/TD][/TR]</v>
      </c>
    </row>
    <row r="43" spans="2:29" x14ac:dyDescent="0.3">
      <c r="B43" s="22">
        <v>38</v>
      </c>
      <c r="C43" s="23" t="s">
        <v>47</v>
      </c>
      <c r="D43" s="23" t="s">
        <v>74</v>
      </c>
      <c r="E43" s="23">
        <v>148</v>
      </c>
      <c r="F43" s="23" t="s">
        <v>63</v>
      </c>
      <c r="G43" s="23" t="s">
        <v>66</v>
      </c>
      <c r="H43" s="24"/>
      <c r="I43" s="24"/>
      <c r="J43" s="24" t="s">
        <v>30</v>
      </c>
      <c r="K43" s="22"/>
      <c r="L43" s="22"/>
      <c r="M43" s="26"/>
      <c r="N43" s="22">
        <v>68.06</v>
      </c>
      <c r="O43" s="22">
        <v>28138</v>
      </c>
      <c r="P43" s="25">
        <v>522.16999999999996</v>
      </c>
      <c r="Q43" s="27">
        <v>53.89</v>
      </c>
      <c r="R43" s="22">
        <v>1876.01</v>
      </c>
      <c r="S43" s="22">
        <v>7902</v>
      </c>
      <c r="T43" s="30">
        <v>67.459999999999994</v>
      </c>
      <c r="U43" s="27">
        <v>117.13</v>
      </c>
      <c r="V43" s="28">
        <f>IF(ISBLANK(GeneralTable[[#This Row],[PES GB5]]),0,1)</f>
        <v>0</v>
      </c>
      <c r="W43" s="28">
        <f>IF(ISBLANK(GeneralTable[[#This Row],[PES CB23ST]]),0,1)</f>
        <v>1</v>
      </c>
      <c r="X43" s="28">
        <f>IF(ISBLANK(GeneralTable[[#This Row],[PES CB23MT]]),0,1)</f>
        <v>1</v>
      </c>
      <c r="Y4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Z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38|3DC #148|R7 5800X (Vermeer)|patrock84||v0.5.1|68,06|28138|522,17|53,89</v>
      </c>
      <c r="AA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38|3DC #148|R7 5800X (Vermeer)|patrock84||v0.5.1|1876,01|7902|67,46|117,13</v>
      </c>
      <c r="AB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[TR][TD]38[/TD][TD]3DC #148[/TD][TD]R7 5800X (Vermeer)[/TD][TD]patrock84[/TD][TD][/TD][TD]v0.5.1[/TD][TD]68,06[/TD][TD]28138[/TD][TD]522,17[/TD][TD]53,89[/TD][/TR]</v>
      </c>
      <c r="AC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[TR][TD]38[/TD][TD]3DC #148[/TD][TD]R7 5800X (Vermeer)[/TD][TD]patrock84[/TD][TD][/TD][TD]v0.5.1[/TD][TD]1876,01[/TD][TD]7902[/TD][TD]67,46[/TD][TD]117,13[/TD][/TR]</v>
      </c>
    </row>
    <row r="44" spans="2:29" x14ac:dyDescent="0.3">
      <c r="B44" s="22">
        <v>39</v>
      </c>
      <c r="C44" s="23" t="s">
        <v>47</v>
      </c>
      <c r="D44" s="23" t="s">
        <v>74</v>
      </c>
      <c r="E44" s="23">
        <v>154</v>
      </c>
      <c r="F44" s="23" t="s">
        <v>236</v>
      </c>
      <c r="G44" s="23" t="s">
        <v>64</v>
      </c>
      <c r="H44" s="24"/>
      <c r="I44" s="24"/>
      <c r="J44" s="24"/>
      <c r="K44" s="22"/>
      <c r="L44" s="22"/>
      <c r="M44" s="26"/>
      <c r="N44" s="22">
        <v>58.25</v>
      </c>
      <c r="O44" s="22">
        <v>27864</v>
      </c>
      <c r="P44" s="25">
        <v>616.08000000000004</v>
      </c>
      <c r="Q44" s="27">
        <v>45.23</v>
      </c>
      <c r="R44" s="22">
        <v>739.31</v>
      </c>
      <c r="S44" s="22">
        <v>12266</v>
      </c>
      <c r="T44" s="30">
        <v>110.27</v>
      </c>
      <c r="U44" s="27">
        <v>111.24</v>
      </c>
      <c r="V44" s="28">
        <f>IF(ISBLANK(GeneralTable[[#This Row],[PES GB5]]),0,1)</f>
        <v>0</v>
      </c>
      <c r="W44" s="28">
        <f>IF(ISBLANK(GeneralTable[[#This Row],[PES CB23ST]]),0,1)</f>
        <v>1</v>
      </c>
      <c r="X44" s="28">
        <f>IF(ISBLANK(GeneralTable[[#This Row],[PES CB23MT]]),0,1)</f>
        <v>1</v>
      </c>
      <c r="Y4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(CFL) v0.5.1 [39]</v>
      </c>
      <c r="Z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39|3DC #154|i5 8600k (CFL)|hq-hq||v0.5.1|58,25|27864|616,08|45,23</v>
      </c>
      <c r="AA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39|3DC #154|i5 8600k (CFL)|hq-hq||v0.5.1|739,31|12266|110,27|111,24</v>
      </c>
      <c r="AB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[TR][TD]39[/TD][TD]3DC #154[/TD][TD]i5 8600k (CFL)[/TD][TD]hq-hq[/TD][TD][/TD][TD]v0.5.1[/TD][TD]58,25[/TD][TD]27864[/TD][TD]616,08[/TD][TD]45,23[/TD][/TR]</v>
      </c>
      <c r="AC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[TR][TD]39[/TD][TD]3DC #154[/TD][TD]i5 8600k (CFL)[/TD][TD]hq-hq[/TD][TD][/TD][TD]v0.5.1[/TD][TD]739,31[/TD][TD]12266[/TD][TD]110,27[/TD][TD]111,24[/TD][/TR]</v>
      </c>
    </row>
    <row r="45" spans="2:29" x14ac:dyDescent="0.3">
      <c r="B45" s="22">
        <v>40</v>
      </c>
      <c r="C45" s="23" t="s">
        <v>47</v>
      </c>
      <c r="D45" s="23" t="s">
        <v>74</v>
      </c>
      <c r="E45" s="23">
        <v>154</v>
      </c>
      <c r="F45" s="23" t="s">
        <v>242</v>
      </c>
      <c r="G45" s="23" t="s">
        <v>64</v>
      </c>
      <c r="H45" s="24"/>
      <c r="I45" s="24" t="s">
        <v>68</v>
      </c>
      <c r="J45" s="24" t="s">
        <v>30</v>
      </c>
      <c r="K45" s="22"/>
      <c r="L45" s="22"/>
      <c r="M45" s="26"/>
      <c r="N45" s="22">
        <v>54.74</v>
      </c>
      <c r="O45" s="22">
        <v>20650</v>
      </c>
      <c r="P45" s="25">
        <v>884.67</v>
      </c>
      <c r="Q45" s="27">
        <v>23.34</v>
      </c>
      <c r="R45" s="22">
        <v>336.42</v>
      </c>
      <c r="S45" s="22">
        <v>10055</v>
      </c>
      <c r="T45" s="30">
        <v>295.61</v>
      </c>
      <c r="U45" s="27">
        <v>34.020000000000003</v>
      </c>
      <c r="V45" s="28">
        <f>IF(ISBLANK(GeneralTable[[#This Row],[PES GB5]]),0,1)</f>
        <v>0</v>
      </c>
      <c r="W45" s="28">
        <f>IF(ISBLANK(GeneralTable[[#This Row],[PES CB23ST]]),0,1)</f>
        <v>1</v>
      </c>
      <c r="X45" s="28">
        <f>IF(ISBLANK(GeneralTable[[#This Row],[PES CB23MT]]),0,1)</f>
        <v>1</v>
      </c>
      <c r="Y4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(KBL) 4C/4T v0.5.1 [40]</v>
      </c>
      <c r="Z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40|3DC #154|i5 7500 (KBL)|hq-hq||v0.5.1|54,74|20650|884,67|23,34</v>
      </c>
      <c r="AA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40|3DC #154|i5 7500 (KBL)|hq-hq||v0.5.1|336,42|10055|295,61|34,02</v>
      </c>
      <c r="AB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[TR][TD]40[/TD][TD]3DC #154[/TD][TD]i5 7500 (KBL)[/TD][TD]hq-hq[/TD][TD][/TD][TD]v0.5.1[/TD][TD]54,74[/TD][TD]20650[/TD][TD]884,67[/TD][TD]23,34[/TD][/TR]</v>
      </c>
      <c r="AC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[TR][TD]40[/TD][TD]3DC #154[/TD][TD]i5 7500 (KBL)[/TD][TD]hq-hq[/TD][TD][/TD][TD]v0.5.1[/TD][TD]336,42[/TD][TD]10055[/TD][TD]295,61[/TD][TD]34,02[/TD][/TR]</v>
      </c>
    </row>
    <row r="46" spans="2:29" x14ac:dyDescent="0.3">
      <c r="B46" s="22">
        <v>41</v>
      </c>
      <c r="C46" s="23" t="s">
        <v>47</v>
      </c>
      <c r="D46" s="23" t="s">
        <v>74</v>
      </c>
      <c r="E46" s="23">
        <v>155</v>
      </c>
      <c r="F46" s="23" t="s">
        <v>237</v>
      </c>
      <c r="G46" s="23" t="s">
        <v>69</v>
      </c>
      <c r="H46" s="24" t="s">
        <v>70</v>
      </c>
      <c r="I46" s="24"/>
      <c r="J46" s="24"/>
      <c r="K46" s="22"/>
      <c r="L46" s="22"/>
      <c r="M46" s="26"/>
      <c r="N46" s="22">
        <v>61.55</v>
      </c>
      <c r="O46" s="22">
        <v>25887</v>
      </c>
      <c r="P46" s="25">
        <v>627.62</v>
      </c>
      <c r="Q46" s="27">
        <v>41.25</v>
      </c>
      <c r="R46" s="22">
        <v>925.56</v>
      </c>
      <c r="S46" s="22">
        <v>12017</v>
      </c>
      <c r="T46" s="30">
        <v>89.91</v>
      </c>
      <c r="U46" s="27">
        <v>133.65</v>
      </c>
      <c r="V46" s="28">
        <f>IF(ISBLANK(GeneralTable[[#This Row],[PES GB5]]),0,1)</f>
        <v>0</v>
      </c>
      <c r="W46" s="28">
        <f>IF(ISBLANK(GeneralTable[[#This Row],[PES CB23ST]]),0,1)</f>
        <v>1</v>
      </c>
      <c r="X46" s="28">
        <f>IF(ISBLANK(GeneralTable[[#This Row],[PES CB23MT]]),0,1)</f>
        <v>1</v>
      </c>
      <c r="Y4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(CFL) v0.5.1 [41]</v>
      </c>
      <c r="Z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41|3DC #155|i7 8700k (CFL)|Bernman|@5Ghz|v0.5.1|61,55|25887|627,62|41,25</v>
      </c>
      <c r="AA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41|3DC #155|i7 8700k (CFL)|Bernman|@5Ghz|v0.5.1|925,56|12017|89,91|133,65</v>
      </c>
      <c r="AB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[TR][TD]41[/TD][TD]3DC #155[/TD][TD]i7 8700k (CFL)[/TD][TD]Bernman[/TD][TD]@5Ghz[/TD][TD]v0.5.1[/TD][TD]61,55[/TD][TD]25887[/TD][TD]627,62[/TD][TD]41,25[/TD][/TR]</v>
      </c>
      <c r="AC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[TR][TD]41[/TD][TD]3DC #155[/TD][TD]i7 8700k (CFL)[/TD][TD]Bernman[/TD][TD]@5Ghz[/TD][TD]v0.5.1[/TD][TD]925,56[/TD][TD]12017[/TD][TD]89,91[/TD][TD]133,65[/TD][/TR]</v>
      </c>
    </row>
    <row r="47" spans="2:29" x14ac:dyDescent="0.3">
      <c r="B47" s="22">
        <v>42</v>
      </c>
      <c r="C47" s="23" t="s">
        <v>47</v>
      </c>
      <c r="D47" s="23" t="s">
        <v>74</v>
      </c>
      <c r="E47" s="23">
        <v>156</v>
      </c>
      <c r="F47" s="23" t="s">
        <v>258</v>
      </c>
      <c r="G47" s="23" t="s">
        <v>58</v>
      </c>
      <c r="H47" s="24"/>
      <c r="I47" s="24"/>
      <c r="J47" s="24" t="s">
        <v>30</v>
      </c>
      <c r="K47" s="22"/>
      <c r="L47" s="22"/>
      <c r="M47" s="26"/>
      <c r="N47" s="22">
        <v>168.79</v>
      </c>
      <c r="O47" s="22">
        <v>10124</v>
      </c>
      <c r="P47" s="25">
        <v>585.17999999999995</v>
      </c>
      <c r="Q47" s="27">
        <v>17.3</v>
      </c>
      <c r="R47" s="22">
        <v>3171.28</v>
      </c>
      <c r="S47" s="22">
        <v>4516</v>
      </c>
      <c r="T47" s="30">
        <v>69.83</v>
      </c>
      <c r="U47" s="27">
        <v>64.67</v>
      </c>
      <c r="V47" s="28">
        <f>IF(ISBLANK(GeneralTable[[#This Row],[PES GB5]]),0,1)</f>
        <v>0</v>
      </c>
      <c r="W47" s="28">
        <f>IF(ISBLANK(GeneralTable[[#This Row],[PES CB23ST]]),0,1)</f>
        <v>1</v>
      </c>
      <c r="X47" s="28">
        <f>IF(ISBLANK(GeneralTable[[#This Row],[PES CB23MT]]),0,1)</f>
        <v>1</v>
      </c>
      <c r="Y4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v0.5.1 [42]</v>
      </c>
      <c r="Z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42|3DC #156|R7 5800H (CZN)|Darkearth27||v0.5.1|168,79|10124|585,18|17,3</v>
      </c>
      <c r="AA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42|3DC #156|R7 5800H (CZN)|Darkearth27||v0.5.1|3171,28|4516|69,83|64,67</v>
      </c>
      <c r="AB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[TR][TD]42[/TD][TD]3DC #156[/TD][TD]R7 5800H (CZN)[/TD][TD]Darkearth27[/TD][TD][/TD][TD]v0.5.1[/TD][TD]168,79[/TD][TD]10124[/TD][TD]585,18[/TD][TD]17,3[/TD][/TR]</v>
      </c>
      <c r="AC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[TR][TD]42[/TD][TD]3DC #156[/TD][TD]R7 5800H (CZN)[/TD][TD]Darkearth27[/TD][TD][/TD][TD]v0.5.1[/TD][TD]3171,28[/TD][TD]4516[/TD][TD]69,83[/TD][TD]64,67[/TD][/TR]</v>
      </c>
    </row>
    <row r="48" spans="2:29" x14ac:dyDescent="0.3">
      <c r="B48" s="22">
        <v>43</v>
      </c>
      <c r="C48" s="23" t="s">
        <v>47</v>
      </c>
      <c r="D48" s="23" t="s">
        <v>74</v>
      </c>
      <c r="E48" s="23">
        <v>160</v>
      </c>
      <c r="F48" s="23" t="s">
        <v>32</v>
      </c>
      <c r="G48" s="23" t="s">
        <v>73</v>
      </c>
      <c r="H48" s="24"/>
      <c r="I48" s="24"/>
      <c r="J48" s="24"/>
      <c r="K48" s="22"/>
      <c r="L48" s="22"/>
      <c r="M48" s="26"/>
      <c r="N48" s="22">
        <v>74.44</v>
      </c>
      <c r="O48" s="22">
        <v>26935</v>
      </c>
      <c r="P48" s="25">
        <v>498.76</v>
      </c>
      <c r="Q48" s="27">
        <v>54</v>
      </c>
      <c r="R48" s="22">
        <v>6668.05</v>
      </c>
      <c r="S48" s="22">
        <v>4149</v>
      </c>
      <c r="T48" s="30">
        <v>36.14</v>
      </c>
      <c r="U48" s="27">
        <v>114.8</v>
      </c>
      <c r="V48" s="28">
        <f>IF(ISBLANK(GeneralTable[[#This Row],[PES GB5]]),0,1)</f>
        <v>0</v>
      </c>
      <c r="W48" s="28">
        <f>IF(ISBLANK(GeneralTable[[#This Row],[PES CB23ST]]),0,1)</f>
        <v>1</v>
      </c>
      <c r="X48" s="28">
        <f>IF(ISBLANK(GeneralTable[[#This Row],[PES CB23MT]]),0,1)</f>
        <v>1</v>
      </c>
      <c r="Y4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Z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43|3DC #160|R9 5950X (Vermeer)|GaryX||v0.5.1|74,44|26935|498,76|54</v>
      </c>
      <c r="AA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43|3DC #160|R9 5950X (Vermeer)|GaryX||v0.5.1|6668,05|4149|36,14|114,8</v>
      </c>
      <c r="AB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[TR][TD]43[/TD][TD]3DC #160[/TD][TD]R9 5950X (Vermeer)[/TD][TD]GaryX[/TD][TD][/TD][TD]v0.5.1[/TD][TD]74,44[/TD][TD]26935[/TD][TD]498,76[/TD][TD]54[/TD][/TR]</v>
      </c>
      <c r="AC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[TR][TD]43[/TD][TD]3DC #160[/TD][TD]R9 5950X (Vermeer)[/TD][TD]GaryX[/TD][TD][/TD][TD]v0.5.1[/TD][TD]6668,05[/TD][TD]4149[/TD][TD]36,14[/TD][TD]114,8[/TD][/TR]</v>
      </c>
    </row>
    <row r="49" spans="2:29" x14ac:dyDescent="0.3">
      <c r="B49" s="22">
        <v>44</v>
      </c>
      <c r="C49" s="23" t="s">
        <v>72</v>
      </c>
      <c r="D49" s="23" t="s">
        <v>74</v>
      </c>
      <c r="E49" s="23">
        <v>165</v>
      </c>
      <c r="F49" s="23" t="s">
        <v>248</v>
      </c>
      <c r="G49" s="23" t="s">
        <v>75</v>
      </c>
      <c r="H49" s="24" t="s">
        <v>76</v>
      </c>
      <c r="I49" s="24"/>
      <c r="J49" s="24"/>
      <c r="K49" s="22"/>
      <c r="L49" s="22"/>
      <c r="M49" s="26"/>
      <c r="N49" s="22">
        <v>158.59</v>
      </c>
      <c r="O49" s="22">
        <v>8278</v>
      </c>
      <c r="P49" s="25">
        <v>761.74</v>
      </c>
      <c r="Q49" s="27">
        <v>10.87</v>
      </c>
      <c r="R49" s="22">
        <v>1878.68</v>
      </c>
      <c r="S49" s="22">
        <v>3886</v>
      </c>
      <c r="T49" s="30">
        <v>136.99</v>
      </c>
      <c r="U49" s="27">
        <v>28.36</v>
      </c>
      <c r="V49" s="28">
        <f>IF(ISBLANK(GeneralTable[[#This Row],[PES GB5]]),0,1)</f>
        <v>0</v>
      </c>
      <c r="W49" s="28">
        <f>IF(ISBLANK(GeneralTable[[#This Row],[PES CB23ST]]),0,1)</f>
        <v>1</v>
      </c>
      <c r="X49" s="28">
        <f>IF(ISBLANK(GeneralTable[[#This Row],[PES CB23MT]]),0,1)</f>
        <v>1</v>
      </c>
      <c r="Y4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(RNR) v0.6.0 [44]</v>
      </c>
      <c r="Z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44|3DC #165|R5 4600H (RNR)|Groschi|Win 11|v0.6.0|158,59|8278|761,74|10,87</v>
      </c>
      <c r="AA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44|3DC #165|R5 4600H (RNR)|Groschi|Win 11|v0.6.0|1878,68|3886|136,99|28,36</v>
      </c>
      <c r="AB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[TR][TD]44[/TD][TD]3DC #165[/TD][TD]R5 4600H (RNR)[/TD][TD]Groschi[/TD][TD]Win 11[/TD][TD]v0.6.0[/TD][TD]158,59[/TD][TD]8278[/TD][TD]761,74[/TD][TD]10,87[/TD][/TR]</v>
      </c>
      <c r="AC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[TR][TD]44[/TD][TD]3DC #165[/TD][TD]R5 4600H (RNR)[/TD][TD]Groschi[/TD][TD]Win 11[/TD][TD]v0.6.0[/TD][TD]1878,68[/TD][TD]3886[/TD][TD]136,99[/TD][TD]28,36[/TD][/TR]</v>
      </c>
    </row>
    <row r="50" spans="2:29" x14ac:dyDescent="0.3">
      <c r="B50" s="22">
        <v>45</v>
      </c>
      <c r="C50" s="23" t="s">
        <v>72</v>
      </c>
      <c r="D50" s="23" t="s">
        <v>77</v>
      </c>
      <c r="E50" s="23">
        <v>4</v>
      </c>
      <c r="F50" s="23" t="s">
        <v>35</v>
      </c>
      <c r="G50" s="23" t="s">
        <v>78</v>
      </c>
      <c r="H50" s="24" t="s">
        <v>79</v>
      </c>
      <c r="I50" s="24" t="s">
        <v>79</v>
      </c>
      <c r="J50" s="24" t="s">
        <v>30</v>
      </c>
      <c r="K50" s="22"/>
      <c r="L50" s="22"/>
      <c r="M50" s="26"/>
      <c r="N50" s="22">
        <v>58.15</v>
      </c>
      <c r="O50" s="22">
        <v>33913</v>
      </c>
      <c r="P50" s="25">
        <v>507.07</v>
      </c>
      <c r="Q50" s="27">
        <v>66.88</v>
      </c>
      <c r="R50" s="22">
        <v>4388.1099999999997</v>
      </c>
      <c r="S50" s="22">
        <v>4868</v>
      </c>
      <c r="T50" s="30">
        <v>46.82</v>
      </c>
      <c r="U50" s="27">
        <v>103.97</v>
      </c>
      <c r="V50" s="28">
        <f>IF(ISBLANK(GeneralTable[[#This Row],[PES GB5]]),0,1)</f>
        <v>0</v>
      </c>
      <c r="W50" s="28">
        <f>IF(ISBLANK(GeneralTable[[#This Row],[PES CB23ST]]),0,1)</f>
        <v>1</v>
      </c>
      <c r="X50" s="28">
        <f>IF(ISBLANK(GeneralTable[[#This Row],[PES CB23MT]]),0,1)</f>
        <v>1</v>
      </c>
      <c r="Y5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Z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45|CB #4|R9 5900X (Vermeer)|Asghan|@95W|v0.6.0|58,15|33913|507,07|66,88</v>
      </c>
      <c r="AA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45|CB #4|R9 5900X (Vermeer)|Asghan|@95W|v0.6.0|4388,11|4868|46,82|103,97</v>
      </c>
      <c r="AB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[TR][TD]45[/TD][TD]CB #4[/TD][TD]R9 5900X (Vermeer)[/TD][TD]Asghan[/TD][TD]@95W[/TD][TD]v0.6.0[/TD][TD]58,15[/TD][TD]33913[/TD][TD]507,07[/TD][TD]66,88[/TD][/TR]</v>
      </c>
      <c r="AC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[TR][TD]45[/TD][TD]CB #4[/TD][TD]R9 5900X (Vermeer)[/TD][TD]Asghan[/TD][TD]@95W[/TD][TD]v0.6.0[/TD][TD]4388,11[/TD][TD]4868[/TD][TD]46,82[/TD][TD]103,97[/TD][/TR]</v>
      </c>
    </row>
    <row r="51" spans="2:29" x14ac:dyDescent="0.3">
      <c r="B51" s="22">
        <v>46</v>
      </c>
      <c r="C51" s="23" t="s">
        <v>72</v>
      </c>
      <c r="D51" s="23" t="s">
        <v>77</v>
      </c>
      <c r="E51" s="23">
        <v>5</v>
      </c>
      <c r="F51" s="23" t="s">
        <v>82</v>
      </c>
      <c r="G51" s="23" t="s">
        <v>80</v>
      </c>
      <c r="H51" s="24"/>
      <c r="I51" s="24"/>
      <c r="J51" s="24" t="s">
        <v>30</v>
      </c>
      <c r="K51" s="22"/>
      <c r="L51" s="22"/>
      <c r="M51" s="26"/>
      <c r="N51" s="22">
        <v>90.06</v>
      </c>
      <c r="O51" s="22">
        <v>21193</v>
      </c>
      <c r="P51" s="25">
        <v>523.91999999999996</v>
      </c>
      <c r="Q51" s="27">
        <v>40.450000000000003</v>
      </c>
      <c r="R51" s="22">
        <v>1843</v>
      </c>
      <c r="S51" s="22">
        <v>7230</v>
      </c>
      <c r="T51" s="30">
        <v>75.05</v>
      </c>
      <c r="U51" s="27">
        <v>96.34</v>
      </c>
      <c r="V51" s="28">
        <f>IF(ISBLANK(GeneralTable[[#This Row],[PES GB5]]),0,1)</f>
        <v>0</v>
      </c>
      <c r="W51" s="28">
        <f>IF(ISBLANK(GeneralTable[[#This Row],[PES CB23ST]]),0,1)</f>
        <v>1</v>
      </c>
      <c r="X51" s="28">
        <f>IF(ISBLANK(GeneralTable[[#This Row],[PES CB23MT]]),0,1)</f>
        <v>1</v>
      </c>
      <c r="Y5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Z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46|CB #5|R5 5600X (Vermeer)|mesohorny||v0.6.0|90,06|21193|523,92|40,45</v>
      </c>
      <c r="AA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46|CB #5|R5 5600X (Vermeer)|mesohorny||v0.6.0|1843|7230|75,05|96,34</v>
      </c>
      <c r="AB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[TR][TD]46[/TD][TD]CB #5[/TD][TD]R5 5600X (Vermeer)[/TD][TD]mesohorny[/TD][TD][/TD][TD]v0.6.0[/TD][TD]90,06[/TD][TD]21193[/TD][TD]523,92[/TD][TD]40,45[/TD][/TR]</v>
      </c>
      <c r="AC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[TR][TD]46[/TD][TD]CB #5[/TD][TD]R5 5600X (Vermeer)[/TD][TD]mesohorny[/TD][TD][/TD][TD]v0.6.0[/TD][TD]1843[/TD][TD]7230[/TD][TD]75,05[/TD][TD]96,34[/TD][/TR]</v>
      </c>
    </row>
    <row r="52" spans="2:29" x14ac:dyDescent="0.3">
      <c r="B52" s="22">
        <v>47</v>
      </c>
      <c r="C52" s="23" t="s">
        <v>72</v>
      </c>
      <c r="D52" s="23" t="s">
        <v>77</v>
      </c>
      <c r="E52" s="23">
        <v>9</v>
      </c>
      <c r="F52" s="23" t="s">
        <v>33</v>
      </c>
      <c r="G52" s="23" t="s">
        <v>81</v>
      </c>
      <c r="H52" s="24" t="s">
        <v>105</v>
      </c>
      <c r="I52" s="24"/>
      <c r="J52" s="24"/>
      <c r="K52" s="22"/>
      <c r="L52" s="22"/>
      <c r="M52" s="26"/>
      <c r="N52" s="22">
        <v>101.29</v>
      </c>
      <c r="O52" s="22">
        <v>15775</v>
      </c>
      <c r="P52" s="25">
        <v>625.84</v>
      </c>
      <c r="Q52" s="27">
        <v>25.21</v>
      </c>
      <c r="R52" s="22">
        <v>2569.91</v>
      </c>
      <c r="S52" s="22">
        <v>5444</v>
      </c>
      <c r="T52" s="30">
        <v>71.48</v>
      </c>
      <c r="U52" s="27">
        <v>76.150000000000006</v>
      </c>
      <c r="V52" s="28">
        <f>IF(ISBLANK(GeneralTable[[#This Row],[PES GB5]]),0,1)</f>
        <v>0</v>
      </c>
      <c r="W52" s="28">
        <f>IF(ISBLANK(GeneralTable[[#This Row],[PES CB23ST]]),0,1)</f>
        <v>1</v>
      </c>
      <c r="X52" s="28">
        <f>IF(ISBLANK(GeneralTable[[#This Row],[PES CB23MT]]),0,1)</f>
        <v>1</v>
      </c>
      <c r="Y5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Z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47|CB #9|R7 3700X (Matisse)|Puffer0815|Outlier?|v0.6.0|101,29|15775|625,84|25,21</v>
      </c>
      <c r="AA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47|CB #9|R7 3700X (Matisse)|Puffer0815|Outlier?|v0.6.0|2569,91|5444|71,48|76,15</v>
      </c>
      <c r="AB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[TR][TD]47[/TD][TD]CB #9[/TD][TD]R7 3700X (Matisse)[/TD][TD]Puffer0815[/TD][TD]Outlier?[/TD][TD]v0.6.0[/TD][TD]101,29[/TD][TD]15775[/TD][TD]625,84[/TD][TD]25,21[/TD][/TR]</v>
      </c>
      <c r="AC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[TR][TD]47[/TD][TD]CB #9[/TD][TD]R7 3700X (Matisse)[/TD][TD]Puffer0815[/TD][TD]Outlier?[/TD][TD]v0.6.0[/TD][TD]2569,91[/TD][TD]5444[/TD][TD]71,48[/TD][TD]76,15[/TD][/TR]</v>
      </c>
    </row>
    <row r="53" spans="2:29" x14ac:dyDescent="0.3">
      <c r="B53" s="22">
        <v>48</v>
      </c>
      <c r="C53" s="23" t="s">
        <v>72</v>
      </c>
      <c r="D53" s="23" t="s">
        <v>77</v>
      </c>
      <c r="E53" s="23">
        <v>10</v>
      </c>
      <c r="F53" s="23" t="s">
        <v>90</v>
      </c>
      <c r="G53" s="23" t="s">
        <v>83</v>
      </c>
      <c r="H53" s="24" t="s">
        <v>105</v>
      </c>
      <c r="I53" s="24"/>
      <c r="J53" s="24" t="s">
        <v>30</v>
      </c>
      <c r="K53" s="22"/>
      <c r="L53" s="22"/>
      <c r="M53" s="26"/>
      <c r="N53" s="22">
        <v>147.36000000000001</v>
      </c>
      <c r="O53" s="22">
        <v>6619</v>
      </c>
      <c r="P53" s="25">
        <v>1025.22</v>
      </c>
      <c r="Q53" s="27">
        <v>6.46</v>
      </c>
      <c r="R53" s="22">
        <v>1538.34</v>
      </c>
      <c r="S53" s="22">
        <v>2529</v>
      </c>
      <c r="T53" s="30">
        <v>257.01</v>
      </c>
      <c r="U53" s="27">
        <v>9.84</v>
      </c>
      <c r="V53" s="28">
        <f>IF(ISBLANK(GeneralTable[[#This Row],[PES GB5]]),0,1)</f>
        <v>0</v>
      </c>
      <c r="W53" s="28">
        <f>IF(ISBLANK(GeneralTable[[#This Row],[PES CB23ST]]),0,1)</f>
        <v>1</v>
      </c>
      <c r="X53" s="28">
        <f>IF(ISBLANK(GeneralTable[[#This Row],[PES CB23MT]]),0,1)</f>
        <v>1</v>
      </c>
      <c r="Y5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Z5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48|CB #10|R5 3500U (Picasso)|Tenferenzu|Outlier?|v0.6.0|147,36|6619|1025,22|6,46</v>
      </c>
      <c r="AA5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48|CB #10|R5 3500U (Picasso)|Tenferenzu|Outlier?|v0.6.0|1538,34|2529|257,01|9,84</v>
      </c>
      <c r="AB5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[TR][TD]48[/TD][TD]CB #10[/TD][TD]R5 3500U (Picasso)[/TD][TD]Tenferenzu[/TD][TD]Outlier?[/TD][TD]v0.6.0[/TD][TD]147,36[/TD][TD]6619[/TD][TD]1025,22[/TD][TD]6,46[/TD][/TR]</v>
      </c>
      <c r="AC5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[TR][TD]48[/TD][TD]CB #10[/TD][TD]R5 3500U (Picasso)[/TD][TD]Tenferenzu[/TD][TD]Outlier?[/TD][TD]v0.6.0[/TD][TD]1538,34[/TD][TD]2529[/TD][TD]257,01[/TD][TD]9,84[/TD][/TR]</v>
      </c>
    </row>
    <row r="54" spans="2:29" x14ac:dyDescent="0.3">
      <c r="B54" s="22">
        <v>49</v>
      </c>
      <c r="C54" s="23" t="s">
        <v>72</v>
      </c>
      <c r="D54" s="23" t="s">
        <v>77</v>
      </c>
      <c r="E54" s="23">
        <v>13</v>
      </c>
      <c r="F54" s="23" t="s">
        <v>33</v>
      </c>
      <c r="G54" s="23" t="s">
        <v>84</v>
      </c>
      <c r="H54" s="24" t="s">
        <v>79</v>
      </c>
      <c r="I54" s="24" t="s">
        <v>79</v>
      </c>
      <c r="J54" s="24" t="s">
        <v>30</v>
      </c>
      <c r="K54" s="22"/>
      <c r="L54" s="22"/>
      <c r="M54" s="26"/>
      <c r="N54" s="22">
        <v>69.31</v>
      </c>
      <c r="O54" s="22">
        <v>22812</v>
      </c>
      <c r="P54" s="25">
        <v>632.5</v>
      </c>
      <c r="Q54" s="27">
        <v>36.07</v>
      </c>
      <c r="R54" s="22">
        <v>2268.8000000000002</v>
      </c>
      <c r="S54" s="22">
        <v>6201</v>
      </c>
      <c r="T54" s="30">
        <v>71.08</v>
      </c>
      <c r="U54" s="27">
        <v>87.23</v>
      </c>
      <c r="V54" s="28">
        <f>IF(ISBLANK(GeneralTable[[#This Row],[PES GB5]]),0,1)</f>
        <v>0</v>
      </c>
      <c r="W54" s="28">
        <f>IF(ISBLANK(GeneralTable[[#This Row],[PES CB23ST]]),0,1)</f>
        <v>1</v>
      </c>
      <c r="X54" s="28">
        <f>IF(ISBLANK(GeneralTable[[#This Row],[PES CB23MT]]),0,1)</f>
        <v>1</v>
      </c>
      <c r="Y5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Z5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49|CB #13|R7 3700X (Matisse)|Hardy72|@95W|v0.6.0|69,31|22812|632,5|36,07</v>
      </c>
      <c r="AA5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49|CB #13|R7 3700X (Matisse)|Hardy72|@95W|v0.6.0|2268,8|6201|71,08|87,23</v>
      </c>
      <c r="AB5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[TR][TD]49[/TD][TD]CB #13[/TD][TD]R7 3700X (Matisse)[/TD][TD]Hardy72[/TD][TD]@95W[/TD][TD]v0.6.0[/TD][TD]69,31[/TD][TD]22812[/TD][TD]632,5[/TD][TD]36,07[/TD][/TR]</v>
      </c>
      <c r="AC5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[TR][TD]49[/TD][TD]CB #13[/TD][TD]R7 3700X (Matisse)[/TD][TD]Hardy72[/TD][TD]@95W[/TD][TD]v0.6.0[/TD][TD]2268,8[/TD][TD]6201[/TD][TD]71,08[/TD][TD]87,23[/TD][/TR]</v>
      </c>
    </row>
    <row r="55" spans="2:29" x14ac:dyDescent="0.3">
      <c r="B55" s="22">
        <v>50</v>
      </c>
      <c r="C55" s="23" t="s">
        <v>72</v>
      </c>
      <c r="D55" s="23" t="s">
        <v>77</v>
      </c>
      <c r="E55" s="23">
        <v>14</v>
      </c>
      <c r="F55" s="23" t="s">
        <v>33</v>
      </c>
      <c r="G55" s="23" t="s">
        <v>85</v>
      </c>
      <c r="H55" s="24" t="s">
        <v>86</v>
      </c>
      <c r="I55" s="24" t="s">
        <v>86</v>
      </c>
      <c r="J55" s="24" t="s">
        <v>30</v>
      </c>
      <c r="K55" s="22"/>
      <c r="L55" s="22"/>
      <c r="M55" s="26"/>
      <c r="N55" s="22">
        <v>82.88</v>
      </c>
      <c r="O55" s="22">
        <v>19421.07</v>
      </c>
      <c r="P55" s="25">
        <v>621.27</v>
      </c>
      <c r="Q55" s="27">
        <v>31.26</v>
      </c>
      <c r="R55" s="22">
        <v>2738.85</v>
      </c>
      <c r="S55" s="22">
        <v>5276.69</v>
      </c>
      <c r="T55" s="30">
        <v>69.19</v>
      </c>
      <c r="U55" s="27">
        <v>76.260000000000005</v>
      </c>
      <c r="V55" s="28">
        <f>IF(ISBLANK(GeneralTable[[#This Row],[PES GB5]]),0,1)</f>
        <v>0</v>
      </c>
      <c r="W55" s="28">
        <f>IF(ISBLANK(GeneralTable[[#This Row],[PES CB23ST]]),0,1)</f>
        <v>1</v>
      </c>
      <c r="X55" s="28">
        <f>IF(ISBLANK(GeneralTable[[#This Row],[PES CB23MT]]),0,1)</f>
        <v>1</v>
      </c>
      <c r="Y5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Z5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50|CB #14|R7 3700X (Matisse)|Jon Dohnson|@PBO|v0.6.0|82,88|19421|621,27|31,26</v>
      </c>
      <c r="AA5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50|CB #14|R7 3700X (Matisse)|Jon Dohnson|@PBO|v0.6.0|2738,85|5277|69,19|76,26</v>
      </c>
      <c r="AB5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[TR][TD]50[/TD][TD]CB #14[/TD][TD]R7 3700X (Matisse)[/TD][TD]Jon Dohnson[/TD][TD]@PBO[/TD][TD]v0.6.0[/TD][TD]82,88[/TD][TD]19421[/TD][TD]621,27[/TD][TD]31,26[/TD][/TR]</v>
      </c>
      <c r="AC5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[TR][TD]50[/TD][TD]CB #14[/TD][TD]R7 3700X (Matisse)[/TD][TD]Jon Dohnson[/TD][TD]@PBO[/TD][TD]v0.6.0[/TD][TD]2738,85[/TD][TD]5277[/TD][TD]69,19[/TD][TD]76,26[/TD][/TR]</v>
      </c>
    </row>
    <row r="56" spans="2:29" x14ac:dyDescent="0.3">
      <c r="B56" s="22">
        <v>51</v>
      </c>
      <c r="C56" s="23" t="s">
        <v>72</v>
      </c>
      <c r="D56" s="23" t="s">
        <v>77</v>
      </c>
      <c r="E56" s="23">
        <v>20</v>
      </c>
      <c r="F56" s="23" t="s">
        <v>256</v>
      </c>
      <c r="G56" s="23" t="s">
        <v>87</v>
      </c>
      <c r="H56" s="24"/>
      <c r="I56" s="24"/>
      <c r="J56" s="24"/>
      <c r="K56" s="22"/>
      <c r="L56" s="22"/>
      <c r="M56" s="26"/>
      <c r="N56" s="22">
        <v>107.39</v>
      </c>
      <c r="O56" s="22">
        <v>10395</v>
      </c>
      <c r="P56" s="25">
        <v>895.74</v>
      </c>
      <c r="Q56" s="27">
        <v>11.63</v>
      </c>
      <c r="R56" s="22">
        <v>838.17</v>
      </c>
      <c r="S56" s="22">
        <v>5030</v>
      </c>
      <c r="T56" s="30">
        <v>237.2</v>
      </c>
      <c r="U56" s="27">
        <v>21.21</v>
      </c>
      <c r="V56" s="28">
        <f>IF(ISBLANK(GeneralTable[[#This Row],[PES GB5]]),0,1)</f>
        <v>0</v>
      </c>
      <c r="W56" s="28">
        <f>IF(ISBLANK(GeneralTable[[#This Row],[PES CB23ST]]),0,1)</f>
        <v>1</v>
      </c>
      <c r="X56" s="28">
        <f>IF(ISBLANK(GeneralTable[[#This Row],[PES CB23MT]]),0,1)</f>
        <v>1</v>
      </c>
      <c r="Y5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(WKL) v0.6.0 [51]</v>
      </c>
      <c r="Z5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51|CB #20|i5 8250U (WKL)|Rabrogo||v0.6.0|107,39|10395|895,74|11,63</v>
      </c>
      <c r="AA5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51|CB #20|i5 8250U (WKL)|Rabrogo||v0.6.0|838,17|5030|237,2|21,21</v>
      </c>
      <c r="AB5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[TR][TD]51[/TD][TD]CB #20[/TD][TD]i5 8250U (WKL)[/TD][TD]Rabrogo[/TD][TD][/TD][TD]v0.6.0[/TD][TD]107,39[/TD][TD]10395[/TD][TD]895,74[/TD][TD]11,63[/TD][/TR]</v>
      </c>
      <c r="AC5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[TR][TD]51[/TD][TD]CB #20[/TD][TD]i5 8250U (WKL)[/TD][TD]Rabrogo[/TD][TD][/TD][TD]v0.6.0[/TD][TD]838,17[/TD][TD]5030[/TD][TD]237,2[/TD][TD]21,21[/TD][/TR]</v>
      </c>
    </row>
    <row r="57" spans="2:29" x14ac:dyDescent="0.3">
      <c r="B57" s="22">
        <v>52</v>
      </c>
      <c r="C57" s="23" t="s">
        <v>72</v>
      </c>
      <c r="D57" s="23" t="s">
        <v>77</v>
      </c>
      <c r="E57" s="23">
        <v>36</v>
      </c>
      <c r="F57" s="23" t="s">
        <v>88</v>
      </c>
      <c r="G57" s="23" t="s">
        <v>89</v>
      </c>
      <c r="H57" s="24"/>
      <c r="I57" s="24"/>
      <c r="J57" s="24" t="s">
        <v>30</v>
      </c>
      <c r="K57" s="22"/>
      <c r="L57" s="22"/>
      <c r="M57" s="26"/>
      <c r="N57" s="22">
        <v>40.92</v>
      </c>
      <c r="O57" s="22">
        <v>24128.5</v>
      </c>
      <c r="P57" s="25">
        <v>1012.91</v>
      </c>
      <c r="Q57" s="27">
        <v>23.82</v>
      </c>
      <c r="R57" s="22">
        <v>451.85</v>
      </c>
      <c r="S57" s="22">
        <v>8980.59</v>
      </c>
      <c r="T57" s="30">
        <v>246.44</v>
      </c>
      <c r="U57" s="27">
        <v>36.44</v>
      </c>
      <c r="V57" s="28">
        <f>IF(ISBLANK(GeneralTable[[#This Row],[PES GB5]]),0,1)</f>
        <v>0</v>
      </c>
      <c r="W57" s="28">
        <f>IF(ISBLANK(GeneralTable[[#This Row],[PES CB23ST]]),0,1)</f>
        <v>1</v>
      </c>
      <c r="X57" s="28">
        <f>IF(ISBLANK(GeneralTable[[#This Row],[PES CB23MT]]),0,1)</f>
        <v>1</v>
      </c>
      <c r="Y5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Z5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52|CB #36|i7 4800MQ (Haswell)|DrAgOnBaLlOnE||v0.6.0|40,92|24129|1012,91|23,82</v>
      </c>
      <c r="AA5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52|CB #36|i7 4800MQ (Haswell)|DrAgOnBaLlOnE||v0.6.0|451,85|8981|246,44|36,44</v>
      </c>
      <c r="AB5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[TR][TD]52[/TD][TD]CB #36[/TD][TD]i7 4800MQ (Haswell)[/TD][TD]DrAgOnBaLlOnE[/TD][TD][/TD][TD]v0.6.0[/TD][TD]40,92[/TD][TD]24129[/TD][TD]1012,91[/TD][TD]23,82[/TD][/TR]</v>
      </c>
      <c r="AC5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[TR][TD]52[/TD][TD]CB #36[/TD][TD]i7 4800MQ (Haswell)[/TD][TD]DrAgOnBaLlOnE[/TD][TD][/TD][TD]v0.6.0[/TD][TD]451,85[/TD][TD]8981[/TD][TD]246,44[/TD][TD]36,44[/TD][/TR]</v>
      </c>
    </row>
    <row r="58" spans="2:29" x14ac:dyDescent="0.3">
      <c r="B58" s="22">
        <v>53</v>
      </c>
      <c r="C58" s="23" t="s">
        <v>72</v>
      </c>
      <c r="D58" s="23" t="s">
        <v>77</v>
      </c>
      <c r="E58" s="23">
        <v>49</v>
      </c>
      <c r="F58" s="23" t="s">
        <v>90</v>
      </c>
      <c r="G58" s="23" t="s">
        <v>78</v>
      </c>
      <c r="H58" s="24" t="s">
        <v>121</v>
      </c>
      <c r="I58" s="24"/>
      <c r="J58" s="24" t="s">
        <v>30</v>
      </c>
      <c r="K58" s="22"/>
      <c r="L58" s="22"/>
      <c r="M58" s="26"/>
      <c r="N58" s="22">
        <v>91.97</v>
      </c>
      <c r="O58" s="22">
        <v>9072</v>
      </c>
      <c r="P58" s="25">
        <v>1198.55</v>
      </c>
      <c r="Q58" s="27">
        <v>7.57</v>
      </c>
      <c r="R58" s="22">
        <v>935.44</v>
      </c>
      <c r="S58" s="22">
        <v>3335</v>
      </c>
      <c r="T58" s="30">
        <v>320.52999999999997</v>
      </c>
      <c r="U58" s="27">
        <v>10.41</v>
      </c>
      <c r="V58" s="28">
        <f>IF(ISBLANK(GeneralTable[[#This Row],[PES GB5]]),0,1)</f>
        <v>0</v>
      </c>
      <c r="W58" s="28">
        <f>IF(ISBLANK(GeneralTable[[#This Row],[PES CB23ST]]),0,1)</f>
        <v>1</v>
      </c>
      <c r="X58" s="28">
        <f>IF(ISBLANK(GeneralTable[[#This Row],[PES CB23MT]]),0,1)</f>
        <v>1</v>
      </c>
      <c r="Y5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Z5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53|CB #49|R5 3500U (Picasso)|Asghan|ThinkPad E495|v0.6.0|91,97|9072|1198,55|7,57</v>
      </c>
      <c r="AA5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53|CB #49|R5 3500U (Picasso)|Asghan|ThinkPad E495|v0.6.0|935,44|3335|320,53|10,41</v>
      </c>
      <c r="AB5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[TR][TD]53[/TD][TD]CB #49[/TD][TD]R5 3500U (Picasso)[/TD][TD]Asghan[/TD][TD]ThinkPad E495[/TD][TD]v0.6.0[/TD][TD]91,97[/TD][TD]9072[/TD][TD]1198,55[/TD][TD]7,57[/TD][/TR]</v>
      </c>
      <c r="AC5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[TR][TD]53[/TD][TD]CB #49[/TD][TD]R5 3500U (Picasso)[/TD][TD]Asghan[/TD][TD]ThinkPad E495[/TD][TD]v0.6.0[/TD][TD]935,44[/TD][TD]3335[/TD][TD]320,53[/TD][TD]10,41[/TD][/TR]</v>
      </c>
    </row>
    <row r="59" spans="2:29" x14ac:dyDescent="0.3">
      <c r="B59" s="22">
        <v>56</v>
      </c>
      <c r="C59" s="23" t="s">
        <v>72</v>
      </c>
      <c r="D59" s="23" t="s">
        <v>77</v>
      </c>
      <c r="E59" s="23">
        <v>57</v>
      </c>
      <c r="F59" s="23" t="s">
        <v>238</v>
      </c>
      <c r="G59" s="23" t="s">
        <v>91</v>
      </c>
      <c r="H59" s="24"/>
      <c r="I59" s="24" t="s">
        <v>92</v>
      </c>
      <c r="J59" s="24" t="s">
        <v>30</v>
      </c>
      <c r="K59" s="22"/>
      <c r="L59" s="22"/>
      <c r="M59" s="26"/>
      <c r="N59" s="22">
        <v>104.65</v>
      </c>
      <c r="O59" s="22">
        <v>13860.34</v>
      </c>
      <c r="P59" s="25">
        <v>689.41</v>
      </c>
      <c r="Q59" s="27">
        <v>20.100000000000001</v>
      </c>
      <c r="R59" s="22">
        <v>1370.41</v>
      </c>
      <c r="S59" s="22">
        <v>6344.53</v>
      </c>
      <c r="T59" s="30">
        <v>115.01</v>
      </c>
      <c r="U59" s="27">
        <v>55.16</v>
      </c>
      <c r="V59" s="28">
        <f>IF(ISBLANK(GeneralTable[[#This Row],[PES GB5]]),0,1)</f>
        <v>0</v>
      </c>
      <c r="W59" s="28">
        <f>IF(ISBLANK(GeneralTable[[#This Row],[PES CB23ST]]),0,1)</f>
        <v>1</v>
      </c>
      <c r="X59" s="28">
        <f>IF(ISBLANK(GeneralTable[[#This Row],[PES CB23MT]]),0,1)</f>
        <v>1</v>
      </c>
      <c r="Y5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@55W;-140mV v0.6.0 [56]</v>
      </c>
      <c r="Z5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56|CB #57|i7 9750H (CFL)|Blende Up||v0.6.0|104,65|13860|689,41|20,1</v>
      </c>
      <c r="AA5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56|CB #57|i7 9750H (CFL)|Blende Up||v0.6.0|1370,41|6345|115,01|55,16</v>
      </c>
      <c r="AB5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[TR][TD]56[/TD][TD]CB #57[/TD][TD]i7 9750H (CFL)[/TD][TD]Blende Up[/TD][TD][/TD][TD]v0.6.0[/TD][TD]104,65[/TD][TD]13860[/TD][TD]689,41[/TD][TD]20,1[/TD][/TR]</v>
      </c>
      <c r="AC5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[TR][TD]56[/TD][TD]CB #57[/TD][TD]i7 9750H (CFL)[/TD][TD]Blende Up[/TD][TD][/TD][TD]v0.6.0[/TD][TD]1370,41[/TD][TD]6345[/TD][TD]115,01[/TD][TD]55,16[/TD][/TR]</v>
      </c>
    </row>
    <row r="60" spans="2:29" x14ac:dyDescent="0.3">
      <c r="B60" s="22">
        <v>57</v>
      </c>
      <c r="C60" s="23" t="s">
        <v>72</v>
      </c>
      <c r="D60" s="23" t="s">
        <v>77</v>
      </c>
      <c r="E60" s="23">
        <v>60</v>
      </c>
      <c r="F60" s="23" t="s">
        <v>93</v>
      </c>
      <c r="G60" s="23" t="s">
        <v>91</v>
      </c>
      <c r="H60" s="24"/>
      <c r="I60" s="24"/>
      <c r="J60" s="24" t="s">
        <v>30</v>
      </c>
      <c r="K60" s="22"/>
      <c r="L60" s="22"/>
      <c r="M60" s="26"/>
      <c r="N60" s="22">
        <v>35.72</v>
      </c>
      <c r="O60" s="22">
        <v>27072.99</v>
      </c>
      <c r="P60" s="25">
        <v>1034.0899999999999</v>
      </c>
      <c r="Q60" s="27">
        <v>26.28</v>
      </c>
      <c r="R60" s="22">
        <v>447.21</v>
      </c>
      <c r="S60" s="22">
        <v>11189.89</v>
      </c>
      <c r="T60" s="30">
        <v>199.83</v>
      </c>
      <c r="U60" s="27">
        <v>56</v>
      </c>
      <c r="V60" s="28">
        <f>IF(ISBLANK(GeneralTable[[#This Row],[PES GB5]]),0,1)</f>
        <v>0</v>
      </c>
      <c r="W60" s="28">
        <f>IF(ISBLANK(GeneralTable[[#This Row],[PES CB23ST]]),0,1)</f>
        <v>1</v>
      </c>
      <c r="X60" s="28">
        <f>IF(ISBLANK(GeneralTable[[#This Row],[PES CB23MT]]),0,1)</f>
        <v>1</v>
      </c>
      <c r="Y6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Z6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57|CB #60|i7 3770K (Ivy Bridge)|Blende Up||v0.6.0|35,72|27073|1034,09|26,28</v>
      </c>
      <c r="AA6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57|CB #60|i7 3770K (Ivy Bridge)|Blende Up||v0.6.0|447,21|11190|199,83|56</v>
      </c>
      <c r="AB6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[TR][TD]57[/TD][TD]CB #60[/TD][TD]i7 3770K (Ivy Bridge)[/TD][TD]Blende Up[/TD][TD][/TD][TD]v0.6.0[/TD][TD]35,72[/TD][TD]27073[/TD][TD]1034,09[/TD][TD]26,28[/TD][/TR]</v>
      </c>
      <c r="AC6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[TR][TD]57[/TD][TD]CB #60[/TD][TD]i7 3770K (Ivy Bridge)[/TD][TD]Blende Up[/TD][TD][/TD][TD]v0.6.0[/TD][TD]447,21[/TD][TD]11190[/TD][TD]199,83[/TD][TD]56[/TD][/TR]</v>
      </c>
    </row>
    <row r="61" spans="2:29" x14ac:dyDescent="0.3">
      <c r="B61" s="22">
        <v>58</v>
      </c>
      <c r="C61" s="23" t="s">
        <v>72</v>
      </c>
      <c r="D61" s="23" t="s">
        <v>77</v>
      </c>
      <c r="E61" s="23">
        <v>60</v>
      </c>
      <c r="F61" s="23" t="s">
        <v>95</v>
      </c>
      <c r="G61" s="23" t="s">
        <v>91</v>
      </c>
      <c r="H61" s="24"/>
      <c r="I61" s="24"/>
      <c r="J61" s="24"/>
      <c r="K61" s="22"/>
      <c r="L61" s="22"/>
      <c r="M61" s="26"/>
      <c r="N61" s="22">
        <v>58.95</v>
      </c>
      <c r="O61" s="22">
        <v>13379.46</v>
      </c>
      <c r="P61" s="25">
        <v>1267.9000000000001</v>
      </c>
      <c r="Q61" s="27">
        <v>10.55</v>
      </c>
      <c r="R61" s="22">
        <v>184.8</v>
      </c>
      <c r="S61" s="22">
        <v>9015.32</v>
      </c>
      <c r="T61" s="30">
        <v>600.22</v>
      </c>
      <c r="U61" s="27">
        <v>15.02</v>
      </c>
      <c r="V61" s="28">
        <f>IF(ISBLANK(GeneralTable[[#This Row],[PES GB5]]),0,1)</f>
        <v>0</v>
      </c>
      <c r="W61" s="28">
        <f>IF(ISBLANK(GeneralTable[[#This Row],[PES CB23ST]]),0,1)</f>
        <v>1</v>
      </c>
      <c r="X61" s="28">
        <f>IF(ISBLANK(GeneralTable[[#This Row],[PES CB23MT]]),0,1)</f>
        <v>1</v>
      </c>
      <c r="Y6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Z6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58|CB #60|i5 4300U (Haswell)|Blende Up||v0.6.0|58,95|13379|1267,9|10,55</v>
      </c>
      <c r="AA6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58|CB #60|i5 4300U (Haswell)|Blende Up||v0.6.0|184,8|9015|600,22|15,02</v>
      </c>
      <c r="AB6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[TR][TD]58[/TD][TD]CB #60[/TD][TD]i5 4300U (Haswell)[/TD][TD]Blende Up[/TD][TD][/TD][TD]v0.6.0[/TD][TD]58,95[/TD][TD]13379[/TD][TD]1267,9[/TD][TD]10,55[/TD][/TR]</v>
      </c>
      <c r="AC6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[TR][TD]58[/TD][TD]CB #60[/TD][TD]i5 4300U (Haswell)[/TD][TD]Blende Up[/TD][TD][/TD][TD]v0.6.0[/TD][TD]184,8[/TD][TD]9015[/TD][TD]600,22[/TD][TD]15,02[/TD][/TR]</v>
      </c>
    </row>
    <row r="62" spans="2:29" x14ac:dyDescent="0.3">
      <c r="B62" s="22">
        <v>59</v>
      </c>
      <c r="C62" s="23" t="s">
        <v>47</v>
      </c>
      <c r="D62" s="23" t="s">
        <v>77</v>
      </c>
      <c r="E62" s="23">
        <v>39</v>
      </c>
      <c r="F62" s="23" t="s">
        <v>96</v>
      </c>
      <c r="G62" s="23" t="s">
        <v>97</v>
      </c>
      <c r="H62" s="24"/>
      <c r="I62" s="24"/>
      <c r="J62" s="24" t="s">
        <v>30</v>
      </c>
      <c r="K62" s="22"/>
      <c r="L62" s="22"/>
      <c r="M62" s="26"/>
      <c r="N62" s="22">
        <v>41.74</v>
      </c>
      <c r="O62" s="22">
        <v>30535</v>
      </c>
      <c r="P62" s="25">
        <v>784.57</v>
      </c>
      <c r="Q62" s="27">
        <v>38.92</v>
      </c>
      <c r="R62" s="22">
        <v>768.82</v>
      </c>
      <c r="S62" s="22">
        <v>11691</v>
      </c>
      <c r="T62" s="30">
        <v>111.26</v>
      </c>
      <c r="U62" s="27">
        <v>105.08</v>
      </c>
      <c r="V62" s="28">
        <f>IF(ISBLANK(GeneralTable[[#This Row],[PES GB5]]),0,1)</f>
        <v>0</v>
      </c>
      <c r="W62" s="28">
        <f>IF(ISBLANK(GeneralTable[[#This Row],[PES CB23ST]]),0,1)</f>
        <v>1</v>
      </c>
      <c r="X62" s="28">
        <f>IF(ISBLANK(GeneralTable[[#This Row],[PES CB23MT]]),0,1)</f>
        <v>1</v>
      </c>
      <c r="Y6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Z6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59|CB #39|R5 2600X (Pinnacle Ridge)|HasseLadebalken||v0.5.1|41,74|30535|784,57|38,92</v>
      </c>
      <c r="AA6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59|CB #39|R5 2600X (Pinnacle Ridge)|HasseLadebalken||v0.5.1|768,82|11691|111,26|105,08</v>
      </c>
      <c r="AB6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[TR][TD]59[/TD][TD]CB #39[/TD][TD]R5 2600X (Pinnacle Ridge)[/TD][TD]HasseLadebalken[/TD][TD][/TD][TD]v0.5.1[/TD][TD]41,74[/TD][TD]30535[/TD][TD]784,57[/TD][TD]38,92[/TD][/TR]</v>
      </c>
      <c r="AC6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[TR][TD]59[/TD][TD]CB #39[/TD][TD]R5 2600X (Pinnacle Ridge)[/TD][TD]HasseLadebalken[/TD][TD][/TD][TD]v0.5.1[/TD][TD]768,82[/TD][TD]11691[/TD][TD]111,26[/TD][TD]105,08[/TD][/TR]</v>
      </c>
    </row>
    <row r="63" spans="2:29" x14ac:dyDescent="0.3">
      <c r="B63" s="22">
        <v>60</v>
      </c>
      <c r="C63" s="23" t="s">
        <v>72</v>
      </c>
      <c r="D63" s="23" t="s">
        <v>77</v>
      </c>
      <c r="E63" s="23">
        <v>63</v>
      </c>
      <c r="F63" s="23" t="s">
        <v>99</v>
      </c>
      <c r="G63" s="23" t="s">
        <v>100</v>
      </c>
      <c r="H63" s="24"/>
      <c r="I63" s="24"/>
      <c r="J63" s="24" t="s">
        <v>30</v>
      </c>
      <c r="K63" s="22"/>
      <c r="L63" s="22"/>
      <c r="M63" s="26"/>
      <c r="N63" s="22">
        <v>37.380000000000003</v>
      </c>
      <c r="O63" s="22">
        <v>18966</v>
      </c>
      <c r="P63" s="25">
        <v>1410.7</v>
      </c>
      <c r="Q63" s="27">
        <v>13.44</v>
      </c>
      <c r="R63" s="22">
        <v>177.27</v>
      </c>
      <c r="S63" s="22">
        <v>10172</v>
      </c>
      <c r="T63" s="30">
        <v>554.55999999999995</v>
      </c>
      <c r="U63" s="27">
        <v>18.34</v>
      </c>
      <c r="V63" s="28">
        <f>IF(ISBLANK(GeneralTable[[#This Row],[PES GB5]]),0,1)</f>
        <v>0</v>
      </c>
      <c r="W63" s="28">
        <f>IF(ISBLANK(GeneralTable[[#This Row],[PES CB23ST]]),0,1)</f>
        <v>1</v>
      </c>
      <c r="X63" s="28">
        <f>IF(ISBLANK(GeneralTable[[#This Row],[PES CB23MT]]),0,1)</f>
        <v>1</v>
      </c>
      <c r="Y6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Z6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60|CB #63|i5 3320M (Ivy Bridge)|noplan724||v0.6.0|37,38|18966|1410,7|13,44</v>
      </c>
      <c r="AA6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60|CB #63|i5 3320M (Ivy Bridge)|noplan724||v0.6.0|177,27|10172|554,56|18,34</v>
      </c>
      <c r="AB6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[TR][TD]60[/TD][TD]CB #63[/TD][TD]i5 3320M (Ivy Bridge)[/TD][TD]noplan724[/TD][TD][/TD][TD]v0.6.0[/TD][TD]37,38[/TD][TD]18966[/TD][TD]1410,7[/TD][TD]13,44[/TD][/TR]</v>
      </c>
      <c r="AC6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[TR][TD]60[/TD][TD]CB #63[/TD][TD]i5 3320M (Ivy Bridge)[/TD][TD]noplan724[/TD][TD][/TD][TD]v0.6.0[/TD][TD]177,27[/TD][TD]10172[/TD][TD]554,56[/TD][TD]18,34[/TD][/TR]</v>
      </c>
    </row>
    <row r="64" spans="2:29" x14ac:dyDescent="0.3">
      <c r="B64" s="22">
        <v>61</v>
      </c>
      <c r="C64" s="23" t="s">
        <v>72</v>
      </c>
      <c r="D64" s="23" t="s">
        <v>77</v>
      </c>
      <c r="E64" s="23">
        <v>83</v>
      </c>
      <c r="F64" s="23" t="s">
        <v>90</v>
      </c>
      <c r="G64" s="23" t="s">
        <v>101</v>
      </c>
      <c r="H64" s="24" t="s">
        <v>105</v>
      </c>
      <c r="I64" s="24"/>
      <c r="J64" s="24" t="s">
        <v>30</v>
      </c>
      <c r="K64" s="22"/>
      <c r="L64" s="22"/>
      <c r="M64" s="26"/>
      <c r="N64" s="22">
        <v>43.45</v>
      </c>
      <c r="O64" s="22">
        <v>19568</v>
      </c>
      <c r="P64" s="25">
        <v>1239.32</v>
      </c>
      <c r="Q64" s="27">
        <v>14.98</v>
      </c>
      <c r="R64" s="22">
        <v>458.58</v>
      </c>
      <c r="S64" s="22">
        <v>5880</v>
      </c>
      <c r="T64" s="30">
        <v>370.88</v>
      </c>
      <c r="U64" s="27">
        <v>15.85</v>
      </c>
      <c r="V64" s="28">
        <f>IF(ISBLANK(GeneralTable[[#This Row],[PES GB5]]),0,1)</f>
        <v>0</v>
      </c>
      <c r="W64" s="28">
        <f>IF(ISBLANK(GeneralTable[[#This Row],[PES CB23ST]]),0,1)</f>
        <v>1</v>
      </c>
      <c r="X64" s="28">
        <f>IF(ISBLANK(GeneralTable[[#This Row],[PES CB23MT]]),0,1)</f>
        <v>1</v>
      </c>
      <c r="Y6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Z6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61|CB #83|R5 3500U (Picasso)|andi_sco|Outlier?|v0.6.0|43,45|19568|1239,32|14,98</v>
      </c>
      <c r="AA6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61|CB #83|R5 3500U (Picasso)|andi_sco|Outlier?|v0.6.0|458,58|5880|370,88|15,85</v>
      </c>
      <c r="AB6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[TR][TD]61[/TD][TD]CB #83[/TD][TD]R5 3500U (Picasso)[/TD][TD]andi_sco[/TD][TD]Outlier?[/TD][TD]v0.6.0[/TD][TD]43,45[/TD][TD]19568[/TD][TD]1239,32[/TD][TD]14,98[/TD][/TR]</v>
      </c>
      <c r="AC6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[TR][TD]61[/TD][TD]CB #83[/TD][TD]R5 3500U (Picasso)[/TD][TD]andi_sco[/TD][TD]Outlier?[/TD][TD]v0.6.0[/TD][TD]458,58[/TD][TD]5880[/TD][TD]370,88[/TD][TD]15,85[/TD][/TR]</v>
      </c>
    </row>
    <row r="65" spans="2:29" x14ac:dyDescent="0.3">
      <c r="B65" s="22">
        <v>62</v>
      </c>
      <c r="C65" s="23" t="s">
        <v>72</v>
      </c>
      <c r="D65" s="23" t="s">
        <v>77</v>
      </c>
      <c r="E65" s="23">
        <v>102</v>
      </c>
      <c r="F65" s="23" t="s">
        <v>103</v>
      </c>
      <c r="G65" s="23" t="s">
        <v>102</v>
      </c>
      <c r="H65" s="24"/>
      <c r="I65" s="24"/>
      <c r="J65" s="24" t="s">
        <v>30</v>
      </c>
      <c r="K65" s="22"/>
      <c r="L65" s="22"/>
      <c r="M65" s="26"/>
      <c r="N65" s="22">
        <v>28.37</v>
      </c>
      <c r="O65" s="22">
        <v>30292</v>
      </c>
      <c r="P65" s="25">
        <v>1163.82</v>
      </c>
      <c r="Q65" s="27">
        <v>26.03</v>
      </c>
      <c r="R65" s="22">
        <v>226.44</v>
      </c>
      <c r="S65" s="22">
        <v>17714</v>
      </c>
      <c r="T65" s="30">
        <v>249.31</v>
      </c>
      <c r="U65" s="27">
        <v>71.05</v>
      </c>
      <c r="V65" s="28">
        <f>IF(ISBLANK(GeneralTable[[#This Row],[PES GB5]]),0,1)</f>
        <v>0</v>
      </c>
      <c r="W65" s="28">
        <f>IF(ISBLANK(GeneralTable[[#This Row],[PES CB23ST]]),0,1)</f>
        <v>1</v>
      </c>
      <c r="X65" s="28">
        <f>IF(ISBLANK(GeneralTable[[#This Row],[PES CB23MT]]),0,1)</f>
        <v>1</v>
      </c>
      <c r="Y6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Z6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62|CB #102|i7 2600 (Sandy Bridge)|raser0248||v0.6.0|28,37|30292|1163,82|26,03</v>
      </c>
      <c r="AA6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62|CB #102|i7 2600 (Sandy Bridge)|raser0248||v0.6.0|226,44|17714|249,31|71,05</v>
      </c>
      <c r="AB6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[TR][TD]62[/TD][TD]CB #102[/TD][TD]i7 2600 (Sandy Bridge)[/TD][TD]raser0248[/TD][TD][/TD][TD]v0.6.0[/TD][TD]28,37[/TD][TD]30292[/TD][TD]1163,82[/TD][TD]26,03[/TD][/TR]</v>
      </c>
      <c r="AC6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[TR][TD]62[/TD][TD]CB #102[/TD][TD]i7 2600 (Sandy Bridge)[/TD][TD]raser0248[/TD][TD][/TD][TD]v0.6.0[/TD][TD]226,44[/TD][TD]17714[/TD][TD]249,31[/TD][TD]71,05[/TD][/TR]</v>
      </c>
    </row>
    <row r="66" spans="2:29" x14ac:dyDescent="0.3">
      <c r="B66" s="22">
        <v>63</v>
      </c>
      <c r="C66" s="23" t="s">
        <v>72</v>
      </c>
      <c r="D66" s="23" t="s">
        <v>77</v>
      </c>
      <c r="E66" s="23">
        <v>102</v>
      </c>
      <c r="F66" s="23" t="s">
        <v>104</v>
      </c>
      <c r="G66" s="23" t="s">
        <v>102</v>
      </c>
      <c r="H66" s="24"/>
      <c r="I66" s="24"/>
      <c r="J66" s="24"/>
      <c r="K66" s="22"/>
      <c r="L66" s="22"/>
      <c r="M66" s="26"/>
      <c r="N66" s="22">
        <v>112.03</v>
      </c>
      <c r="O66" s="22">
        <v>6987</v>
      </c>
      <c r="P66" s="25">
        <v>1277.45</v>
      </c>
      <c r="Q66" s="27">
        <v>5.47</v>
      </c>
      <c r="R66" s="22">
        <v>388.05</v>
      </c>
      <c r="S66" s="22">
        <v>4965</v>
      </c>
      <c r="T66" s="30">
        <v>519.01</v>
      </c>
      <c r="U66" s="27">
        <v>9.57</v>
      </c>
      <c r="V66" s="28">
        <f>IF(ISBLANK(GeneralTable[[#This Row],[PES GB5]]),0,1)</f>
        <v>0</v>
      </c>
      <c r="W66" s="28">
        <f>IF(ISBLANK(GeneralTable[[#This Row],[PES CB23ST]]),0,1)</f>
        <v>1</v>
      </c>
      <c r="X66" s="28">
        <f>IF(ISBLANK(GeneralTable[[#This Row],[PES CB23MT]]),0,1)</f>
        <v>1</v>
      </c>
      <c r="Y6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Z6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63|CB #102|i3 6157U (Skylake)|raser0248||v0.6.0|112,03|6987|1277,45|5,47</v>
      </c>
      <c r="AA6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63|CB #102|i3 6157U (Skylake)|raser0248||v0.6.0|388,05|4965|519,01|9,57</v>
      </c>
      <c r="AB6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[TR][TD]63[/TD][TD]CB #102[/TD][TD]i3 6157U (Skylake)[/TD][TD]raser0248[/TD][TD][/TD][TD]v0.6.0[/TD][TD]112,03[/TD][TD]6987[/TD][TD]1277,45[/TD][TD]5,47[/TD][/TR]</v>
      </c>
      <c r="AC6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[TR][TD]63[/TD][TD]CB #102[/TD][TD]i3 6157U (Skylake)[/TD][TD]raser0248[/TD][TD][/TD][TD]v0.6.0[/TD][TD]388,05[/TD][TD]4965[/TD][TD]519,01[/TD][TD]9,57[/TD][/TR]</v>
      </c>
    </row>
    <row r="67" spans="2:29" x14ac:dyDescent="0.3">
      <c r="B67" s="22">
        <v>64</v>
      </c>
      <c r="C67" s="23" t="s">
        <v>72</v>
      </c>
      <c r="D67" s="23" t="s">
        <v>77</v>
      </c>
      <c r="E67" s="23">
        <v>112</v>
      </c>
      <c r="F67" s="23" t="s">
        <v>33</v>
      </c>
      <c r="G67" s="23" t="s">
        <v>106</v>
      </c>
      <c r="H67" s="24" t="s">
        <v>107</v>
      </c>
      <c r="I67" s="24"/>
      <c r="J67" s="24" t="s">
        <v>30</v>
      </c>
      <c r="K67" s="22"/>
      <c r="L67" s="22"/>
      <c r="M67" s="26"/>
      <c r="N67" s="22">
        <v>54.07</v>
      </c>
      <c r="O67" s="22">
        <v>29484.61</v>
      </c>
      <c r="P67" s="25">
        <v>627.24</v>
      </c>
      <c r="Q67" s="27">
        <v>47.01</v>
      </c>
      <c r="R67" s="22">
        <v>1920.89</v>
      </c>
      <c r="S67" s="22">
        <v>7361.79</v>
      </c>
      <c r="T67" s="30">
        <v>70.72</v>
      </c>
      <c r="U67" s="27">
        <v>104.1</v>
      </c>
      <c r="V67" s="28">
        <f>IF(ISBLANK(GeneralTable[[#This Row],[PES GB5]]),0,1)</f>
        <v>0</v>
      </c>
      <c r="W67" s="28">
        <f>IF(ISBLANK(GeneralTable[[#This Row],[PES CB23ST]]),0,1)</f>
        <v>1</v>
      </c>
      <c r="X67" s="28">
        <f>IF(ISBLANK(GeneralTable[[#This Row],[PES CB23MT]]),0,1)</f>
        <v>1</v>
      </c>
      <c r="Y6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Z6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64|CB #112|R7 3700X (Matisse)|Fabiano|PBO off?|v0.6.0|54,07|29485|627,24|47,01</v>
      </c>
      <c r="AA6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64|CB #112|R7 3700X (Matisse)|Fabiano|PBO off?|v0.6.0|1920,89|7362|70,72|104,1</v>
      </c>
      <c r="AB6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[TR][TD]64[/TD][TD]CB #112[/TD][TD]R7 3700X (Matisse)[/TD][TD]Fabiano[/TD][TD]PBO off?[/TD][TD]v0.6.0[/TD][TD]54,07[/TD][TD]29485[/TD][TD]627,24[/TD][TD]47,01[/TD][/TR]</v>
      </c>
      <c r="AC6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[TR][TD]64[/TD][TD]CB #112[/TD][TD]R7 3700X (Matisse)[/TD][TD]Fabiano[/TD][TD]PBO off?[/TD][TD]v0.6.0[/TD][TD]1920,89[/TD][TD]7362[/TD][TD]70,72[/TD][TD]104,1[/TD][/TR]</v>
      </c>
    </row>
    <row r="68" spans="2:29" x14ac:dyDescent="0.3">
      <c r="B68" s="22">
        <v>65</v>
      </c>
      <c r="C68" s="23" t="s">
        <v>72</v>
      </c>
      <c r="D68" s="23" t="s">
        <v>74</v>
      </c>
      <c r="E68" s="23">
        <v>190</v>
      </c>
      <c r="F68" s="23" t="s">
        <v>257</v>
      </c>
      <c r="G68" s="23" t="s">
        <v>10</v>
      </c>
      <c r="H68" s="24" t="s">
        <v>16</v>
      </c>
      <c r="I68" s="24" t="s">
        <v>43</v>
      </c>
      <c r="J68" s="24" t="s">
        <v>30</v>
      </c>
      <c r="K68" s="22"/>
      <c r="L68" s="22"/>
      <c r="M68" s="26"/>
      <c r="N68" s="22">
        <v>256</v>
      </c>
      <c r="O68" s="22">
        <v>5293</v>
      </c>
      <c r="P68" s="25">
        <v>737.97</v>
      </c>
      <c r="Q68" s="27">
        <v>7.17</v>
      </c>
      <c r="R68" s="22">
        <v>4673.21</v>
      </c>
      <c r="S68" s="22">
        <v>2530</v>
      </c>
      <c r="T68" s="30">
        <v>84.58</v>
      </c>
      <c r="U68" s="27">
        <v>29.91</v>
      </c>
      <c r="V68" s="28">
        <f>IF(ISBLANK(GeneralTable[[#This Row],[PES GB5]]),0,1)</f>
        <v>0</v>
      </c>
      <c r="W68" s="28">
        <f>IF(ISBLANK(GeneralTable[[#This Row],[PES CB23ST]]),0,1)</f>
        <v>1</v>
      </c>
      <c r="X68" s="28">
        <f>IF(ISBLANK(GeneralTable[[#This Row],[PES CB23MT]]),0,1)</f>
        <v>1</v>
      </c>
      <c r="Y6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v0.6.0 [65]</v>
      </c>
      <c r="Z6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65|3DC #190|R9 5900HS (CZN)|Monkey|Win: Energy Saving|v0.6.0|256|5293|737,97|7,17</v>
      </c>
      <c r="AA6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65|3DC #190|R9 5900HS (CZN)|Monkey|Win: Energy Saving|v0.6.0|4673,21|2530|84,58|29,91</v>
      </c>
      <c r="AB6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[TR][TD]65[/TD][TD]3DC #190[/TD][TD]R9 5900HS (CZN)[/TD][TD]Monkey[/TD][TD]Win: Energy Saving[/TD][TD]v0.6.0[/TD][TD]256[/TD][TD]5293[/TD][TD]737,97[/TD][TD]7,17[/TD][/TR]</v>
      </c>
      <c r="AC6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[TR][TD]65[/TD][TD]3DC #190[/TD][TD]R9 5900HS (CZN)[/TD][TD]Monkey[/TD][TD]Win: Energy Saving[/TD][TD]v0.6.0[/TD][TD]4673,21[/TD][TD]2530[/TD][TD]84,58[/TD][TD]29,91[/TD][/TR]</v>
      </c>
    </row>
    <row r="69" spans="2:29" x14ac:dyDescent="0.3">
      <c r="B69" s="22">
        <v>66</v>
      </c>
      <c r="C69" s="23" t="s">
        <v>98</v>
      </c>
      <c r="D69" s="23" t="s">
        <v>74</v>
      </c>
      <c r="E69" s="23">
        <v>204</v>
      </c>
      <c r="F69" s="23" t="s">
        <v>63</v>
      </c>
      <c r="G69" s="23" t="s">
        <v>66</v>
      </c>
      <c r="H69" s="24"/>
      <c r="I69" s="24"/>
      <c r="J69" s="24"/>
      <c r="K69" s="22"/>
      <c r="L69" s="22"/>
      <c r="M69" s="26"/>
      <c r="N69" s="22">
        <v>77.22</v>
      </c>
      <c r="O69" s="22">
        <v>24558</v>
      </c>
      <c r="P69" s="25">
        <v>527.33000000000004</v>
      </c>
      <c r="Q69" s="27">
        <v>46.57</v>
      </c>
      <c r="R69" s="22">
        <v>2341.54</v>
      </c>
      <c r="S69" s="22">
        <v>6777</v>
      </c>
      <c r="T69" s="30">
        <v>63.01</v>
      </c>
      <c r="U69" s="27">
        <v>107.56</v>
      </c>
      <c r="V69" s="28">
        <f>IF(ISBLANK(GeneralTable[[#This Row],[PES GB5]]),0,1)</f>
        <v>0</v>
      </c>
      <c r="W69" s="28">
        <f>IF(ISBLANK(GeneralTable[[#This Row],[PES CB23ST]]),0,1)</f>
        <v>1</v>
      </c>
      <c r="X69" s="28">
        <f>IF(ISBLANK(GeneralTable[[#This Row],[PES CB23MT]]),0,1)</f>
        <v>1</v>
      </c>
      <c r="Y6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v0.7.0 [66]</v>
      </c>
      <c r="Z6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66|3DC #204|R7 5800X (Vermeer)|patrock84||v0.7.0|77,22|24558|527,33|46,57</v>
      </c>
      <c r="AA6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66|3DC #204|R7 5800X (Vermeer)|patrock84||v0.7.0|2341,54|6777|63,01|107,56</v>
      </c>
      <c r="AB6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[TR][TD]66[/TD][TD]3DC #204[/TD][TD]R7 5800X (Vermeer)[/TD][TD]patrock84[/TD][TD][/TD][TD]v0.7.0[/TD][TD]77,22[/TD][TD]24558[/TD][TD]527,33[/TD][TD]46,57[/TD][/TR]</v>
      </c>
      <c r="AC6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[TR][TD]66[/TD][TD]3DC #204[/TD][TD]R7 5800X (Vermeer)[/TD][TD]patrock84[/TD][TD][/TD][TD]v0.7.0[/TD][TD]2341,54[/TD][TD]6777[/TD][TD]63,01[/TD][TD]107,56[/TD][/TR]</v>
      </c>
    </row>
    <row r="70" spans="2:29" x14ac:dyDescent="0.3">
      <c r="B70" s="22">
        <v>67</v>
      </c>
      <c r="C70" s="23" t="s">
        <v>98</v>
      </c>
      <c r="D70" s="23" t="s">
        <v>77</v>
      </c>
      <c r="E70" s="23">
        <v>132</v>
      </c>
      <c r="F70" s="23" t="s">
        <v>90</v>
      </c>
      <c r="G70" s="23" t="s">
        <v>83</v>
      </c>
      <c r="H70" s="24" t="s">
        <v>115</v>
      </c>
      <c r="I70" s="24" t="s">
        <v>122</v>
      </c>
      <c r="J70" s="24" t="s">
        <v>30</v>
      </c>
      <c r="K70" s="22"/>
      <c r="L70" s="22"/>
      <c r="M70" s="26"/>
      <c r="N70" s="22">
        <v>180.54</v>
      </c>
      <c r="O70" s="22">
        <v>5863</v>
      </c>
      <c r="P70" s="25">
        <v>944.68</v>
      </c>
      <c r="Q70" s="27">
        <v>6.21</v>
      </c>
      <c r="R70" s="22">
        <v>1709.41</v>
      </c>
      <c r="S70" s="22">
        <v>2399</v>
      </c>
      <c r="T70" s="30">
        <v>243.84</v>
      </c>
      <c r="U70" s="27">
        <v>9.84</v>
      </c>
      <c r="V70" s="28">
        <f>IF(ISBLANK(GeneralTable[[#This Row],[PES GB5]]),0,1)</f>
        <v>0</v>
      </c>
      <c r="W70" s="28">
        <f>IF(ISBLANK(GeneralTable[[#This Row],[PES CB23ST]]),0,1)</f>
        <v>1</v>
      </c>
      <c r="X70" s="28">
        <f>IF(ISBLANK(GeneralTable[[#This Row],[PES CB23MT]]),0,1)</f>
        <v>1</v>
      </c>
      <c r="Y7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v0.7.0 [67]</v>
      </c>
      <c r="Z7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67|CB #132|R5 3500U (Picasso)|Tenferenzu|ThinkPad E495 default|v0.7.0|180,54|5863|944,68|6,21</v>
      </c>
      <c r="AA7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67|CB #132|R5 3500U (Picasso)|Tenferenzu|ThinkPad E495 default|v0.7.0|1709,41|2399|243,84|9,84</v>
      </c>
      <c r="AB7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[TR][TD]67[/TD][TD]CB #132[/TD][TD]R5 3500U (Picasso)[/TD][TD]Tenferenzu[/TD][TD]ThinkPad E495 default[/TD][TD]v0.7.0[/TD][TD]180,54[/TD][TD]5863[/TD][TD]944,68[/TD][TD]6,21[/TD][/TR]</v>
      </c>
      <c r="AC7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[TR][TD]67[/TD][TD]CB #132[/TD][TD]R5 3500U (Picasso)[/TD][TD]Tenferenzu[/TD][TD]ThinkPad E495 default[/TD][TD]v0.7.0[/TD][TD]1709,41[/TD][TD]2399[/TD][TD]243,84[/TD][TD]9,84[/TD][/TR]</v>
      </c>
    </row>
    <row r="71" spans="2:29" x14ac:dyDescent="0.3">
      <c r="B71" s="22">
        <v>68</v>
      </c>
      <c r="C71" s="23" t="s">
        <v>72</v>
      </c>
      <c r="D71" s="23" t="s">
        <v>77</v>
      </c>
      <c r="E71" s="23">
        <v>118</v>
      </c>
      <c r="F71" s="23" t="s">
        <v>119</v>
      </c>
      <c r="G71" s="23" t="s">
        <v>116</v>
      </c>
      <c r="H71" s="24" t="s">
        <v>118</v>
      </c>
      <c r="I71" s="24" t="s">
        <v>117</v>
      </c>
      <c r="J71" s="24" t="s">
        <v>30</v>
      </c>
      <c r="K71" s="22"/>
      <c r="L71" s="22"/>
      <c r="M71" s="26"/>
      <c r="N71" s="22">
        <v>147.47999999999999</v>
      </c>
      <c r="O71" s="22">
        <v>12519</v>
      </c>
      <c r="P71" s="25">
        <v>541.62</v>
      </c>
      <c r="Q71" s="27">
        <v>23.11</v>
      </c>
      <c r="R71" s="22">
        <v>2564.7600000000002</v>
      </c>
      <c r="S71" s="22">
        <v>3825</v>
      </c>
      <c r="T71" s="30">
        <v>101.94</v>
      </c>
      <c r="U71" s="27">
        <v>37.520000000000003</v>
      </c>
      <c r="V71" s="28">
        <f>IF(ISBLANK(GeneralTable[[#This Row],[PES GB5]]),0,1)</f>
        <v>0</v>
      </c>
      <c r="W71" s="28">
        <f>IF(ISBLANK(GeneralTable[[#This Row],[PES CB23ST]]),0,1)</f>
        <v>1</v>
      </c>
      <c r="X71" s="28">
        <f>IF(ISBLANK(GeneralTable[[#This Row],[PES CB23MT]]),0,1)</f>
        <v>1</v>
      </c>
      <c r="Y7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Z7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68|CB #118|i9 11980HK (TigerLake-8C)|JeanLegi|or 11900H (Eng. Sample)|v0.6.0|147,48|12519|541,62|23,11</v>
      </c>
      <c r="AA7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68|CB #118|i9 11980HK (TigerLake-8C)|JeanLegi|or 11900H (Eng. Sample)|v0.6.0|2564,76|3825|101,94|37,52</v>
      </c>
      <c r="AB7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[TR][TD]68[/TD][TD]CB #118[/TD][TD]i9 11980HK (TigerLake-8C)[/TD][TD]JeanLegi[/TD][TD]or 11900H (Eng. Sample)[/TD][TD]v0.6.0[/TD][TD]147,48[/TD][TD]12519[/TD][TD]541,62[/TD][TD]23,11[/TD][/TR]</v>
      </c>
      <c r="AC7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9" x14ac:dyDescent="0.3">
      <c r="B72" s="22">
        <v>69</v>
      </c>
      <c r="C72" s="23" t="s">
        <v>98</v>
      </c>
      <c r="D72" s="23" t="s">
        <v>77</v>
      </c>
      <c r="E72" s="23">
        <v>137</v>
      </c>
      <c r="F72" s="23" t="s">
        <v>90</v>
      </c>
      <c r="G72" s="23" t="s">
        <v>101</v>
      </c>
      <c r="H72" s="24"/>
      <c r="I72" s="24"/>
      <c r="J72" s="24" t="s">
        <v>30</v>
      </c>
      <c r="K72" s="22"/>
      <c r="L72" s="22"/>
      <c r="M72" s="26"/>
      <c r="N72" s="22">
        <v>35.340000000000003</v>
      </c>
      <c r="O72" s="22">
        <v>20603</v>
      </c>
      <c r="P72" s="25">
        <v>1373.38</v>
      </c>
      <c r="Q72" s="27">
        <v>15</v>
      </c>
      <c r="R72" s="22">
        <v>443.88</v>
      </c>
      <c r="S72" s="22">
        <v>6048</v>
      </c>
      <c r="T72" s="30">
        <v>372.52</v>
      </c>
      <c r="U72" s="27">
        <v>16.23</v>
      </c>
      <c r="V72" s="28">
        <f>IF(ISBLANK(GeneralTable[[#This Row],[PES GB5]]),0,1)</f>
        <v>0</v>
      </c>
      <c r="W72" s="28">
        <f>IF(ISBLANK(GeneralTable[[#This Row],[PES CB23ST]]),0,1)</f>
        <v>1</v>
      </c>
      <c r="X72" s="28">
        <f>IF(ISBLANK(GeneralTable[[#This Row],[PES CB23MT]]),0,1)</f>
        <v>1</v>
      </c>
      <c r="Y7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[69]</v>
      </c>
      <c r="Z7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69|CB #137|R5 3500U (Picasso)|andi_sco||v0.7.0|35,34|20603|1373,38|15</v>
      </c>
      <c r="AA7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69|CB #137|R5 3500U (Picasso)|andi_sco||v0.7.0|443,88|6048|372,52|16,23</v>
      </c>
      <c r="AB7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[TR][TD]69[/TD][TD]CB #137[/TD][TD]R5 3500U (Picasso)[/TD][TD]andi_sco[/TD][TD][/TD][TD]v0.7.0[/TD][TD]35,34[/TD][TD]20603[/TD][TD]1373,38[/TD][TD]15[/TD][/TR]</v>
      </c>
      <c r="AC7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[TR][TD]69[/TD][TD]CB #137[/TD][TD]R5 3500U (Picasso)[/TD][TD]andi_sco[/TD][TD][/TD][TD]v0.7.0[/TD][TD]443,88[/TD][TD]6048[/TD][TD]372,52[/TD][TD]16,23[/TD][/TR]</v>
      </c>
    </row>
    <row r="73" spans="2:29" x14ac:dyDescent="0.3">
      <c r="B73" s="22">
        <v>70</v>
      </c>
      <c r="C73" s="23" t="s">
        <v>98</v>
      </c>
      <c r="D73" s="23" t="s">
        <v>77</v>
      </c>
      <c r="E73" s="23">
        <v>140</v>
      </c>
      <c r="F73" s="23" t="s">
        <v>90</v>
      </c>
      <c r="G73" s="23" t="s">
        <v>78</v>
      </c>
      <c r="H73" s="24" t="s">
        <v>120</v>
      </c>
      <c r="I73" s="24"/>
      <c r="J73" s="24" t="s">
        <v>30</v>
      </c>
      <c r="K73" s="22"/>
      <c r="L73" s="22"/>
      <c r="M73" s="26"/>
      <c r="N73" s="22">
        <v>144.37</v>
      </c>
      <c r="O73" s="22">
        <v>6717</v>
      </c>
      <c r="P73" s="25">
        <v>1031.19</v>
      </c>
      <c r="Q73" s="27">
        <v>6.51</v>
      </c>
      <c r="R73" s="22">
        <v>1517.62</v>
      </c>
      <c r="S73" s="22">
        <v>2129</v>
      </c>
      <c r="T73" s="30">
        <v>309.45999999999998</v>
      </c>
      <c r="U73" s="27">
        <v>6.88</v>
      </c>
      <c r="V73" s="28">
        <f>IF(ISBLANK(GeneralTable[[#This Row],[PES GB5]]),0,1)</f>
        <v>0</v>
      </c>
      <c r="W73" s="28">
        <f>IF(ISBLANK(GeneralTable[[#This Row],[PES CB23ST]]),0,1)</f>
        <v>1</v>
      </c>
      <c r="X73" s="28">
        <f>IF(ISBLANK(GeneralTable[[#This Row],[PES CB23MT]]),0,1)</f>
        <v>1</v>
      </c>
      <c r="Y7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[70]</v>
      </c>
      <c r="Z7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70|CB #140|R5 3500U (Picasso)|Asghan|ThinkPad E495 cool and quiet|v0.7.0|144,37|6717|1031,19|6,51</v>
      </c>
      <c r="AA7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70|CB #140|R5 3500U (Picasso)|Asghan|ThinkPad E495 cool and quiet|v0.7.0|1517,62|2129|309,46|6,88</v>
      </c>
      <c r="AB7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[TR][TD]70[/TD][TD]CB #140[/TD][TD]R5 3500U (Picasso)[/TD][TD]Asghan[/TD][TD]ThinkPad E495 cool and quiet[/TD][TD]v0.7.0[/TD][TD]144,37[/TD][TD]6717[/TD][TD]1031,19[/TD][TD]6,51[/TD][/TR]</v>
      </c>
      <c r="AC7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9" x14ac:dyDescent="0.3">
      <c r="B74" s="22">
        <v>71</v>
      </c>
      <c r="C74" s="23" t="s">
        <v>98</v>
      </c>
      <c r="D74" s="23" t="s">
        <v>77</v>
      </c>
      <c r="E74" s="23">
        <v>143</v>
      </c>
      <c r="F74" s="23" t="s">
        <v>238</v>
      </c>
      <c r="G74" s="23" t="s">
        <v>91</v>
      </c>
      <c r="H74" s="24"/>
      <c r="I74" s="24"/>
      <c r="J74" s="24"/>
      <c r="K74" s="22"/>
      <c r="L74" s="22"/>
      <c r="M74" s="26"/>
      <c r="N74" s="22">
        <v>111.07</v>
      </c>
      <c r="O74" s="22">
        <v>13062.5</v>
      </c>
      <c r="P74" s="25">
        <v>689.24</v>
      </c>
      <c r="Q74" s="27">
        <v>18.95</v>
      </c>
      <c r="R74" s="22">
        <v>1535</v>
      </c>
      <c r="S74" s="22">
        <f>27143.22/5</f>
        <v>5428.6440000000002</v>
      </c>
      <c r="T74" s="30">
        <v>120</v>
      </c>
      <c r="U74" s="27">
        <v>45.24</v>
      </c>
      <c r="V74" s="28">
        <f>IF(ISBLANK(GeneralTable[[#This Row],[PES GB5]]),0,1)</f>
        <v>0</v>
      </c>
      <c r="W74" s="28">
        <f>IF(ISBLANK(GeneralTable[[#This Row],[PES CB23ST]]),0,1)</f>
        <v>1</v>
      </c>
      <c r="X74" s="28">
        <f>IF(ISBLANK(GeneralTable[[#This Row],[PES CB23MT]]),0,1)</f>
        <v>1</v>
      </c>
      <c r="Y7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v0.7.0 [71]</v>
      </c>
      <c r="Z7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71|CB #143|i7 9750H (CFL)|Blende Up||v0.7.0|111,07|13063|689,24|18,95</v>
      </c>
      <c r="AA7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71|CB #143|i7 9750H (CFL)|Blende Up||v0.7.0|1535|5429|120|45,24</v>
      </c>
      <c r="AB7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[TR][TD]71[/TD][TD]CB #143[/TD][TD]i7 9750H (CFL)[/TD][TD]Blende Up[/TD][TD][/TD][TD]v0.7.0[/TD][TD]111,07[/TD][TD]13063[/TD][TD]689,24[/TD][TD]18,95[/TD][/TR]</v>
      </c>
      <c r="AC7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[TR][TD]71[/TD][TD]CB #143[/TD][TD]i7 9750H (CFL)[/TD][TD]Blende Up[/TD][TD][/TD][TD]v0.7.0[/TD][TD]1535[/TD][TD]5429[/TD][TD]120[/TD][TD]45,24[/TD][/TR]</v>
      </c>
    </row>
    <row r="75" spans="2:29" x14ac:dyDescent="0.3">
      <c r="B75" s="22">
        <v>72</v>
      </c>
      <c r="C75" s="23" t="s">
        <v>98</v>
      </c>
      <c r="D75" s="23" t="s">
        <v>77</v>
      </c>
      <c r="E75" s="23">
        <v>149</v>
      </c>
      <c r="F75" s="23" t="s">
        <v>123</v>
      </c>
      <c r="G75" s="23" t="s">
        <v>124</v>
      </c>
      <c r="H75" s="24"/>
      <c r="I75" s="24"/>
      <c r="J75" s="24" t="s">
        <v>30</v>
      </c>
      <c r="K75" s="22"/>
      <c r="L75" s="22"/>
      <c r="M75" s="26"/>
      <c r="N75" s="22">
        <v>50.22</v>
      </c>
      <c r="O75" s="22">
        <v>25952</v>
      </c>
      <c r="P75" s="25">
        <v>767.28</v>
      </c>
      <c r="Q75" s="27">
        <v>33.82</v>
      </c>
      <c r="R75" s="22">
        <v>1502.87</v>
      </c>
      <c r="S75" s="22">
        <v>7620</v>
      </c>
      <c r="T75" s="30">
        <v>87.32</v>
      </c>
      <c r="U75" s="27">
        <v>87.26</v>
      </c>
      <c r="V75" s="28">
        <f>IF(ISBLANK(GeneralTable[[#This Row],[PES GB5]]),0,1)</f>
        <v>0</v>
      </c>
      <c r="W75" s="28">
        <f>IF(ISBLANK(GeneralTable[[#This Row],[PES CB23ST]]),0,1)</f>
        <v>1</v>
      </c>
      <c r="X75" s="28">
        <f>IF(ISBLANK(GeneralTable[[#This Row],[PES CB23MT]]),0,1)</f>
        <v>1</v>
      </c>
      <c r="Y7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v0.7.0 [72]</v>
      </c>
      <c r="Z7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72|CB #149|R7 2700X (Pinnacle Ridge)|Tanzmusikus||v0.7.0|50,22|25952|767,28|33,82</v>
      </c>
      <c r="AA7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72|CB #149|R7 2700X (Pinnacle Ridge)|Tanzmusikus||v0.7.0|1502,87|7620|87,32|87,26</v>
      </c>
      <c r="AB7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[TR][TD]72[/TD][TD]CB #149[/TD][TD]R7 2700X (Pinnacle Ridge)[/TD][TD]Tanzmusikus[/TD][TD][/TD][TD]v0.7.0[/TD][TD]50,22[/TD][TD]25952[/TD][TD]767,28[/TD][TD]33,82[/TD][/TR]</v>
      </c>
      <c r="AC7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[TR][TD]72[/TD][TD]CB #149[/TD][TD]R7 2700X (Pinnacle Ridge)[/TD][TD]Tanzmusikus[/TD][TD][/TD][TD]v0.7.0[/TD][TD]1502,87[/TD][TD]7620[/TD][TD]87,32[/TD][TD]87,26[/TD][/TR]</v>
      </c>
    </row>
    <row r="76" spans="2:29" x14ac:dyDescent="0.3">
      <c r="B76" s="22">
        <v>73</v>
      </c>
      <c r="C76" s="23" t="s">
        <v>98</v>
      </c>
      <c r="D76" s="23" t="s">
        <v>77</v>
      </c>
      <c r="E76" s="23">
        <v>152</v>
      </c>
      <c r="F76" s="23" t="s">
        <v>90</v>
      </c>
      <c r="G76" s="23" t="s">
        <v>124</v>
      </c>
      <c r="H76" s="24" t="s">
        <v>125</v>
      </c>
      <c r="I76" s="24"/>
      <c r="J76" s="24"/>
      <c r="K76" s="22"/>
      <c r="L76" s="22"/>
      <c r="M76" s="26"/>
      <c r="N76" s="22">
        <v>78.09</v>
      </c>
      <c r="O76" s="22">
        <v>13745</v>
      </c>
      <c r="P76" s="25">
        <v>931.73</v>
      </c>
      <c r="Q76" s="27">
        <v>14.75</v>
      </c>
      <c r="R76" s="22">
        <v>590.89</v>
      </c>
      <c r="S76" s="22">
        <v>5238</v>
      </c>
      <c r="T76" s="30">
        <v>323.11</v>
      </c>
      <c r="U76" s="27">
        <v>16.21</v>
      </c>
      <c r="V76" s="28">
        <f>IF(ISBLANK(GeneralTable[[#This Row],[PES GB5]]),0,1)</f>
        <v>0</v>
      </c>
      <c r="W76" s="28">
        <f>IF(ISBLANK(GeneralTable[[#This Row],[PES CB23ST]]),0,1)</f>
        <v>1</v>
      </c>
      <c r="X76" s="28">
        <f>IF(ISBLANK(GeneralTable[[#This Row],[PES CB23MT]]),0,1)</f>
        <v>1</v>
      </c>
      <c r="Y7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[73]</v>
      </c>
      <c r="Z7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73|CB #152|R5 3500U (Picasso)|Tanzmusikus|Win = Balanced|v0.7.0|78,09|13745|931,73|14,75</v>
      </c>
      <c r="AA7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73|CB #152|R5 3500U (Picasso)|Tanzmusikus|Win = Balanced|v0.7.0|590,89|5238|323,11|16,21</v>
      </c>
      <c r="AB7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[TR][TD]73[/TD][TD]CB #152[/TD][TD]R5 3500U (Picasso)[/TD][TD]Tanzmusikus[/TD][TD]Win = Balanced[/TD][TD]v0.7.0[/TD][TD]78,09[/TD][TD]13745[/TD][TD]931,73[/TD][TD]14,75[/TD][/TR]</v>
      </c>
      <c r="AC7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[TR][TD]73[/TD][TD]CB #152[/TD][TD]R5 3500U (Picasso)[/TD][TD]Tanzmusikus[/TD][TD]Win = Balanced[/TD][TD]v0.7.0[/TD][TD]590,89[/TD][TD]5238[/TD][TD]323,11[/TD][TD]16,21[/TD][/TR]</v>
      </c>
    </row>
    <row r="77" spans="2:29" x14ac:dyDescent="0.3">
      <c r="B77" s="22">
        <v>74</v>
      </c>
      <c r="C77" s="23" t="s">
        <v>98</v>
      </c>
      <c r="D77" s="23" t="s">
        <v>74</v>
      </c>
      <c r="E77" s="23">
        <v>205</v>
      </c>
      <c r="F77" s="23" t="s">
        <v>247</v>
      </c>
      <c r="G77" s="23" t="s">
        <v>6</v>
      </c>
      <c r="H77" s="24"/>
      <c r="I77" s="24"/>
      <c r="J77" s="24"/>
      <c r="K77" s="22"/>
      <c r="L77" s="22"/>
      <c r="M77" s="26"/>
      <c r="N77" s="22">
        <v>190</v>
      </c>
      <c r="O77" s="22">
        <v>7302.14</v>
      </c>
      <c r="P77" s="25">
        <v>720.78</v>
      </c>
      <c r="Q77" s="27">
        <v>10.130000000000001</v>
      </c>
      <c r="R77" s="22">
        <v>2061.89</v>
      </c>
      <c r="S77" s="22">
        <f>10894.91/4</f>
        <v>2723.7275</v>
      </c>
      <c r="T77" s="30">
        <f>712.25/4</f>
        <v>178.0625</v>
      </c>
      <c r="U77" s="27">
        <v>15.3</v>
      </c>
      <c r="V77" s="28">
        <f>IF(ISBLANK(GeneralTable[[#This Row],[PES GB5]]),0,1)</f>
        <v>0</v>
      </c>
      <c r="W77" s="28">
        <f>IF(ISBLANK(GeneralTable[[#This Row],[PES CB23ST]]),0,1)</f>
        <v>1</v>
      </c>
      <c r="X77" s="28">
        <f>IF(ISBLANK(GeneralTable[[#This Row],[PES CB23MT]]),0,1)</f>
        <v>1</v>
      </c>
      <c r="Y7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v0.7.0 [74]</v>
      </c>
      <c r="Z7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74|3DC #205|R5 4500U (RNR)|Poekel||v0.7.0|190|7302|720,78|10,13</v>
      </c>
      <c r="AA7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74|3DC #205|R5 4500U (RNR)|Poekel||v0.7.0|2061,89|2724|178,06|15,3</v>
      </c>
      <c r="AB7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[TR][TD]74[/TD][TD]3DC #205[/TD][TD]R5 4500U (RNR)[/TD][TD]Poekel[/TD][TD][/TD][TD]v0.7.0[/TD][TD]190[/TD][TD]7302[/TD][TD]720,78[/TD][TD]10,13[/TD][/TR]</v>
      </c>
      <c r="AC7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[TR][TD]74[/TD][TD]3DC #205[/TD][TD]R5 4500U (RNR)[/TD][TD]Poekel[/TD][TD][/TD][TD]v0.7.0[/TD][TD]2061,89[/TD][TD]2724[/TD][TD]178,06[/TD][TD]15,3[/TD][/TR]</v>
      </c>
    </row>
    <row r="78" spans="2:29" x14ac:dyDescent="0.3">
      <c r="B78" s="22">
        <v>75</v>
      </c>
      <c r="C78" s="23" t="s">
        <v>98</v>
      </c>
      <c r="D78" s="23" t="s">
        <v>74</v>
      </c>
      <c r="E78" s="23">
        <v>212</v>
      </c>
      <c r="F78" s="23" t="s">
        <v>126</v>
      </c>
      <c r="G78" s="23" t="s">
        <v>127</v>
      </c>
      <c r="H78" s="24"/>
      <c r="I78" s="24"/>
      <c r="J78" s="24"/>
      <c r="K78" s="22"/>
      <c r="L78" s="22"/>
      <c r="M78" s="26"/>
      <c r="N78" s="22">
        <v>126.49</v>
      </c>
      <c r="O78" s="22">
        <v>7799</v>
      </c>
      <c r="P78" s="25">
        <v>1013.61</v>
      </c>
      <c r="Q78" s="27">
        <v>7.69</v>
      </c>
      <c r="R78" s="22">
        <v>1216.69</v>
      </c>
      <c r="S78" s="22">
        <v>2588</v>
      </c>
      <c r="T78" s="30">
        <v>317.62</v>
      </c>
      <c r="U78" s="27">
        <v>8.15</v>
      </c>
      <c r="V78" s="28">
        <f>IF(ISBLANK(GeneralTable[[#This Row],[PES GB5]]),0,1)</f>
        <v>0</v>
      </c>
      <c r="W78" s="28">
        <f>IF(ISBLANK(GeneralTable[[#This Row],[PES CB23ST]]),0,1)</f>
        <v>1</v>
      </c>
      <c r="X78" s="28">
        <f>IF(ISBLANK(GeneralTable[[#This Row],[PES CB23MT]]),0,1)</f>
        <v>1</v>
      </c>
      <c r="Y7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v0.7.0 [75]</v>
      </c>
      <c r="Z7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75|3DC #212|R5 2500U (Raven Ridge)|Tiberius||v0.7.0|126,49|7799|1013,61|7,69</v>
      </c>
      <c r="AA7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75|3DC #212|R5 2500U (Raven Ridge)|Tiberius||v0.7.0|1216,69|2588|317,62|8,15</v>
      </c>
      <c r="AB7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[TR][TD]75[/TD][TD]3DC #212[/TD][TD]R5 2500U (Raven Ridge)[/TD][TD]Tiberius[/TD][TD][/TD][TD]v0.7.0[/TD][TD]126,49[/TD][TD]7799[/TD][TD]1013,61[/TD][TD]7,69[/TD][/TR]</v>
      </c>
      <c r="AC7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[TR][TD]75[/TD][TD]3DC #212[/TD][TD]R5 2500U (Raven Ridge)[/TD][TD]Tiberius[/TD][TD][/TD][TD]v0.7.0[/TD][TD]1216,69[/TD][TD]2588[/TD][TD]317,62[/TD][TD]8,15[/TD][/TR]</v>
      </c>
    </row>
    <row r="79" spans="2:29" x14ac:dyDescent="0.3">
      <c r="B79" s="22">
        <v>76</v>
      </c>
      <c r="C79" s="23" t="s">
        <v>98</v>
      </c>
      <c r="D79" s="23" t="s">
        <v>77</v>
      </c>
      <c r="E79" s="23">
        <v>173</v>
      </c>
      <c r="F79" s="23" t="s">
        <v>82</v>
      </c>
      <c r="G79" s="23" t="s">
        <v>128</v>
      </c>
      <c r="H79" s="24"/>
      <c r="I79" s="24"/>
      <c r="J79" s="24"/>
      <c r="K79" s="22"/>
      <c r="L79" s="22"/>
      <c r="M79" s="26"/>
      <c r="N79" s="22">
        <v>94.92</v>
      </c>
      <c r="O79" s="22">
        <v>20057.62</v>
      </c>
      <c r="P79" s="25">
        <v>525.22</v>
      </c>
      <c r="Q79" s="27">
        <v>38.19</v>
      </c>
      <c r="R79" s="22">
        <v>2098.9899999999998</v>
      </c>
      <c r="S79" s="22">
        <f>46962.81/8</f>
        <v>5870.3512499999997</v>
      </c>
      <c r="T79" s="30">
        <f>649.26/8</f>
        <v>81.157499999999999</v>
      </c>
      <c r="U79" s="27">
        <v>72.33</v>
      </c>
      <c r="V79" s="28">
        <f>IF(ISBLANK(GeneralTable[[#This Row],[PES GB5]]),0,1)</f>
        <v>0</v>
      </c>
      <c r="W79" s="28">
        <f>IF(ISBLANK(GeneralTable[[#This Row],[PES CB23ST]]),0,1)</f>
        <v>1</v>
      </c>
      <c r="X79" s="28">
        <f>IF(ISBLANK(GeneralTable[[#This Row],[PES CB23MT]]),0,1)</f>
        <v>1</v>
      </c>
      <c r="Y7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[76]</v>
      </c>
      <c r="Z7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76|CB #173|R5 5600X (Vermeer)|Freiheraus||v0.7.0|94,92|20058|525,22|38,19</v>
      </c>
      <c r="AA7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76|CB #173|R5 5600X (Vermeer)|Freiheraus||v0.7.0|2098,99|5870|81,16|72,33</v>
      </c>
      <c r="AB7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[TR][TD]76[/TD][TD]CB #173[/TD][TD]R5 5600X (Vermeer)[/TD][TD]Freiheraus[/TD][TD][/TD][TD]v0.7.0[/TD][TD]94,92[/TD][TD]20058[/TD][TD]525,22[/TD][TD]38,19[/TD][/TR]</v>
      </c>
      <c r="AC7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[TR][TD]76[/TD][TD]CB #173[/TD][TD]R5 5600X (Vermeer)[/TD][TD]Freiheraus[/TD][TD][/TD][TD]v0.7.0[/TD][TD]2098,99[/TD][TD]5870[/TD][TD]81,16[/TD][TD]72,33[/TD][/TR]</v>
      </c>
    </row>
    <row r="80" spans="2:29" x14ac:dyDescent="0.3">
      <c r="B80" s="22">
        <v>77</v>
      </c>
      <c r="C80" s="23" t="s">
        <v>98</v>
      </c>
      <c r="D80" s="23" t="s">
        <v>74</v>
      </c>
      <c r="E80" s="23">
        <v>234</v>
      </c>
      <c r="F80" s="23" t="s">
        <v>258</v>
      </c>
      <c r="G80" s="23" t="s">
        <v>129</v>
      </c>
      <c r="H80" s="24"/>
      <c r="I80" s="24"/>
      <c r="J80" s="24"/>
      <c r="K80" s="22"/>
      <c r="L80" s="22"/>
      <c r="M80" s="26"/>
      <c r="N80" s="22">
        <v>210.66</v>
      </c>
      <c r="O80" s="22">
        <v>8085</v>
      </c>
      <c r="P80" s="25">
        <v>587.17999999999995</v>
      </c>
      <c r="Q80" s="27">
        <v>13.77</v>
      </c>
      <c r="R80" s="22">
        <v>3492.77</v>
      </c>
      <c r="S80" s="22">
        <v>3775</v>
      </c>
      <c r="T80" s="30">
        <v>75.84</v>
      </c>
      <c r="U80" s="27">
        <v>49.77</v>
      </c>
      <c r="V80" s="28">
        <f>IF(ISBLANK(GeneralTable[[#This Row],[PES GB5]]),0,1)</f>
        <v>0</v>
      </c>
      <c r="W80" s="28">
        <f>IF(ISBLANK(GeneralTable[[#This Row],[PES CB23ST]]),0,1)</f>
        <v>1</v>
      </c>
      <c r="X80" s="28">
        <f>IF(ISBLANK(GeneralTable[[#This Row],[PES CB23MT]]),0,1)</f>
        <v>1</v>
      </c>
      <c r="Y8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v0.7.0 [77]</v>
      </c>
      <c r="Z8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77|3DC #234|R7 5800H (CZN)|Fondness||v0.7.0|210,66|8085|587,18|13,77</v>
      </c>
      <c r="AA8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77|3DC #234|R7 5800H (CZN)|Fondness||v0.7.0|3492,77|3775|75,84|49,77</v>
      </c>
      <c r="AB8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[TR][TD]77[/TD][TD]3DC #234[/TD][TD]R7 5800H (CZN)[/TD][TD]Fondness[/TD][TD][/TD][TD]v0.7.0[/TD][TD]210,66[/TD][TD]8085[/TD][TD]587,18[/TD][TD]13,77[/TD][/TR]</v>
      </c>
      <c r="AC8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[TR][TD]77[/TD][TD]3DC #234[/TD][TD]R7 5800H (CZN)[/TD][TD]Fondness[/TD][TD][/TD][TD]v0.7.0[/TD][TD]3492,77[/TD][TD]3775[/TD][TD]75,84[/TD][TD]49,77[/TD][/TR]</v>
      </c>
    </row>
    <row r="81" spans="2:29" x14ac:dyDescent="0.3">
      <c r="B81" s="22">
        <v>78</v>
      </c>
      <c r="C81" s="23" t="s">
        <v>98</v>
      </c>
      <c r="D81" s="23" t="s">
        <v>74</v>
      </c>
      <c r="E81" s="23">
        <v>241</v>
      </c>
      <c r="F81" s="23" t="s">
        <v>82</v>
      </c>
      <c r="G81" s="23" t="s">
        <v>130</v>
      </c>
      <c r="H81" s="24"/>
      <c r="I81" s="24"/>
      <c r="J81" s="24" t="s">
        <v>30</v>
      </c>
      <c r="K81" s="22"/>
      <c r="L81" s="22"/>
      <c r="M81" s="26"/>
      <c r="N81" s="22">
        <v>78.38</v>
      </c>
      <c r="O81" s="22">
        <v>23969.25</v>
      </c>
      <c r="P81" s="25">
        <v>532.30999999999995</v>
      </c>
      <c r="Q81" s="27">
        <v>45.03</v>
      </c>
      <c r="R81" s="22">
        <v>2001.77</v>
      </c>
      <c r="S81" s="22">
        <v>6042</v>
      </c>
      <c r="T81" s="30">
        <v>82.7</v>
      </c>
      <c r="U81" s="27">
        <v>73.08</v>
      </c>
      <c r="V81" s="28">
        <f>IF(ISBLANK(GeneralTable[[#This Row],[PES GB5]]),0,1)</f>
        <v>0</v>
      </c>
      <c r="W81" s="28">
        <f>IF(ISBLANK(GeneralTable[[#This Row],[PES CB23ST]]),0,1)</f>
        <v>1</v>
      </c>
      <c r="X81" s="28">
        <f>IF(ISBLANK(GeneralTable[[#This Row],[PES CB23MT]]),0,1)</f>
        <v>1</v>
      </c>
      <c r="Y8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[78]</v>
      </c>
      <c r="Z8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78|3DC #241|R5 5600X (Vermeer)|Scoty||v0.7.0|78,38|23969|532,31|45,03</v>
      </c>
      <c r="AA8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78|3DC #241|R5 5600X (Vermeer)|Scoty||v0.7.0|2001,77|6042|82,7|73,08</v>
      </c>
      <c r="AB8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[TR][TD]78[/TD][TD]3DC #241[/TD][TD]R5 5600X (Vermeer)[/TD][TD]Scoty[/TD][TD][/TD][TD]v0.7.0[/TD][TD]78,38[/TD][TD]23969[/TD][TD]532,31[/TD][TD]45,03[/TD][/TR]</v>
      </c>
      <c r="AC8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[TR][TD]78[/TD][TD]3DC #241[/TD][TD]R5 5600X (Vermeer)[/TD][TD]Scoty[/TD][TD][/TD][TD]v0.7.0[/TD][TD]2001,77[/TD][TD]6042[/TD][TD]82,7[/TD][TD]73,08[/TD][/TR]</v>
      </c>
    </row>
    <row r="82" spans="2:29" x14ac:dyDescent="0.3">
      <c r="B82" s="22">
        <v>79</v>
      </c>
      <c r="C82" s="23" t="s">
        <v>131</v>
      </c>
      <c r="D82" s="23" t="s">
        <v>74</v>
      </c>
      <c r="E82" s="23">
        <v>242</v>
      </c>
      <c r="F82" s="23" t="s">
        <v>132</v>
      </c>
      <c r="G82" s="23" t="s">
        <v>133</v>
      </c>
      <c r="H82" s="24"/>
      <c r="I82" s="24"/>
      <c r="J82" s="24"/>
      <c r="K82" s="22"/>
      <c r="L82" s="22"/>
      <c r="M82" s="26"/>
      <c r="N82" s="22">
        <v>95.02</v>
      </c>
      <c r="O82" s="22">
        <v>8577.2000000000007</v>
      </c>
      <c r="P82" s="25">
        <v>1227</v>
      </c>
      <c r="Q82" s="27">
        <v>6.99</v>
      </c>
      <c r="R82" s="22">
        <v>512.39</v>
      </c>
      <c r="S82" s="22">
        <f>7406.61/2</f>
        <v>3703.3049999999998</v>
      </c>
      <c r="T82" s="30">
        <f>1054/2</f>
        <v>527</v>
      </c>
      <c r="U82" s="27">
        <v>7.03</v>
      </c>
      <c r="V82" s="28">
        <f>IF(ISBLANK(GeneralTable[[#This Row],[PES GB5]]),0,1)</f>
        <v>0</v>
      </c>
      <c r="W82" s="28">
        <f>IF(ISBLANK(GeneralTable[[#This Row],[PES CB23ST]]),0,1)</f>
        <v>1</v>
      </c>
      <c r="X82" s="28">
        <f>IF(ISBLANK(GeneralTable[[#This Row],[PES CB23MT]]),0,1)</f>
        <v>1</v>
      </c>
      <c r="Y8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v0.7.2 [79]</v>
      </c>
      <c r="Z8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79|3DC #242|P Silver N6000 (JasperLake)|Tralalak||v0.7.2|95,02|8577|1227|6,99</v>
      </c>
      <c r="AA8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79|3DC #242|P Silver N6000 (JasperLake)|Tralalak||v0.7.2|512,39|3703|527|7,03</v>
      </c>
      <c r="AB8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[TR][TD]79[/TD][TD]3DC #242[/TD][TD]P Silver N6000 (JasperLake)[/TD][TD]Tralalak[/TD][TD][/TD][TD]v0.7.2[/TD][TD]95,02[/TD][TD]8577[/TD][TD]1227[/TD][TD]6,99[/TD][/TR]</v>
      </c>
      <c r="AC8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[TR][TD]79[/TD][TD]3DC #242[/TD][TD]P Silver N6000 (JasperLake)[/TD][TD]Tralalak[/TD][TD][/TD][TD]v0.7.2[/TD][TD]512,39[/TD][TD]3703[/TD][TD]527[/TD][TD]7,03[/TD][/TR]</v>
      </c>
    </row>
    <row r="83" spans="2:29" x14ac:dyDescent="0.3">
      <c r="B83" s="22">
        <v>80</v>
      </c>
      <c r="C83" s="23" t="s">
        <v>131</v>
      </c>
      <c r="D83" s="23" t="s">
        <v>74</v>
      </c>
      <c r="E83" s="23">
        <v>244</v>
      </c>
      <c r="F83" s="23" t="s">
        <v>135</v>
      </c>
      <c r="G83" s="23" t="s">
        <v>134</v>
      </c>
      <c r="H83" s="24"/>
      <c r="I83" s="24"/>
      <c r="J83" s="24"/>
      <c r="K83" s="22"/>
      <c r="L83" s="22"/>
      <c r="M83" s="26"/>
      <c r="N83" s="22">
        <v>65.849999999999994</v>
      </c>
      <c r="O83" s="22">
        <v>9505</v>
      </c>
      <c r="P83" s="25">
        <v>1597.64</v>
      </c>
      <c r="Q83" s="27">
        <v>5.95</v>
      </c>
      <c r="R83" s="22">
        <v>287.18</v>
      </c>
      <c r="S83" s="22">
        <v>4550</v>
      </c>
      <c r="T83" s="30">
        <v>765.23</v>
      </c>
      <c r="U83" s="27">
        <v>5.95</v>
      </c>
      <c r="V83" s="28">
        <f>IF(ISBLANK(GeneralTable[[#This Row],[PES GB5]]),0,1)</f>
        <v>0</v>
      </c>
      <c r="W83" s="28">
        <f>IF(ISBLANK(GeneralTable[[#This Row],[PES CB23ST]]),0,1)</f>
        <v>1</v>
      </c>
      <c r="X83" s="28">
        <f>IF(ISBLANK(GeneralTable[[#This Row],[PES CB23MT]]),0,1)</f>
        <v>1</v>
      </c>
      <c r="Y8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v0.7.2 [80]</v>
      </c>
      <c r="Z8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80|3DC #244|Celeron N5100 (JasperLake)|y33H@||v0.7.2|65,85|9505|1597,64|5,95</v>
      </c>
      <c r="AA8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80|3DC #244|Celeron N5100 (JasperLake)|y33H@||v0.7.2|287,18|4550|765,23|5,95</v>
      </c>
      <c r="AB8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[TR][TD]80[/TD][TD]3DC #244[/TD][TD]Celeron N5100 (JasperLake)[/TD][TD]y33H@[/TD][TD][/TD][TD]v0.7.2[/TD][TD]65,85[/TD][TD]9505[/TD][TD]1597,64[/TD][TD]5,95[/TD][/TR]</v>
      </c>
      <c r="AC8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[TR][TD]80[/TD][TD]3DC #244[/TD][TD]Celeron N5100 (JasperLake)[/TD][TD]y33H@[/TD][TD][/TD][TD]v0.7.2[/TD][TD]287,18[/TD][TD]4550[/TD][TD]765,23[/TD][TD]5,95[/TD][/TR]</v>
      </c>
    </row>
    <row r="84" spans="2:29" x14ac:dyDescent="0.3">
      <c r="B84" s="22">
        <v>81</v>
      </c>
      <c r="C84" s="23" t="s">
        <v>98</v>
      </c>
      <c r="D84" s="23" t="s">
        <v>77</v>
      </c>
      <c r="E84" s="23">
        <v>178</v>
      </c>
      <c r="F84" s="23" t="s">
        <v>249</v>
      </c>
      <c r="G84" s="23" t="s">
        <v>136</v>
      </c>
      <c r="H84" s="24"/>
      <c r="I84" s="24"/>
      <c r="J84" s="24"/>
      <c r="K84" s="22"/>
      <c r="L84" s="22"/>
      <c r="M84" s="26"/>
      <c r="N84" s="22">
        <v>188.44</v>
      </c>
      <c r="O84" s="22">
        <v>6349.88</v>
      </c>
      <c r="P84" s="25">
        <v>835.72</v>
      </c>
      <c r="Q84" s="27">
        <v>7.6</v>
      </c>
      <c r="R84" s="22">
        <v>1513.55</v>
      </c>
      <c r="S84" s="22">
        <f>16300.78/4</f>
        <v>4075.1950000000002</v>
      </c>
      <c r="T84" s="30">
        <f>648.51/4</f>
        <v>162.1275</v>
      </c>
      <c r="U84" s="27">
        <v>25.14</v>
      </c>
      <c r="V84" s="28">
        <f>IF(ISBLANK(GeneralTable[[#This Row],[PES GB5]]),0,1)</f>
        <v>0</v>
      </c>
      <c r="W84" s="28">
        <f>IF(ISBLANK(GeneralTable[[#This Row],[PES CB23ST]]),0,1)</f>
        <v>1</v>
      </c>
      <c r="X84" s="28">
        <f>IF(ISBLANK(GeneralTable[[#This Row],[PES CB23MT]]),0,1)</f>
        <v>1</v>
      </c>
      <c r="Y8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(RNR) v0.7.0 [81]</v>
      </c>
      <c r="Z8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81|CB #178|R3 4300G (RNR)|Lord Maiki||v0.7.0|188,44|6350|835,72|7,6</v>
      </c>
      <c r="AA8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81|CB #178|R3 4300G (RNR)|Lord Maiki||v0.7.0|1513,55|4075|162,13|25,14</v>
      </c>
      <c r="AB8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[TR][TD]81[/TD][TD]CB #178[/TD][TD]R3 4300G (RNR)[/TD][TD]Lord Maiki[/TD][TD][/TD][TD]v0.7.0[/TD][TD]188,44[/TD][TD]6350[/TD][TD]835,72[/TD][TD]7,6[/TD][/TR]</v>
      </c>
      <c r="AC8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[TR][TD]81[/TD][TD]CB #178[/TD][TD]R3 4300G (RNR)[/TD][TD]Lord Maiki[/TD][TD][/TD][TD]v0.7.0[/TD][TD]1513,55[/TD][TD]4075[/TD][TD]162,13[/TD][TD]25,14[/TD][/TR]</v>
      </c>
    </row>
    <row r="85" spans="2:29" x14ac:dyDescent="0.3">
      <c r="B85" s="22">
        <v>82</v>
      </c>
      <c r="C85" s="23" t="s">
        <v>98</v>
      </c>
      <c r="D85" s="23" t="s">
        <v>77</v>
      </c>
      <c r="E85" s="23">
        <v>181</v>
      </c>
      <c r="F85" s="23" t="s">
        <v>40</v>
      </c>
      <c r="G85" s="23" t="s">
        <v>137</v>
      </c>
      <c r="H85" s="24"/>
      <c r="I85" s="24"/>
      <c r="J85" s="24"/>
      <c r="K85" s="22"/>
      <c r="L85" s="22"/>
      <c r="M85" s="26"/>
      <c r="N85" s="22">
        <v>155.84</v>
      </c>
      <c r="O85" s="22">
        <v>11590</v>
      </c>
      <c r="P85" s="25">
        <v>553.66999999999996</v>
      </c>
      <c r="Q85" s="27">
        <v>20.93</v>
      </c>
      <c r="R85" s="22">
        <v>1136.33</v>
      </c>
      <c r="S85" s="22">
        <v>5208</v>
      </c>
      <c r="T85" s="30">
        <v>168.99</v>
      </c>
      <c r="U85" s="27">
        <v>30.82</v>
      </c>
      <c r="V85" s="28">
        <f>IF(ISBLANK(GeneralTable[[#This Row],[PES GB5]]),0,1)</f>
        <v>0</v>
      </c>
      <c r="W85" s="28">
        <f>IF(ISBLANK(GeneralTable[[#This Row],[PES CB23ST]]),0,1)</f>
        <v>1</v>
      </c>
      <c r="X85" s="28">
        <f>IF(ISBLANK(GeneralTable[[#This Row],[PES CB23MT]]),0,1)</f>
        <v>1</v>
      </c>
      <c r="Y8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v0.7.0 [82]</v>
      </c>
      <c r="Z8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82|CB #181|i7 1165G7 (TigerLake)|mkl1||v0.7.0|155,84|11590|553,67|20,93</v>
      </c>
      <c r="AA8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82|CB #181|i7 1165G7 (TigerLake)|mkl1||v0.7.0|1136,33|5208|168,99|30,82</v>
      </c>
      <c r="AB8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[TR][TD]82[/TD][TD]CB #181[/TD][TD]i7 1165G7 (TigerLake)[/TD][TD]mkl1[/TD][TD][/TD][TD]v0.7.0[/TD][TD]155,84[/TD][TD]11590[/TD][TD]553,67[/TD][TD]20,93[/TD][/TR]</v>
      </c>
      <c r="AC8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[TR][TD]82[/TD][TD]CB #181[/TD][TD]i7 1165G7 (TigerLake)[/TD][TD]mkl1[/TD][TD][/TD][TD]v0.7.0[/TD][TD]1136,33[/TD][TD]5208[/TD][TD]168,99[/TD][TD]30,82[/TD][/TR]</v>
      </c>
    </row>
    <row r="86" spans="2:29" x14ac:dyDescent="0.3">
      <c r="B86" s="22">
        <v>83</v>
      </c>
      <c r="C86" s="23" t="s">
        <v>131</v>
      </c>
      <c r="D86" s="23" t="s">
        <v>77</v>
      </c>
      <c r="E86" s="23">
        <v>184</v>
      </c>
      <c r="F86" s="23" t="s">
        <v>231</v>
      </c>
      <c r="G86" s="23" t="s">
        <v>128</v>
      </c>
      <c r="H86" s="24"/>
      <c r="I86" s="24"/>
      <c r="J86" s="24"/>
      <c r="K86" s="22"/>
      <c r="L86" s="22"/>
      <c r="M86" s="26"/>
      <c r="N86" s="22">
        <v>83.47</v>
      </c>
      <c r="O86" s="22">
        <v>20987</v>
      </c>
      <c r="P86" s="25">
        <v>570.83000000000004</v>
      </c>
      <c r="Q86" s="27">
        <v>36.770000000000003</v>
      </c>
      <c r="R86" s="22">
        <v>1480.21</v>
      </c>
      <c r="S86" s="22">
        <v>6750</v>
      </c>
      <c r="T86" s="30">
        <v>100.09</v>
      </c>
      <c r="U86" s="27">
        <v>67.44</v>
      </c>
      <c r="V86" s="28">
        <f>IF(ISBLANK(GeneralTable[[#This Row],[PES GB5]]),0,1)</f>
        <v>0</v>
      </c>
      <c r="W86" s="28">
        <f>IF(ISBLANK(GeneralTable[[#This Row],[PES CB23ST]]),0,1)</f>
        <v>1</v>
      </c>
      <c r="X86" s="28">
        <f>IF(ISBLANK(GeneralTable[[#This Row],[PES CB23MT]]),0,1)</f>
        <v>1</v>
      </c>
      <c r="Y8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(RKL) v0.7.2 [83]</v>
      </c>
      <c r="Z8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83|CB #184|i5 11500 (RKL)|Freiheraus||v0.7.2|83,47|20987|570,83|36,77</v>
      </c>
      <c r="AA8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83|CB #184|i5 11500 (RKL)|Freiheraus||v0.7.2|1480,21|6750|100,09|67,44</v>
      </c>
      <c r="AB8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[TR][TD]83[/TD][TD]CB #184[/TD][TD]i5 11500 (RKL)[/TD][TD]Freiheraus[/TD][TD][/TD][TD]v0.7.2[/TD][TD]83,47[/TD][TD]20987[/TD][TD]570,83[/TD][TD]36,77[/TD][/TR]</v>
      </c>
      <c r="AC8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[TR][TD]83[/TD][TD]CB #184[/TD][TD]i5 11500 (RKL)[/TD][TD]Freiheraus[/TD][TD][/TD][TD]v0.7.2[/TD][TD]1480,21[/TD][TD]6750[/TD][TD]100,09[/TD][TD]67,44[/TD][/TR]</v>
      </c>
    </row>
    <row r="87" spans="2:29" x14ac:dyDescent="0.3">
      <c r="B87" s="22">
        <v>84</v>
      </c>
      <c r="C87" s="23" t="s">
        <v>131</v>
      </c>
      <c r="D87" s="23" t="s">
        <v>74</v>
      </c>
      <c r="E87" s="23">
        <v>257</v>
      </c>
      <c r="F87" s="23" t="s">
        <v>232</v>
      </c>
      <c r="G87" s="23" t="s">
        <v>138</v>
      </c>
      <c r="H87" s="24"/>
      <c r="I87" s="24"/>
      <c r="J87" s="24"/>
      <c r="K87" s="22"/>
      <c r="L87" s="22"/>
      <c r="M87" s="26"/>
      <c r="N87" s="22">
        <v>83.97</v>
      </c>
      <c r="O87" s="22">
        <v>23458.63</v>
      </c>
      <c r="P87" s="25">
        <v>507.64</v>
      </c>
      <c r="Q87" s="27">
        <v>46.21</v>
      </c>
      <c r="R87" s="22">
        <v>1887.59</v>
      </c>
      <c r="S87" s="22">
        <f>82414.33/10</f>
        <v>8241.4330000000009</v>
      </c>
      <c r="T87" s="30">
        <f>642.82/10</f>
        <v>64.282000000000011</v>
      </c>
      <c r="U87" s="27">
        <v>128.21</v>
      </c>
      <c r="V87" s="28">
        <f>IF(ISBLANK(GeneralTable[[#This Row],[PES GB5]]),0,1)</f>
        <v>0</v>
      </c>
      <c r="W87" s="28">
        <f>IF(ISBLANK(GeneralTable[[#This Row],[PES CB23ST]]),0,1)</f>
        <v>1</v>
      </c>
      <c r="X87" s="28">
        <f>IF(ISBLANK(GeneralTable[[#This Row],[PES CB23MT]]),0,1)</f>
        <v>1</v>
      </c>
      <c r="Y8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(RKL) v0.7.2 [84]</v>
      </c>
      <c r="Z8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84|3DC #257|i7 11700K (RKL)|Triskaine||v0.7.2|83,97|23459|507,64|46,21</v>
      </c>
      <c r="AA8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84|3DC #257|i7 11700K (RKL)|Triskaine||v0.7.2|1887,59|8241|64,28|128,21</v>
      </c>
      <c r="AB8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[TR][TD]84[/TD][TD]3DC #257[/TD][TD]i7 11700K (RKL)[/TD][TD]Triskaine[/TD][TD][/TD][TD]v0.7.2[/TD][TD]83,97[/TD][TD]23459[/TD][TD]507,64[/TD][TD]46,21[/TD][/TR]</v>
      </c>
      <c r="AC8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[TR][TD]84[/TD][TD]3DC #257[/TD][TD]i7 11700K (RKL)[/TD][TD]Triskaine[/TD][TD][/TD][TD]v0.7.2[/TD][TD]1887,59[/TD][TD]8241[/TD][TD]64,28[/TD][TD]128,21[/TD][/TR]</v>
      </c>
    </row>
    <row r="88" spans="2:29" x14ac:dyDescent="0.3">
      <c r="B88" s="22">
        <v>85</v>
      </c>
      <c r="C88" s="23" t="s">
        <v>131</v>
      </c>
      <c r="D88" s="23" t="s">
        <v>77</v>
      </c>
      <c r="E88" s="23">
        <v>186</v>
      </c>
      <c r="F88" s="23" t="s">
        <v>233</v>
      </c>
      <c r="G88" s="23" t="s">
        <v>139</v>
      </c>
      <c r="H88" s="24" t="s">
        <v>141</v>
      </c>
      <c r="I88" s="24" t="s">
        <v>140</v>
      </c>
      <c r="J88" s="24" t="s">
        <v>30</v>
      </c>
      <c r="K88" s="22"/>
      <c r="L88" s="22"/>
      <c r="M88" s="26"/>
      <c r="N88" s="22">
        <v>106.64</v>
      </c>
      <c r="O88" s="22">
        <v>16480.22</v>
      </c>
      <c r="P88" s="25">
        <v>568.99</v>
      </c>
      <c r="Q88" s="27">
        <v>28.96</v>
      </c>
      <c r="R88" s="22">
        <v>1485.51</v>
      </c>
      <c r="S88" s="22">
        <f>63850/8</f>
        <v>7981.25</v>
      </c>
      <c r="T88" s="30">
        <f>674.74/8</f>
        <v>84.342500000000001</v>
      </c>
      <c r="U88" s="27">
        <v>94.63</v>
      </c>
      <c r="V88" s="28">
        <f>IF(ISBLANK(GeneralTable[[#This Row],[PES GB5]]),0,1)</f>
        <v>0</v>
      </c>
      <c r="W88" s="28">
        <f>IF(ISBLANK(GeneralTable[[#This Row],[PES CB23ST]]),0,1)</f>
        <v>1</v>
      </c>
      <c r="X88" s="28">
        <f>IF(ISBLANK(GeneralTable[[#This Row],[PES CB23MT]]),0,1)</f>
        <v>1</v>
      </c>
      <c r="Y8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(RKL) @-95mV v0.7.2 [85]</v>
      </c>
      <c r="Z8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85|CB #186|i5 11400F (RKL)|zymotic|-95mV offset|v0.7.2|106,64|16480|568,99|28,96</v>
      </c>
      <c r="AA8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85|CB #186|i5 11400F (RKL)|zymotic|-95mV offset|v0.7.2|1485,51|7981|84,34|94,63</v>
      </c>
      <c r="AB8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[TR][TD]85[/TD][TD]CB #186[/TD][TD]i5 11400F (RKL)[/TD][TD]zymotic[/TD][TD]-95mV offset[/TD][TD]v0.7.2[/TD][TD]106,64[/TD][TD]16480[/TD][TD]568,99[/TD][TD]28,96[/TD][/TR]</v>
      </c>
      <c r="AC8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[TR][TD]85[/TD][TD]CB #186[/TD][TD]i5 11400F (RKL)[/TD][TD]zymotic[/TD][TD]-95mV offset[/TD][TD]v0.7.2[/TD][TD]1485,51[/TD][TD]7981[/TD][TD]84,34[/TD][TD]94,63[/TD][/TR]</v>
      </c>
    </row>
    <row r="89" spans="2:29" x14ac:dyDescent="0.3">
      <c r="B89" s="22">
        <v>86</v>
      </c>
      <c r="C89" s="23" t="s">
        <v>131</v>
      </c>
      <c r="D89" s="23" t="s">
        <v>74</v>
      </c>
      <c r="E89" s="23">
        <v>261</v>
      </c>
      <c r="F89" s="23" t="s">
        <v>82</v>
      </c>
      <c r="G89" s="23" t="s">
        <v>143</v>
      </c>
      <c r="H89" s="24"/>
      <c r="I89" s="24"/>
      <c r="J89" s="24" t="s">
        <v>30</v>
      </c>
      <c r="K89" s="22"/>
      <c r="L89" s="22"/>
      <c r="M89" s="26"/>
      <c r="N89" s="22">
        <v>75.87</v>
      </c>
      <c r="O89" s="22">
        <v>24717.13</v>
      </c>
      <c r="P89" s="25">
        <v>533.22</v>
      </c>
      <c r="Q89" s="27">
        <v>46.35</v>
      </c>
      <c r="R89" s="22">
        <v>1924.72</v>
      </c>
      <c r="S89" s="22">
        <v>6166.54</v>
      </c>
      <c r="T89" s="30">
        <v>84.25</v>
      </c>
      <c r="U89" s="27">
        <v>73.19</v>
      </c>
      <c r="V89" s="28">
        <f>IF(ISBLANK(GeneralTable[[#This Row],[PES GB5]]),0,1)</f>
        <v>0</v>
      </c>
      <c r="W89" s="28">
        <f>IF(ISBLANK(GeneralTable[[#This Row],[PES CB23ST]]),0,1)</f>
        <v>1</v>
      </c>
      <c r="X89" s="28">
        <f>IF(ISBLANK(GeneralTable[[#This Row],[PES CB23MT]]),0,1)</f>
        <v>1</v>
      </c>
      <c r="Y8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v0.7.2 [86]</v>
      </c>
      <c r="Z8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86|3DC #261|R5 5600X (Vermeer)|Holgi||v0.7.2|75,87|24717|533,22|46,35</v>
      </c>
      <c r="AA8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86|3DC #261|R5 5600X (Vermeer)|Holgi||v0.7.2|1924,72|6167|84,25|73,19</v>
      </c>
      <c r="AB8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[TR][TD]86[/TD][TD]3DC #261[/TD][TD]R5 5600X (Vermeer)[/TD][TD]Holgi[/TD][TD][/TD][TD]v0.7.2[/TD][TD]75,87[/TD][TD]24717[/TD][TD]533,22[/TD][TD]46,35[/TD][/TR]</v>
      </c>
      <c r="AC8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[TR][TD]86[/TD][TD]3DC #261[/TD][TD]R5 5600X (Vermeer)[/TD][TD]Holgi[/TD][TD][/TD][TD]v0.7.2[/TD][TD]1924,72[/TD][TD]6167[/TD][TD]84,25[/TD][TD]73,19[/TD][/TR]</v>
      </c>
    </row>
    <row r="90" spans="2:29" x14ac:dyDescent="0.3">
      <c r="B90" s="22">
        <v>87</v>
      </c>
      <c r="C90" s="23" t="s">
        <v>131</v>
      </c>
      <c r="D90" s="23" t="s">
        <v>74</v>
      </c>
      <c r="E90" s="23">
        <v>279</v>
      </c>
      <c r="F90" s="23" t="s">
        <v>144</v>
      </c>
      <c r="G90" s="23" t="s">
        <v>18</v>
      </c>
      <c r="H90" s="24"/>
      <c r="I90" s="24"/>
      <c r="J90" s="24" t="s">
        <v>30</v>
      </c>
      <c r="K90" s="22"/>
      <c r="L90" s="22"/>
      <c r="M90" s="26"/>
      <c r="N90" s="22">
        <v>26.63</v>
      </c>
      <c r="O90" s="22">
        <v>48597</v>
      </c>
      <c r="P90" s="25">
        <v>772.61</v>
      </c>
      <c r="Q90" s="27">
        <v>62.9</v>
      </c>
      <c r="R90" s="22">
        <v>771.77</v>
      </c>
      <c r="S90" s="22">
        <v>14692.8</v>
      </c>
      <c r="T90" s="30">
        <v>88.2</v>
      </c>
      <c r="U90" s="27">
        <v>166.6</v>
      </c>
      <c r="V90" s="28">
        <f>IF(ISBLANK(GeneralTable[[#This Row],[PES GB5]]),0,1)</f>
        <v>0</v>
      </c>
      <c r="W90" s="28">
        <f>IF(ISBLANK(GeneralTable[[#This Row],[PES CB23ST]]),0,1)</f>
        <v>1</v>
      </c>
      <c r="X90" s="28">
        <f>IF(ISBLANK(GeneralTable[[#This Row],[PES CB23MT]]),0,1)</f>
        <v>1</v>
      </c>
      <c r="Y9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v0.7.2 [87]</v>
      </c>
      <c r="Z9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87|3DC #279|TR 1900X (Whitehaven)|BlackArchon||v0.7.2|26,63|48597|772,61|62,9</v>
      </c>
      <c r="AA9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87|3DC #279|TR 1900X (Whitehaven)|BlackArchon||v0.7.2|771,77|14693|88,2|166,6</v>
      </c>
      <c r="AB9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[TR][TD]87[/TD][TD]3DC #279[/TD][TD]TR 1900X (Whitehaven)[/TD][TD]BlackArchon[/TD][TD][/TD][TD]v0.7.2[/TD][TD]26,63[/TD][TD]48597[/TD][TD]772,61[/TD][TD]62,9[/TD][/TR]</v>
      </c>
      <c r="AC9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[TR][TD]87[/TD][TD]3DC #279[/TD][TD]TR 1900X (Whitehaven)[/TD][TD]BlackArchon[/TD][TD][/TD][TD]v0.7.2[/TD][TD]771,77[/TD][TD]14693[/TD][TD]88,2[/TD][TD]166,6[/TD][/TR]</v>
      </c>
    </row>
    <row r="91" spans="2:29" x14ac:dyDescent="0.3">
      <c r="B91" s="22">
        <v>88</v>
      </c>
      <c r="C91" s="23" t="s">
        <v>131</v>
      </c>
      <c r="D91" s="23" t="s">
        <v>77</v>
      </c>
      <c r="E91" s="23">
        <v>214</v>
      </c>
      <c r="F91" s="23" t="s">
        <v>35</v>
      </c>
      <c r="G91" s="23" t="s">
        <v>145</v>
      </c>
      <c r="H91" s="24"/>
      <c r="I91" s="24"/>
      <c r="J91" s="24" t="s">
        <v>30</v>
      </c>
      <c r="K91" s="22"/>
      <c r="L91" s="22"/>
      <c r="M91" s="26"/>
      <c r="N91" s="22">
        <v>89.89</v>
      </c>
      <c r="O91" s="22">
        <v>23660.84</v>
      </c>
      <c r="P91" s="25">
        <v>470.17</v>
      </c>
      <c r="Q91" s="27">
        <v>50.32</v>
      </c>
      <c r="R91" s="22">
        <v>5170.32</v>
      </c>
      <c r="S91" s="22">
        <f>77506.9/16</f>
        <v>4844.1812499999996</v>
      </c>
      <c r="T91" s="30">
        <f>638.83/16</f>
        <v>39.926875000000003</v>
      </c>
      <c r="U91" s="27">
        <v>121.33</v>
      </c>
      <c r="V91" s="28">
        <f>IF(ISBLANK(GeneralTable[[#This Row],[PES GB5]]),0,1)</f>
        <v>0</v>
      </c>
      <c r="W91" s="28">
        <f>IF(ISBLANK(GeneralTable[[#This Row],[PES CB23ST]]),0,1)</f>
        <v>1</v>
      </c>
      <c r="X91" s="28">
        <f>IF(ISBLANK(GeneralTable[[#This Row],[PES CB23MT]]),0,1)</f>
        <v>1</v>
      </c>
      <c r="Y9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v0.7.2 [88]</v>
      </c>
      <c r="Z9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88|CB #214|R9 5900X (Vermeer)|Verangry||v0.7.2|89,89|23661|470,17|50,32</v>
      </c>
      <c r="AA9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88|CB #214|R9 5900X (Vermeer)|Verangry||v0.7.2|5170,32|4844|39,93|121,33</v>
      </c>
      <c r="AB9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[TR][TD]88[/TD][TD]CB #214[/TD][TD]R9 5900X (Vermeer)[/TD][TD]Verangry[/TD][TD][/TD][TD]v0.7.2[/TD][TD]89,89[/TD][TD]23661[/TD][TD]470,17[/TD][TD]50,32[/TD][/TR]</v>
      </c>
      <c r="AC9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[TR][TD]88[/TD][TD]CB #214[/TD][TD]R9 5900X (Vermeer)[/TD][TD]Verangry[/TD][TD][/TD][TD]v0.7.2[/TD][TD]5170,32[/TD][TD]4844[/TD][TD]39,93[/TD][TD]121,33[/TD][/TR]</v>
      </c>
    </row>
    <row r="92" spans="2:29" x14ac:dyDescent="0.3">
      <c r="B92" s="22">
        <v>89</v>
      </c>
      <c r="C92" s="23" t="s">
        <v>131</v>
      </c>
      <c r="D92" s="23" t="s">
        <v>153</v>
      </c>
      <c r="E92" s="23">
        <v>8</v>
      </c>
      <c r="F92" s="23" t="s">
        <v>32</v>
      </c>
      <c r="G92" s="23" t="s">
        <v>154</v>
      </c>
      <c r="H92" s="24" t="s">
        <v>155</v>
      </c>
      <c r="I92" s="24" t="s">
        <v>155</v>
      </c>
      <c r="J92" s="24" t="s">
        <v>30</v>
      </c>
      <c r="K92" s="22"/>
      <c r="L92" s="22"/>
      <c r="M92" s="26"/>
      <c r="N92" s="22">
        <v>94.33</v>
      </c>
      <c r="O92" s="22">
        <v>19142</v>
      </c>
      <c r="P92" s="25">
        <v>553.82000000000005</v>
      </c>
      <c r="Q92" s="27">
        <v>34.56</v>
      </c>
      <c r="R92" s="22">
        <v>5254.59</v>
      </c>
      <c r="S92" s="22">
        <v>4412</v>
      </c>
      <c r="T92" s="30">
        <v>43.14</v>
      </c>
      <c r="U92" s="27">
        <v>102.27</v>
      </c>
      <c r="V92" s="28">
        <f>IF(ISBLANK(GeneralTable[[#This Row],[PES GB5]]),0,1)</f>
        <v>0</v>
      </c>
      <c r="W92" s="28">
        <f>IF(ISBLANK(GeneralTable[[#This Row],[PES CB23ST]]),0,1)</f>
        <v>1</v>
      </c>
      <c r="X92" s="28">
        <f>IF(ISBLANK(GeneralTable[[#This Row],[PES CB23MT]]),0,1)</f>
        <v>1</v>
      </c>
      <c r="Y9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v0.7.2 [89]</v>
      </c>
      <c r="Z9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89|AT #8|R9 5950X (Vermeer)|JoeRambo|@4,4Ghz noSMT|v0.7.2|94,33|19142|553,82|34,56</v>
      </c>
      <c r="AA9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89|AT #8|R9 5950X (Vermeer)|JoeRambo|@4,4Ghz noSMT|v0.7.2|5254,59|4412|43,14|102,27</v>
      </c>
      <c r="AB9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[TR][TD]89[/TD][TD]AT #8[/TD][TD]R9 5950X (Vermeer)[/TD][TD]JoeRambo[/TD][TD]@4,4Ghz noSMT[/TD][TD]v0.7.2[/TD][TD]94,33[/TD][TD]19142[/TD][TD]553,82[/TD][TD]34,56[/TD][/TR]</v>
      </c>
      <c r="AC9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[TR][TD]89[/TD][TD]AT #8[/TD][TD]R9 5950X (Vermeer)[/TD][TD]JoeRambo[/TD][TD]@4,4Ghz noSMT[/TD][TD]v0.7.2[/TD][TD]5254,59[/TD][TD]4412[/TD][TD]43,14[/TD][TD]102,27[/TD][/TR]</v>
      </c>
    </row>
    <row r="93" spans="2:29" x14ac:dyDescent="0.3">
      <c r="B93" s="22">
        <v>90</v>
      </c>
      <c r="C93" s="23" t="s">
        <v>131</v>
      </c>
      <c r="D93" s="23" t="s">
        <v>77</v>
      </c>
      <c r="E93" s="23">
        <v>218</v>
      </c>
      <c r="F93" s="23" t="s">
        <v>35</v>
      </c>
      <c r="G93" s="23" t="s">
        <v>145</v>
      </c>
      <c r="H93" s="24" t="s">
        <v>156</v>
      </c>
      <c r="I93" s="24"/>
      <c r="J93" s="24"/>
      <c r="K93" s="22"/>
      <c r="L93" s="22"/>
      <c r="M93" s="26"/>
      <c r="N93" s="22">
        <v>71.430000000000007</v>
      </c>
      <c r="O93" s="22">
        <v>26897</v>
      </c>
      <c r="P93" s="25">
        <v>520.49</v>
      </c>
      <c r="Q93" s="27">
        <v>51.68</v>
      </c>
      <c r="R93" s="22">
        <v>4236.1000000000004</v>
      </c>
      <c r="S93" s="22">
        <v>5274</v>
      </c>
      <c r="T93" s="30">
        <v>44.76</v>
      </c>
      <c r="U93" s="27">
        <v>117.82</v>
      </c>
      <c r="V93" s="28">
        <f>IF(ISBLANK(GeneralTable[[#This Row],[PES GB5]]),0,1)</f>
        <v>0</v>
      </c>
      <c r="W93" s="28">
        <f>IF(ISBLANK(GeneralTable[[#This Row],[PES CB23ST]]),0,1)</f>
        <v>1</v>
      </c>
      <c r="X93" s="28">
        <f>IF(ISBLANK(GeneralTable[[#This Row],[PES CB23MT]]),0,1)</f>
        <v>1</v>
      </c>
      <c r="Y9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v0.7.2 [90]</v>
      </c>
      <c r="Z9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90|CB #218|R9 5900X (Vermeer)|Verangry|@Stock|v0.7.2|71,43|26897|520,49|51,68</v>
      </c>
      <c r="AA9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90|CB #218|R9 5900X (Vermeer)|Verangry|@Stock|v0.7.2|4236,1|5274|44,76|117,82</v>
      </c>
      <c r="AB9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[TR][TD]90[/TD][TD]CB #218[/TD][TD]R9 5900X (Vermeer)[/TD][TD]Verangry[/TD][TD]@Stock[/TD][TD]v0.7.2[/TD][TD]71,43[/TD][TD]26897[/TD][TD]520,49[/TD][TD]51,68[/TD][/TR]</v>
      </c>
      <c r="AC9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[TR][TD]90[/TD][TD]CB #218[/TD][TD]R9 5900X (Vermeer)[/TD][TD]Verangry[/TD][TD]@Stock[/TD][TD]v0.7.2[/TD][TD]4236,1[/TD][TD]5274[/TD][TD]44,76[/TD][TD]117,82[/TD][/TR]</v>
      </c>
    </row>
    <row r="94" spans="2:29" x14ac:dyDescent="0.3">
      <c r="B94" s="22">
        <v>91</v>
      </c>
      <c r="C94" s="23" t="s">
        <v>131</v>
      </c>
      <c r="D94" s="23" t="s">
        <v>153</v>
      </c>
      <c r="E94" s="23">
        <v>17</v>
      </c>
      <c r="F94" s="23" t="s">
        <v>157</v>
      </c>
      <c r="G94" s="23" t="s">
        <v>158</v>
      </c>
      <c r="H94" s="24" t="s">
        <v>156</v>
      </c>
      <c r="I94" s="24"/>
      <c r="J94" s="24" t="s">
        <v>30</v>
      </c>
      <c r="K94" s="22"/>
      <c r="L94" s="22"/>
      <c r="M94" s="26"/>
      <c r="N94" s="22">
        <v>40.93</v>
      </c>
      <c r="O94" s="22">
        <v>28989</v>
      </c>
      <c r="P94" s="25">
        <v>842.74</v>
      </c>
      <c r="Q94" s="27">
        <v>34.4</v>
      </c>
      <c r="R94" s="22">
        <v>260.36</v>
      </c>
      <c r="S94" s="22">
        <v>16486</v>
      </c>
      <c r="T94" s="30">
        <v>232.98</v>
      </c>
      <c r="U94" s="27">
        <v>70.760000000000005</v>
      </c>
      <c r="V94" s="28">
        <f>IF(ISBLANK(GeneralTable[[#This Row],[PES GB5]]),0,1)</f>
        <v>0</v>
      </c>
      <c r="W94" s="28">
        <f>IF(ISBLANK(GeneralTable[[#This Row],[PES CB23ST]]),0,1)</f>
        <v>1</v>
      </c>
      <c r="X94" s="28">
        <f>IF(ISBLANK(GeneralTable[[#This Row],[PES CB23MT]]),0,1)</f>
        <v>1</v>
      </c>
      <c r="Y9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v0.7.2 [91]</v>
      </c>
      <c r="Z9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91|AT #17|i5 4690k (Haswell)|zebrax2|@Stock|v0.7.2|40,93|28989|842,74|34,4</v>
      </c>
      <c r="AA9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91|AT #17|i5 4690k (Haswell)|zebrax2|@Stock|v0.7.2|260,36|16486|232,98|70,76</v>
      </c>
      <c r="AB9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[TR][TD]91[/TD][TD]AT #17[/TD][TD]i5 4690k (Haswell)[/TD][TD]zebrax2[/TD][TD]@Stock[/TD][TD]v0.7.2[/TD][TD]40,93[/TD][TD]28989[/TD][TD]842,74[/TD][TD]34,4[/TD][/TR]</v>
      </c>
      <c r="AC9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[TR][TD]91[/TD][TD]AT #17[/TD][TD]i5 4690k (Haswell)[/TD][TD]zebrax2[/TD][TD]@Stock[/TD][TD]v0.7.2[/TD][TD]260,36[/TD][TD]16486[/TD][TD]232,98[/TD][TD]70,76[/TD][/TR]</v>
      </c>
    </row>
    <row r="95" spans="2:29" x14ac:dyDescent="0.3">
      <c r="B95" s="22">
        <v>92</v>
      </c>
      <c r="C95" s="23" t="s">
        <v>159</v>
      </c>
      <c r="D95" s="23" t="s">
        <v>153</v>
      </c>
      <c r="E95" s="23">
        <v>37</v>
      </c>
      <c r="F95" s="23" t="s">
        <v>32</v>
      </c>
      <c r="G95" s="23" t="s">
        <v>160</v>
      </c>
      <c r="H95" s="29" t="s">
        <v>161</v>
      </c>
      <c r="I95" s="29" t="s">
        <v>161</v>
      </c>
      <c r="J95" s="24" t="s">
        <v>30</v>
      </c>
      <c r="K95" s="22"/>
      <c r="L95" s="22"/>
      <c r="M95" s="26"/>
      <c r="N95" s="22">
        <v>101.48</v>
      </c>
      <c r="O95" s="22">
        <v>20116.45</v>
      </c>
      <c r="P95" s="25">
        <v>489.86</v>
      </c>
      <c r="Q95" s="27">
        <v>41.07</v>
      </c>
      <c r="R95" s="22">
        <v>9477.01</v>
      </c>
      <c r="S95" s="22">
        <v>2972.54</v>
      </c>
      <c r="T95" s="30">
        <v>35.5</v>
      </c>
      <c r="U95" s="27">
        <v>83.74</v>
      </c>
      <c r="V95" s="28">
        <f>IF(ISBLANK(GeneralTable[[#This Row],[PES GB5]]),0,1)</f>
        <v>0</v>
      </c>
      <c r="W95" s="28">
        <f>IF(ISBLANK(GeneralTable[[#This Row],[PES CB23ST]]),0,1)</f>
        <v>1</v>
      </c>
      <c r="X95" s="28">
        <f>IF(ISBLANK(GeneralTable[[#This Row],[PES CB23MT]]),0,1)</f>
        <v>1</v>
      </c>
      <c r="Y9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v0.7.3 [92]</v>
      </c>
      <c r="Z9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92|AT #37|R9 5950X (Vermeer)|Det0x|@heavy UV|v0.7.3|101,48|20116|489,86|41,07</v>
      </c>
      <c r="AA9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92|AT #37|R9 5950X (Vermeer)|Det0x|@heavy UV|v0.7.3|9477,01|2973|35,5|83,74</v>
      </c>
      <c r="AB9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[TR][TD]92[/TD][TD]AT #37[/TD][TD]R9 5950X (Vermeer)[/TD][TD]Det0x[/TD][TD]@heavy UV[/TD][TD]v0.7.3[/TD][TD]101,48[/TD][TD]20116[/TD][TD]489,86[/TD][TD]41,07[/TD][/TR]</v>
      </c>
      <c r="AC9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[TR][TD]92[/TD][TD]AT #37[/TD][TD]R9 5950X (Vermeer)[/TD][TD]Det0x[/TD][TD]@heavy UV[/TD][TD]v0.7.3[/TD][TD]9477,01[/TD][TD]2973[/TD][TD]35,5[/TD][TD]83,74[/TD][/TR]</v>
      </c>
    </row>
    <row r="96" spans="2:29" x14ac:dyDescent="0.3">
      <c r="B96" s="22">
        <v>93</v>
      </c>
      <c r="C96" s="23" t="s">
        <v>159</v>
      </c>
      <c r="D96" s="23" t="s">
        <v>153</v>
      </c>
      <c r="E96" s="23">
        <v>43</v>
      </c>
      <c r="F96" s="23" t="s">
        <v>259</v>
      </c>
      <c r="G96" s="23" t="s">
        <v>162</v>
      </c>
      <c r="H96" s="24"/>
      <c r="I96" s="24"/>
      <c r="J96" s="24" t="s">
        <v>30</v>
      </c>
      <c r="K96" s="22"/>
      <c r="L96" s="22"/>
      <c r="M96" s="26"/>
      <c r="N96" s="22">
        <v>132.33000000000001</v>
      </c>
      <c r="O96" s="22">
        <v>13265</v>
      </c>
      <c r="P96" s="25">
        <v>569.71</v>
      </c>
      <c r="Q96" s="27">
        <v>23.28</v>
      </c>
      <c r="R96" s="22">
        <v>2320</v>
      </c>
      <c r="S96" s="22">
        <v>4838</v>
      </c>
      <c r="T96" s="30">
        <v>89.08</v>
      </c>
      <c r="U96" s="27">
        <v>54.31</v>
      </c>
      <c r="V96" s="28">
        <f>IF(ISBLANK(GeneralTable[[#This Row],[PES GB5]]),0,1)</f>
        <v>0</v>
      </c>
      <c r="W96" s="28">
        <f>IF(ISBLANK(GeneralTable[[#This Row],[PES CB23ST]]),0,1)</f>
        <v>1</v>
      </c>
      <c r="X96" s="28">
        <f>IF(ISBLANK(GeneralTable[[#This Row],[PES CB23MT]]),0,1)</f>
        <v>1</v>
      </c>
      <c r="Y9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v0.7.3 [93]</v>
      </c>
      <c r="Z9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93|AT #43|R5 5600G (CZN)|mmaenpaa||v0.7.3|132,33|13265|569,71|23,28</v>
      </c>
      <c r="AA9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93|AT #43|R5 5600G (CZN)|mmaenpaa||v0.7.3|2320|4838|89,08|54,31</v>
      </c>
      <c r="AB9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[TR][TD]93[/TD][TD]AT #43[/TD][TD]R5 5600G (CZN)[/TD][TD]mmaenpaa[/TD][TD][/TD][TD]v0.7.3[/TD][TD]132,33[/TD][TD]13265[/TD][TD]569,71[/TD][TD]23,28[/TD][/TR]</v>
      </c>
      <c r="AC9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[TR][TD]93[/TD][TD]AT #43[/TD][TD]R5 5600G (CZN)[/TD][TD]mmaenpaa[/TD][TD][/TD][TD]v0.7.3[/TD][TD]2320[/TD][TD]4838[/TD][TD]89,08[/TD][TD]54,31[/TD][/TR]</v>
      </c>
    </row>
    <row r="97" spans="2:29" x14ac:dyDescent="0.3">
      <c r="B97" s="22">
        <v>94</v>
      </c>
      <c r="C97" s="23" t="s">
        <v>159</v>
      </c>
      <c r="D97" s="23" t="s">
        <v>153</v>
      </c>
      <c r="E97" s="23">
        <v>44</v>
      </c>
      <c r="F97" s="23" t="s">
        <v>163</v>
      </c>
      <c r="G97" s="23" t="s">
        <v>164</v>
      </c>
      <c r="H97" s="24" t="s">
        <v>165</v>
      </c>
      <c r="I97" s="24" t="s">
        <v>166</v>
      </c>
      <c r="J97" s="24" t="s">
        <v>30</v>
      </c>
      <c r="K97" s="22"/>
      <c r="L97" s="22"/>
      <c r="M97" s="26"/>
      <c r="N97" s="22">
        <v>860.7</v>
      </c>
      <c r="O97" s="22">
        <v>2101</v>
      </c>
      <c r="P97" s="25">
        <v>553</v>
      </c>
      <c r="Q97" s="27">
        <v>3.8</v>
      </c>
      <c r="R97" s="22">
        <f>1000000000/(1670*111.3)</f>
        <v>5380.0754286575102</v>
      </c>
      <c r="S97" s="22">
        <f>GeneralTable[[#This Row],[Dur. CB23MT]]*GeneralTable[[#This Row],[Avg. Pwr. CB23MT]]</f>
        <v>1669.5</v>
      </c>
      <c r="T97" s="30">
        <v>111.3</v>
      </c>
      <c r="U97" s="27">
        <v>15</v>
      </c>
      <c r="V97" s="28">
        <f>IF(ISBLANK(GeneralTable[[#This Row],[PES GB5]]),0,1)</f>
        <v>0</v>
      </c>
      <c r="W97" s="28">
        <f>IF(ISBLANK(GeneralTable[[#This Row],[PES CB23ST]]),0,1)</f>
        <v>1</v>
      </c>
      <c r="X97" s="28">
        <f>IF(ISBLANK(GeneralTable[[#This Row],[PES CB23MT]]),0,1)</f>
        <v>1</v>
      </c>
      <c r="Y9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v0.7.3 [94]</v>
      </c>
      <c r="Z9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94|AT #44|Apple M1|BorisTheBlade82|Estimate - see post|v0.7.3|860,7|2101|553|3,8</v>
      </c>
      <c r="AA9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94|AT #44|Apple M1|BorisTheBlade82|Estimate - see post|v0.7.3|5380,08|1670|111,3|15</v>
      </c>
      <c r="AB9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[TR][TD]94[/TD][TD]AT #44[/TD][TD]Apple M1[/TD][TD]BorisTheBlade82[/TD][TD]Estimate - see post[/TD][TD]v0.7.3[/TD][TD]860,7[/TD][TD]2101[/TD][TD]553[/TD][TD]3,8[/TD][/TR]</v>
      </c>
      <c r="AC9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[TR][TD]94[/TD][TD]AT #44[/TD][TD]Apple M1[/TD][TD]BorisTheBlade82[/TD][TD]Estimate - see post[/TD][TD]v0.7.3[/TD][TD]5380,08[/TD][TD]1670[/TD][TD]111,3[/TD][TD]15[/TD][/TR]</v>
      </c>
    </row>
    <row r="98" spans="2:29" x14ac:dyDescent="0.3">
      <c r="B98" s="22">
        <v>95</v>
      </c>
      <c r="C98" s="23" t="s">
        <v>131</v>
      </c>
      <c r="D98" s="23" t="s">
        <v>74</v>
      </c>
      <c r="E98" s="23">
        <v>283</v>
      </c>
      <c r="F98" s="23" t="s">
        <v>167</v>
      </c>
      <c r="G98" s="23" t="s">
        <v>168</v>
      </c>
      <c r="H98" s="24"/>
      <c r="I98" s="24"/>
      <c r="J98" s="24"/>
      <c r="K98" s="22"/>
      <c r="L98" s="22"/>
      <c r="M98" s="26"/>
      <c r="N98" s="22">
        <v>127.66</v>
      </c>
      <c r="O98" s="22">
        <v>14109</v>
      </c>
      <c r="P98" s="25">
        <v>555.16999999999996</v>
      </c>
      <c r="Q98" s="27">
        <v>25.41</v>
      </c>
      <c r="R98" s="22">
        <v>2779.74</v>
      </c>
      <c r="S98" s="22">
        <f>43207.19/9</f>
        <v>4800.7988888888895</v>
      </c>
      <c r="T98" s="30">
        <f>674.41/9</f>
        <v>74.934444444444438</v>
      </c>
      <c r="U98" s="27">
        <v>64.069999999999993</v>
      </c>
      <c r="V98" s="28">
        <f>IF(ISBLANK(GeneralTable[[#This Row],[PES GB5]]),0,1)</f>
        <v>0</v>
      </c>
      <c r="W98" s="28">
        <f>IF(ISBLANK(GeneralTable[[#This Row],[PES CB23ST]]),0,1)</f>
        <v>1</v>
      </c>
      <c r="X98" s="28">
        <f>IF(ISBLANK(GeneralTable[[#This Row],[PES CB23MT]]),0,1)</f>
        <v>1</v>
      </c>
      <c r="Y9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v0.7.2 [95]</v>
      </c>
      <c r="Z9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95|3DC #283|i7 11800H (TigerLake-8C)|Saugbär||v0.7.2|127,66|14109|555,17|25,41</v>
      </c>
      <c r="AA9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95|3DC #283|i7 11800H (TigerLake-8C)|Saugbär||v0.7.2|2779,74|4801|74,93|64,07</v>
      </c>
      <c r="AB9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[TR][TD]95[/TD][TD]3DC #283[/TD][TD]i7 11800H (TigerLake-8C)[/TD][TD]Saugbär[/TD][TD][/TD][TD]v0.7.2[/TD][TD]127,66[/TD][TD]14109[/TD][TD]555,17[/TD][TD]25,41[/TD][/TR]</v>
      </c>
      <c r="AC9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[TR][TD]95[/TD][TD]3DC #283[/TD][TD]i7 11800H (TigerLake-8C)[/TD][TD]Saugbär[/TD][TD][/TD][TD]v0.7.2[/TD][TD]2779,74[/TD][TD]4801[/TD][TD]74,93[/TD][TD]64,07[/TD][/TR]</v>
      </c>
    </row>
    <row r="99" spans="2:29" x14ac:dyDescent="0.3">
      <c r="B99" s="22">
        <v>96</v>
      </c>
      <c r="C99" s="23" t="s">
        <v>159</v>
      </c>
      <c r="D99" s="23" t="s">
        <v>153</v>
      </c>
      <c r="E99" s="23">
        <v>55</v>
      </c>
      <c r="F99" s="23" t="s">
        <v>259</v>
      </c>
      <c r="G99" s="23" t="s">
        <v>162</v>
      </c>
      <c r="H99" s="24"/>
      <c r="I99" s="24"/>
      <c r="J99" s="24"/>
      <c r="K99" s="22"/>
      <c r="L99" s="22"/>
      <c r="M99" s="26"/>
      <c r="N99" s="22">
        <v>177.67</v>
      </c>
      <c r="O99" s="22">
        <v>9989</v>
      </c>
      <c r="P99" s="25">
        <v>563.46</v>
      </c>
      <c r="Q99" s="27">
        <v>17.73</v>
      </c>
      <c r="R99" s="22">
        <v>2225.96</v>
      </c>
      <c r="S99" s="22">
        <v>5441</v>
      </c>
      <c r="T99" s="30">
        <v>82.56</v>
      </c>
      <c r="U99" s="27">
        <v>65.91</v>
      </c>
      <c r="V99" s="28">
        <f>IF(ISBLANK(GeneralTable[[#This Row],[PES GB5]]),0,1)</f>
        <v>0</v>
      </c>
      <c r="W99" s="28">
        <f>IF(ISBLANK(GeneralTable[[#This Row],[PES CB23ST]]),0,1)</f>
        <v>1</v>
      </c>
      <c r="X99" s="28">
        <f>IF(ISBLANK(GeneralTable[[#This Row],[PES CB23MT]]),0,1)</f>
        <v>1</v>
      </c>
      <c r="Y9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v0.7.3 [96]</v>
      </c>
      <c r="Z9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96|AT #55|R5 5600G (CZN)|mmaenpaa||v0.7.3|177,67|9989|563,46|17,73</v>
      </c>
      <c r="AA9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96|AT #55|R5 5600G (CZN)|mmaenpaa||v0.7.3|2225,96|5441|82,56|65,91</v>
      </c>
      <c r="AB9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[TR][TD]96[/TD][TD]AT #55[/TD][TD]R5 5600G (CZN)[/TD][TD]mmaenpaa[/TD][TD][/TD][TD]v0.7.3[/TD][TD]177,67[/TD][TD]9989[/TD][TD]563,46[/TD][TD]17,73[/TD][/TR]</v>
      </c>
      <c r="AC9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[TR][TD]96[/TD][TD]AT #55[/TD][TD]R5 5600G (CZN)[/TD][TD]mmaenpaa[/TD][TD][/TD][TD]v0.7.3[/TD][TD]2225,96[/TD][TD]5441[/TD][TD]82,56[/TD][TD]65,91[/TD][/TR]</v>
      </c>
    </row>
    <row r="100" spans="2:29" x14ac:dyDescent="0.3">
      <c r="B100" s="22">
        <v>97</v>
      </c>
      <c r="C100" s="23" t="s">
        <v>159</v>
      </c>
      <c r="D100" s="23" t="s">
        <v>153</v>
      </c>
      <c r="E100" s="23">
        <v>63</v>
      </c>
      <c r="F100" s="23" t="s">
        <v>169</v>
      </c>
      <c r="G100" s="23" t="s">
        <v>164</v>
      </c>
      <c r="H100" s="24" t="s">
        <v>170</v>
      </c>
      <c r="I100" s="24" t="s">
        <v>166</v>
      </c>
      <c r="J100" s="24" t="s">
        <v>30</v>
      </c>
      <c r="K100" s="22"/>
      <c r="L100" s="22"/>
      <c r="M100" s="26"/>
      <c r="N100" s="22">
        <f>1000000000/(GeneralTable[[#This Row],[Cons. CB23ST]]*GeneralTable[[#This Row],[Dur. CB23ST]])</f>
        <v>297.27408581529943</v>
      </c>
      <c r="O100" s="22">
        <f>GeneralTable[[#This Row],[Avg. Pwr. CB23ST]]*GeneralTable[[#This Row],[Dur. CB23ST]]</f>
        <v>6083</v>
      </c>
      <c r="P100" s="25">
        <v>553</v>
      </c>
      <c r="Q100" s="27">
        <v>11</v>
      </c>
      <c r="R100" s="22">
        <f>1000000000/(GeneralTable[[#This Row],[Cons. CB23MT]]*GeneralTable[[#This Row],[Dur. CB23MT]])</f>
        <v>5753.1937416758474</v>
      </c>
      <c r="S100" s="22">
        <f>GeneralTable[[#This Row],[Dur. CB23MT]]*GeneralTable[[#This Row],[Avg. Pwr. CB23MT]]</f>
        <v>2431</v>
      </c>
      <c r="T100" s="30">
        <v>71.5</v>
      </c>
      <c r="U100" s="27">
        <v>34</v>
      </c>
      <c r="V100" s="28">
        <f>IF(ISBLANK(GeneralTable[[#This Row],[PES GB5]]),0,1)</f>
        <v>0</v>
      </c>
      <c r="W100" s="28">
        <f>IF(ISBLANK(GeneralTable[[#This Row],[PES CB23ST]]),0,1)</f>
        <v>1</v>
      </c>
      <c r="X100" s="28">
        <f>IF(ISBLANK(GeneralTable[[#This Row],[PES CB23MT]]),0,1)</f>
        <v>1</v>
      </c>
      <c r="Y10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v0.7.3 [97]</v>
      </c>
      <c r="Z10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97|AT #63|Apple M1 Max|BorisTheBlade82|Estimate - AT|v0.7.3|297,27|6083|553|11</v>
      </c>
      <c r="AA10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97|AT #63|Apple M1 Max|BorisTheBlade82|Estimate - AT|v0.7.3|5753,19|2431|71,5|34</v>
      </c>
      <c r="AB10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[TR][TD]97[/TD][TD]AT #63[/TD][TD]Apple M1 Max[/TD][TD]BorisTheBlade82[/TD][TD]Estimate - AT[/TD][TD]v0.7.3[/TD][TD]297,27[/TD][TD]6083[/TD][TD]553[/TD][TD]11[/TD][/TR]</v>
      </c>
      <c r="AC10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[TR][TD]97[/TD][TD]AT #63[/TD][TD]Apple M1 Max[/TD][TD]BorisTheBlade82[/TD][TD]Estimate - AT[/TD][TD]v0.7.3[/TD][TD]5753,19[/TD][TD]2431[/TD][TD]71,5[/TD][TD]34[/TD][/TR]</v>
      </c>
    </row>
    <row r="101" spans="2:29" x14ac:dyDescent="0.3">
      <c r="B101" s="22">
        <v>98</v>
      </c>
      <c r="C101" s="23" t="s">
        <v>192</v>
      </c>
      <c r="D101" s="23" t="s">
        <v>74</v>
      </c>
      <c r="E101" s="23">
        <v>289</v>
      </c>
      <c r="F101" s="23" t="s">
        <v>228</v>
      </c>
      <c r="G101" s="23" t="s">
        <v>2</v>
      </c>
      <c r="H101" s="24"/>
      <c r="I101" s="24"/>
      <c r="J101" s="24"/>
      <c r="K101" s="22"/>
      <c r="L101" s="22"/>
      <c r="M101" s="26"/>
      <c r="N101" s="22">
        <v>146.91</v>
      </c>
      <c r="O101" s="22">
        <v>16019</v>
      </c>
      <c r="P101" s="25">
        <v>424.94</v>
      </c>
      <c r="Q101" s="27">
        <v>37.700000000000003</v>
      </c>
      <c r="R101" s="22">
        <v>3113.06</v>
      </c>
      <c r="S101" s="22">
        <v>6234</v>
      </c>
      <c r="T101" s="30">
        <v>51.53</v>
      </c>
      <c r="U101" s="27">
        <v>120.96</v>
      </c>
      <c r="V101" s="28">
        <f>IF(ISBLANK(GeneralTable[[#This Row],[PES GB5]]),0,1)</f>
        <v>0</v>
      </c>
      <c r="W101" s="28">
        <f>IF(ISBLANK(GeneralTable[[#This Row],[PES CB23ST]]),0,1)</f>
        <v>1</v>
      </c>
      <c r="X101" s="28">
        <f>IF(ISBLANK(GeneralTable[[#This Row],[PES CB23MT]]),0,1)</f>
        <v>1</v>
      </c>
      <c r="Y10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(ADL) v0.7.4 [98]</v>
      </c>
      <c r="Z10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98|3DC #289|i5 12600K (ADL)|CrazyIvan||v0.7.4|146,91|16019|424,94|37,7</v>
      </c>
      <c r="AA10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98|3DC #289|i5 12600K (ADL)|CrazyIvan||v0.7.4|3113,06|6234|51,53|120,96</v>
      </c>
      <c r="AB10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[TR][TD]98[/TD][TD]3DC #289[/TD][TD]i5 12600K (ADL)[/TD][TD]CrazyIvan[/TD][TD][/TD][TD]v0.7.4[/TD][TD]146,91[/TD][TD]16019[/TD][TD]424,94[/TD][TD]37,7[/TD][/TR]</v>
      </c>
      <c r="AC10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[TR][TD]98[/TD][TD]3DC #289[/TD][TD]i5 12600K (ADL)[/TD][TD]CrazyIvan[/TD][TD][/TD][TD]v0.7.4[/TD][TD]3113,06[/TD][TD]6234[/TD][TD]51,53[/TD][TD]120,96[/TD][/TR]</v>
      </c>
    </row>
    <row r="102" spans="2:29" x14ac:dyDescent="0.3">
      <c r="B102" s="22">
        <v>99</v>
      </c>
      <c r="C102" s="23" t="s">
        <v>192</v>
      </c>
      <c r="D102" s="23" t="s">
        <v>153</v>
      </c>
      <c r="E102" s="23">
        <v>67</v>
      </c>
      <c r="F102" s="23" t="s">
        <v>229</v>
      </c>
      <c r="G102" s="23" t="s">
        <v>164</v>
      </c>
      <c r="H102" s="24" t="s">
        <v>193</v>
      </c>
      <c r="I102" s="29" t="s">
        <v>194</v>
      </c>
      <c r="J102" s="24" t="s">
        <v>30</v>
      </c>
      <c r="K102" s="22"/>
      <c r="L102" s="22"/>
      <c r="M102" s="26"/>
      <c r="N102" s="22">
        <v>149.12</v>
      </c>
      <c r="O102" s="22">
        <v>16620</v>
      </c>
      <c r="P102" s="25">
        <v>403.5</v>
      </c>
      <c r="Q102" s="27">
        <v>41.19</v>
      </c>
      <c r="R102" s="22">
        <v>3977.92</v>
      </c>
      <c r="S102" s="22">
        <v>7121</v>
      </c>
      <c r="T102" s="30">
        <v>35.299999999999997</v>
      </c>
      <c r="U102" s="27">
        <v>201.69</v>
      </c>
      <c r="V102" s="28">
        <f>IF(ISBLANK(GeneralTable[[#This Row],[PES GB5]]),0,1)</f>
        <v>0</v>
      </c>
      <c r="W102" s="28">
        <f>IF(ISBLANK(GeneralTable[[#This Row],[PES CB23ST]]),0,1)</f>
        <v>1</v>
      </c>
      <c r="X102" s="28">
        <f>IF(ISBLANK(GeneralTable[[#This Row],[PES CB23MT]]),0,1)</f>
        <v>1</v>
      </c>
      <c r="Y10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@unlimited v0.7.4 [99]</v>
      </c>
      <c r="Z10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99|AT #67|i9 12900K (ADL)|BorisTheBlade82|Unlimited PL|v0.7.4|149,12|16620|403,5|41,19</v>
      </c>
      <c r="AA10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99|AT #67|i9 12900K (ADL)|BorisTheBlade82|Unlimited PL|v0.7.4|3977,92|7121|35,3|201,69</v>
      </c>
      <c r="AB10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[TR][TD]99[/TD][TD]AT #67[/TD][TD]i9 12900K (ADL)[/TD][TD]BorisTheBlade82[/TD][TD]Unlimited PL[/TD][TD]v0.7.4[/TD][TD]149,12[/TD][TD]16620[/TD][TD]403,5[/TD][TD]41,19[/TD][/TR]</v>
      </c>
      <c r="AC10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[TR][TD]99[/TD][TD]AT #67[/TD][TD]i9 12900K (ADL)[/TD][TD]BorisTheBlade82[/TD][TD]Unlimited PL[/TD][TD]v0.7.4[/TD][TD]3977,92[/TD][TD]7121[/TD][TD]35,3[/TD][TD]201,69[/TD][/TR]</v>
      </c>
    </row>
    <row r="103" spans="2:29" x14ac:dyDescent="0.3">
      <c r="B103" s="22">
        <v>100</v>
      </c>
      <c r="C103" s="23" t="s">
        <v>192</v>
      </c>
      <c r="D103" s="23" t="s">
        <v>153</v>
      </c>
      <c r="E103" s="23">
        <v>67</v>
      </c>
      <c r="F103" s="23" t="s">
        <v>229</v>
      </c>
      <c r="G103" s="23" t="s">
        <v>164</v>
      </c>
      <c r="H103" s="24" t="s">
        <v>197</v>
      </c>
      <c r="I103" s="29"/>
      <c r="J103" s="24"/>
      <c r="K103" s="22"/>
      <c r="L103" s="22"/>
      <c r="M103" s="26"/>
      <c r="N103" s="22">
        <v>148.72</v>
      </c>
      <c r="O103" s="22">
        <v>16621</v>
      </c>
      <c r="P103" s="25">
        <v>404.55</v>
      </c>
      <c r="Q103" s="27">
        <v>41.09</v>
      </c>
      <c r="R103" s="22">
        <v>4012.09</v>
      </c>
      <c r="S103" s="22">
        <v>7095</v>
      </c>
      <c r="T103" s="30">
        <v>35.130000000000003</v>
      </c>
      <c r="U103" s="27">
        <v>201.99</v>
      </c>
      <c r="V103" s="28">
        <f>IF(ISBLANK(GeneralTable[[#This Row],[PES GB5]]),0,1)</f>
        <v>0</v>
      </c>
      <c r="W103" s="28">
        <f>IF(ISBLANK(GeneralTable[[#This Row],[PES CB23ST]]),0,1)</f>
        <v>1</v>
      </c>
      <c r="X103" s="28">
        <f>IF(ISBLANK(GeneralTable[[#This Row],[PES CB23MT]]),0,1)</f>
        <v>1</v>
      </c>
      <c r="Y10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v0.7.4 [100]</v>
      </c>
      <c r="Z10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100|AT #67|i9 12900K (ADL)|BorisTheBlade82|PL 241w|v0.7.4|148,72|16621|404,55|41,09</v>
      </c>
      <c r="AA10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100|AT #67|i9 12900K (ADL)|BorisTheBlade82|PL 241w|v0.7.4|4012,09|7095|35,13|201,99</v>
      </c>
      <c r="AB10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[TR][TD]100[/TD][TD]AT #67[/TD][TD]i9 12900K (ADL)[/TD][TD]BorisTheBlade82[/TD][TD]PL 241w[/TD][TD]v0.7.4[/TD][TD]148,72[/TD][TD]16621[/TD][TD]404,55[/TD][TD]41,09[/TD][/TR]</v>
      </c>
      <c r="AC10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[TR][TD]100[/TD][TD]AT #67[/TD][TD]i9 12900K (ADL)[/TD][TD]BorisTheBlade82[/TD][TD]PL 241w[/TD][TD]v0.7.4[/TD][TD]4012,09[/TD][TD]7095[/TD][TD]35,13[/TD][TD]201,99[/TD][/TR]</v>
      </c>
    </row>
    <row r="104" spans="2:29" x14ac:dyDescent="0.3">
      <c r="B104" s="22">
        <v>101</v>
      </c>
      <c r="C104" s="23" t="s">
        <v>192</v>
      </c>
      <c r="D104" s="23" t="s">
        <v>153</v>
      </c>
      <c r="E104" s="23">
        <v>67</v>
      </c>
      <c r="F104" s="23" t="s">
        <v>229</v>
      </c>
      <c r="G104" s="23" t="s">
        <v>164</v>
      </c>
      <c r="H104" s="24" t="s">
        <v>195</v>
      </c>
      <c r="I104" s="29" t="s">
        <v>196</v>
      </c>
      <c r="J104" s="24"/>
      <c r="K104" s="22"/>
      <c r="L104" s="22"/>
      <c r="M104" s="26"/>
      <c r="N104" s="22">
        <v>145.66</v>
      </c>
      <c r="O104" s="22">
        <v>16888</v>
      </c>
      <c r="P104" s="25">
        <v>406.52</v>
      </c>
      <c r="Q104" s="27">
        <v>41.54</v>
      </c>
      <c r="R104" s="22">
        <v>5553.64</v>
      </c>
      <c r="S104" s="22">
        <v>4469</v>
      </c>
      <c r="T104" s="30">
        <v>40.29</v>
      </c>
      <c r="U104" s="27">
        <v>110.94</v>
      </c>
      <c r="V104" s="28">
        <f>IF(ISBLANK(GeneralTable[[#This Row],[PES GB5]]),0,1)</f>
        <v>0</v>
      </c>
      <c r="W104" s="28">
        <f>IF(ISBLANK(GeneralTable[[#This Row],[PES CB23ST]]),0,1)</f>
        <v>1</v>
      </c>
      <c r="X104" s="28">
        <f>IF(ISBLANK(GeneralTable[[#This Row],[PES CB23MT]]),0,1)</f>
        <v>1</v>
      </c>
      <c r="Y10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@125w v0.7.4 [101]</v>
      </c>
      <c r="Z10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101|AT #67|i9 12900K (ADL)|BorisTheBlade82|PL 125w|v0.7.4|145,66|16888|406,52|41,54</v>
      </c>
      <c r="AA10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101|AT #67|i9 12900K (ADL)|BorisTheBlade82|PL 125w|v0.7.4|5553,64|4469|40,29|110,94</v>
      </c>
      <c r="AB10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[TR][TD]101[/TD][TD]AT #67[/TD][TD]i9 12900K (ADL)[/TD][TD]BorisTheBlade82[/TD][TD]PL 125w[/TD][TD]v0.7.4[/TD][TD]145,66[/TD][TD]16888[/TD][TD]406,52[/TD][TD]41,54[/TD][/TR]</v>
      </c>
      <c r="AC10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[TR][TD]101[/TD][TD]AT #67[/TD][TD]i9 12900K (ADL)[/TD][TD]BorisTheBlade82[/TD][TD]PL 125w[/TD][TD]v0.7.4[/TD][TD]5553,64[/TD][TD]4469[/TD][TD]40,29[/TD][TD]110,94[/TD][/TR]</v>
      </c>
    </row>
    <row r="105" spans="2:29" x14ac:dyDescent="0.3">
      <c r="B105" s="22">
        <v>102</v>
      </c>
      <c r="C105" s="23" t="s">
        <v>192</v>
      </c>
      <c r="D105" s="23" t="s">
        <v>153</v>
      </c>
      <c r="E105" s="23">
        <v>67</v>
      </c>
      <c r="F105" s="23" t="s">
        <v>229</v>
      </c>
      <c r="G105" s="23" t="s">
        <v>164</v>
      </c>
      <c r="H105" s="24" t="s">
        <v>198</v>
      </c>
      <c r="I105" s="29" t="s">
        <v>199</v>
      </c>
      <c r="J105" s="24" t="s">
        <v>30</v>
      </c>
      <c r="K105" s="22"/>
      <c r="L105" s="22"/>
      <c r="M105" s="26"/>
      <c r="N105" s="22">
        <v>151.91999999999999</v>
      </c>
      <c r="O105" s="22">
        <v>16298</v>
      </c>
      <c r="P105" s="25">
        <v>403.88</v>
      </c>
      <c r="Q105" s="27">
        <v>40.35</v>
      </c>
      <c r="R105" s="22">
        <v>5094.38</v>
      </c>
      <c r="S105" s="22">
        <v>3471</v>
      </c>
      <c r="T105" s="30">
        <v>56.55</v>
      </c>
      <c r="U105" s="27">
        <v>61.38</v>
      </c>
      <c r="V105" s="28">
        <f>IF(ISBLANK(GeneralTable[[#This Row],[PES GB5]]),0,1)</f>
        <v>0</v>
      </c>
      <c r="W105" s="28">
        <f>IF(ISBLANK(GeneralTable[[#This Row],[PES CB23ST]]),0,1)</f>
        <v>1</v>
      </c>
      <c r="X105" s="28">
        <f>IF(ISBLANK(GeneralTable[[#This Row],[PES CB23MT]]),0,1)</f>
        <v>1</v>
      </c>
      <c r="Y10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@65w v0.7.4 [102]</v>
      </c>
      <c r="Z10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102|AT #67|i9 12900K (ADL)|BorisTheBlade82|PL 65w|v0.7.4|151,92|16298|403,88|40,35</v>
      </c>
      <c r="AA10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102|AT #67|i9 12900K (ADL)|BorisTheBlade82|PL 65w|v0.7.4|5094,38|3471|56,55|61,38</v>
      </c>
      <c r="AB10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[TR][TD]102[/TD][TD]AT #67[/TD][TD]i9 12900K (ADL)[/TD][TD]BorisTheBlade82[/TD][TD]PL 65w[/TD][TD]v0.7.4[/TD][TD]151,92[/TD][TD]16298[/TD][TD]403,88[/TD][TD]40,35[/TD][/TR]</v>
      </c>
      <c r="AC10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[TR][TD]102[/TD][TD]AT #67[/TD][TD]i9 12900K (ADL)[/TD][TD]BorisTheBlade82[/TD][TD]PL 65w[/TD][TD]v0.7.4[/TD][TD]5094,38[/TD][TD]3471[/TD][TD]56,55[/TD][TD]61,38[/TD][/TR]</v>
      </c>
    </row>
    <row r="106" spans="2:29" x14ac:dyDescent="0.3">
      <c r="B106" s="22">
        <v>103</v>
      </c>
      <c r="C106" s="23" t="s">
        <v>98</v>
      </c>
      <c r="D106" s="23" t="s">
        <v>77</v>
      </c>
      <c r="E106" s="23">
        <v>230</v>
      </c>
      <c r="F106" s="23" t="s">
        <v>260</v>
      </c>
      <c r="G106" s="23" t="s">
        <v>128</v>
      </c>
      <c r="H106" s="24"/>
      <c r="I106" s="24"/>
      <c r="J106" s="24"/>
      <c r="K106" s="22"/>
      <c r="L106" s="22"/>
      <c r="M106" s="26"/>
      <c r="N106" s="22">
        <v>205.28</v>
      </c>
      <c r="O106" s="22">
        <v>8876.3700000000008</v>
      </c>
      <c r="P106" s="25">
        <v>548.82000000000005</v>
      </c>
      <c r="Q106" s="27">
        <v>16.170000000000002</v>
      </c>
      <c r="R106" s="22">
        <v>4818.3599999999997</v>
      </c>
      <c r="S106" s="22">
        <v>2681.15</v>
      </c>
      <c r="T106" s="30">
        <v>77.41</v>
      </c>
      <c r="U106" s="27">
        <v>34.64</v>
      </c>
      <c r="V106" s="28">
        <f>IF(ISBLANK(GeneralTable[[#This Row],[PES GB5]]),0,1)</f>
        <v>0</v>
      </c>
      <c r="W106" s="28">
        <f>IF(ISBLANK(GeneralTable[[#This Row],[PES CB23ST]]),0,1)</f>
        <v>1</v>
      </c>
      <c r="X106" s="28">
        <f>IF(ISBLANK(GeneralTable[[#This Row],[PES CB23MT]]),0,1)</f>
        <v>1</v>
      </c>
      <c r="Y10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v0.7.0 [103]</v>
      </c>
      <c r="Z10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103|CB #230|R7 PRO 5750GE (CZN)|Freiheraus||v0.7.0|205,28|8876|548,82|16,17</v>
      </c>
      <c r="AA10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103|CB #230|R7 PRO 5750GE (CZN)|Freiheraus||v0.7.0|4818,36|2681|77,41|34,64</v>
      </c>
      <c r="AB10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[TR][TD]103[/TD][TD]CB #230[/TD][TD]R7 PRO 5750GE (CZN)[/TD][TD]Freiheraus[/TD][TD][/TD][TD]v0.7.0[/TD][TD]205,28[/TD][TD]8876[/TD][TD]548,82[/TD][TD]16,17[/TD][/TR]</v>
      </c>
      <c r="AC10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[TR][TD]103[/TD][TD]CB #230[/TD][TD]R7 PRO 5750GE (CZN)[/TD][TD]Freiheraus[/TD][TD][/TD][TD]v0.7.0[/TD][TD]4818,36[/TD][TD]2681[/TD][TD]77,41[/TD][TD]34,64[/TD][/TR]</v>
      </c>
    </row>
    <row r="107" spans="2:29" x14ac:dyDescent="0.3">
      <c r="B107" s="22">
        <v>104</v>
      </c>
      <c r="C107" s="23" t="s">
        <v>98</v>
      </c>
      <c r="D107" s="23" t="s">
        <v>77</v>
      </c>
      <c r="E107" s="23">
        <v>230</v>
      </c>
      <c r="F107" s="23" t="s">
        <v>260</v>
      </c>
      <c r="G107" s="23" t="s">
        <v>128</v>
      </c>
      <c r="H107" s="24" t="s">
        <v>201</v>
      </c>
      <c r="I107" s="29" t="s">
        <v>200</v>
      </c>
      <c r="J107" s="24" t="s">
        <v>30</v>
      </c>
      <c r="K107" s="22"/>
      <c r="L107" s="22"/>
      <c r="M107" s="26"/>
      <c r="N107" s="22">
        <v>219.51</v>
      </c>
      <c r="O107" s="22">
        <v>8241.7099999999991</v>
      </c>
      <c r="P107" s="25">
        <v>552.75</v>
      </c>
      <c r="Q107" s="27">
        <v>14.91</v>
      </c>
      <c r="R107" s="22">
        <v>6440.17</v>
      </c>
      <c r="S107" s="22">
        <v>1507.5250000000001</v>
      </c>
      <c r="T107" s="30">
        <v>103</v>
      </c>
      <c r="U107" s="27">
        <v>14.64</v>
      </c>
      <c r="V107" s="28">
        <f>IF(ISBLANK(GeneralTable[[#This Row],[PES GB5]]),0,1)</f>
        <v>0</v>
      </c>
      <c r="W107" s="28">
        <f>IF(ISBLANK(GeneralTable[[#This Row],[PES CB23ST]]),0,1)</f>
        <v>1</v>
      </c>
      <c r="X107" s="28">
        <f>IF(ISBLANK(GeneralTable[[#This Row],[PES CB23MT]]),0,1)</f>
        <v>1</v>
      </c>
      <c r="Y10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@15w v0.7.0 [104]</v>
      </c>
      <c r="Z10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104|CB #230|R7 PRO 5750GE (CZN)|Freiheraus|cTDP 15w|v0.7.0|219,51|8242|552,75|14,91</v>
      </c>
      <c r="AA10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104|CB #230|R7 PRO 5750GE (CZN)|Freiheraus|cTDP 15w|v0.7.0|6440,17|1508|103|14,64</v>
      </c>
      <c r="AB10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[TR][TD]104[/TD][TD]CB #230[/TD][TD]R7 PRO 5750GE (CZN)[/TD][TD]Freiheraus[/TD][TD]cTDP 15w[/TD][TD]v0.7.0[/TD][TD]219,51[/TD][TD]8242[/TD][TD]552,75[/TD][TD]14,91[/TD][/TR]</v>
      </c>
      <c r="AC10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[TR][TD]104[/TD][TD]CB #230[/TD][TD]R7 PRO 5750GE (CZN)[/TD][TD]Freiheraus[/TD][TD]cTDP 15w[/TD][TD]v0.7.0[/TD][TD]6440,17[/TD][TD]1508[/TD][TD]103[/TD][TD]14,64[/TD][/TR]</v>
      </c>
    </row>
    <row r="108" spans="2:29" x14ac:dyDescent="0.3">
      <c r="B108" s="22">
        <v>105</v>
      </c>
      <c r="C108" s="23" t="s">
        <v>192</v>
      </c>
      <c r="D108" s="23" t="s">
        <v>74</v>
      </c>
      <c r="E108" s="23">
        <v>308</v>
      </c>
      <c r="F108" s="23" t="s">
        <v>230</v>
      </c>
      <c r="G108" s="23" t="s">
        <v>202</v>
      </c>
      <c r="H108" s="24"/>
      <c r="I108" s="24"/>
      <c r="J108" s="24"/>
      <c r="K108" s="22"/>
      <c r="L108" s="22"/>
      <c r="M108" s="26"/>
      <c r="N108" s="22">
        <v>171.78</v>
      </c>
      <c r="O108" s="22">
        <v>12332</v>
      </c>
      <c r="P108" s="25">
        <v>472.06</v>
      </c>
      <c r="Q108" s="27">
        <v>26.12</v>
      </c>
      <c r="R108" s="22">
        <v>4214.75</v>
      </c>
      <c r="S108" s="22">
        <v>3495</v>
      </c>
      <c r="T108" s="30">
        <v>67.89</v>
      </c>
      <c r="U108" s="27">
        <v>51.48</v>
      </c>
      <c r="V108" s="28">
        <f>IF(ISBLANK(GeneralTable[[#This Row],[PES GB5]]),0,1)</f>
        <v>0</v>
      </c>
      <c r="W108" s="28">
        <f>IF(ISBLANK(GeneralTable[[#This Row],[PES CB23ST]]),0,1)</f>
        <v>1</v>
      </c>
      <c r="X108" s="28">
        <f>IF(ISBLANK(GeneralTable[[#This Row],[PES CB23MT]]),0,1)</f>
        <v>1</v>
      </c>
      <c r="Y10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(ADL) v0.7.4 [105]</v>
      </c>
      <c r="Z10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105|3DC #308|i7 12700H (ADL)|iamthebear||v0.7.4|171,78|12332|472,06|26,12</v>
      </c>
      <c r="AA10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105|3DC #308|i7 12700H (ADL)|iamthebear||v0.7.4|4214,75|3495|67,89|51,48</v>
      </c>
      <c r="AB10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[TR][TD]105[/TD][TD]3DC #308[/TD][TD]i7 12700H (ADL)[/TD][TD]iamthebear[/TD][TD][/TD][TD]v0.7.4[/TD][TD]171,78[/TD][TD]12332[/TD][TD]472,06[/TD][TD]26,12[/TD][/TR]</v>
      </c>
      <c r="AC10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[TR][TD]105[/TD][TD]3DC #308[/TD][TD]i7 12700H (ADL)[/TD][TD]iamthebear[/TD][TD][/TD][TD]v0.7.4[/TD][TD]4214,75[/TD][TD]3495[/TD][TD]67,89[/TD][TD]51,48[/TD][/TR]</v>
      </c>
    </row>
    <row r="109" spans="2:29" x14ac:dyDescent="0.3">
      <c r="B109" s="22">
        <v>106</v>
      </c>
      <c r="C109" s="23" t="s">
        <v>203</v>
      </c>
      <c r="D109" s="23" t="s">
        <v>153</v>
      </c>
      <c r="E109" s="23">
        <v>96</v>
      </c>
      <c r="F109" s="23" t="s">
        <v>224</v>
      </c>
      <c r="G109" s="23" t="s">
        <v>164</v>
      </c>
      <c r="H109" s="24"/>
      <c r="I109" s="24"/>
      <c r="J109" s="24" t="s">
        <v>30</v>
      </c>
      <c r="K109" s="22"/>
      <c r="L109" s="22"/>
      <c r="M109" s="26"/>
      <c r="N109" s="22">
        <v>95.3</v>
      </c>
      <c r="O109" s="22">
        <v>25941</v>
      </c>
      <c r="P109" s="25">
        <v>404.49</v>
      </c>
      <c r="Q109" s="27">
        <v>64.13</v>
      </c>
      <c r="R109" s="22">
        <v>8356.0499999999993</v>
      </c>
      <c r="S109" s="22">
        <v>4361</v>
      </c>
      <c r="T109" s="30">
        <v>27.44</v>
      </c>
      <c r="U109" s="27">
        <v>158.94999999999999</v>
      </c>
      <c r="V109" s="28">
        <f>IF(ISBLANK(GeneralTable[[#This Row],[PES GB5]]),0,1)</f>
        <v>0</v>
      </c>
      <c r="W109" s="28">
        <f>IF(ISBLANK(GeneralTable[[#This Row],[PES CB23ST]]),0,1)</f>
        <v>1</v>
      </c>
      <c r="X109" s="28">
        <f>IF(ISBLANK(GeneralTable[[#This Row],[PES CB23MT]]),0,1)</f>
        <v>1</v>
      </c>
      <c r="Y10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v0.7.5 [106]</v>
      </c>
      <c r="Z10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106|AT #96|R9 7950X (RPL)|BorisTheBlade82||v0.7.5|95,3|25941|404,49|64,13</v>
      </c>
      <c r="AA10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106|AT #96|R9 7950X (RPL)|BorisTheBlade82||v0.7.5|8356,05|4361|27,44|158,95</v>
      </c>
      <c r="AB10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[TR][TD]106[/TD][TD]AT #96[/TD][TD]R9 7950X (RPL)[/TD][TD]BorisTheBlade82[/TD][TD][/TD][TD]v0.7.5[/TD][TD]95,3[/TD][TD]25941[/TD][TD]404,49[/TD][TD]64,13[/TD][/TR]</v>
      </c>
      <c r="AC10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[TR][TD]106[/TD][TD]AT #96[/TD][TD]R9 7950X (RPL)[/TD][TD]BorisTheBlade82[/TD][TD][/TD][TD]v0.7.5[/TD][TD]8356,05[/TD][TD]4361[/TD][TD]27,44[/TD][TD]158,95[/TD][/TR]</v>
      </c>
    </row>
    <row r="110" spans="2:29" x14ac:dyDescent="0.3">
      <c r="B110" s="20">
        <v>107</v>
      </c>
      <c r="C110" s="23" t="s">
        <v>203</v>
      </c>
      <c r="D110" s="23" t="s">
        <v>153</v>
      </c>
      <c r="E110" s="23">
        <v>98</v>
      </c>
      <c r="F110" s="23" t="s">
        <v>234</v>
      </c>
      <c r="G110" s="23" t="s">
        <v>204</v>
      </c>
      <c r="H110" s="24"/>
      <c r="I110" s="24"/>
      <c r="J110" s="24"/>
      <c r="K110" s="22"/>
      <c r="L110" s="22"/>
      <c r="M110" s="26"/>
      <c r="N110" s="22">
        <v>185.72</v>
      </c>
      <c r="O110" s="22">
        <v>10028</v>
      </c>
      <c r="P110" s="25">
        <v>536.96</v>
      </c>
      <c r="Q110" s="27">
        <v>18.670000000000002</v>
      </c>
      <c r="R110" s="22">
        <v>5041.29</v>
      </c>
      <c r="S110" s="22">
        <v>2500</v>
      </c>
      <c r="T110" s="30">
        <v>79.349999999999994</v>
      </c>
      <c r="U110" s="27">
        <v>31.5</v>
      </c>
      <c r="V110" s="28">
        <f>IF(ISBLANK(GeneralTable[[#This Row],[PES GB5]]),0,1)</f>
        <v>0</v>
      </c>
      <c r="W110" s="28">
        <f>IF(ISBLANK(GeneralTable[[#This Row],[PES CB23ST]]),0,1)</f>
        <v>1</v>
      </c>
      <c r="X110" s="28">
        <f>IF(ISBLANK(GeneralTable[[#This Row],[PES CB23MT]]),0,1)</f>
        <v>1</v>
      </c>
      <c r="Y11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(RMB) v0.7.5 [107]</v>
      </c>
      <c r="Z1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107|AT #98|R7 6850H (RMB)|Markfw||v0.7.5|185,72|10028|536,96|18,67</v>
      </c>
      <c r="AA1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107|AT #98|R7 6850H (RMB)|Markfw||v0.7.5|5041,29|2500|79,35|31,5</v>
      </c>
      <c r="AB1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[TR][TD]107[/TD][TD]AT #98[/TD][TD]R7 6850H (RMB)[/TD][TD]Markfw[/TD][TD][/TD][TD]v0.7.5[/TD][TD]185,72[/TD][TD]10028[/TD][TD]536,96[/TD][TD]18,67[/TD][/TR]</v>
      </c>
      <c r="AC1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[TR][TD]107[/TD][TD]AT #98[/TD][TD]R7 6850H (RMB)[/TD][TD]Markfw[/TD][TD][/TD][TD]v0.7.5[/TD][TD]5041,29[/TD][TD]2500[/TD][TD]79,35[/TD][TD]31,5[/TD][/TR]</v>
      </c>
    </row>
    <row r="111" spans="2:29" x14ac:dyDescent="0.3">
      <c r="B111" s="20">
        <v>108</v>
      </c>
      <c r="C111" s="23" t="s">
        <v>203</v>
      </c>
      <c r="D111" s="23" t="s">
        <v>153</v>
      </c>
      <c r="E111" s="23">
        <v>100</v>
      </c>
      <c r="F111" s="23" t="s">
        <v>225</v>
      </c>
      <c r="G111" s="23" t="s">
        <v>164</v>
      </c>
      <c r="H111" s="24"/>
      <c r="I111" s="24"/>
      <c r="J111" s="24"/>
      <c r="K111" s="22"/>
      <c r="L111" s="22"/>
      <c r="M111" s="26"/>
      <c r="N111" s="22">
        <v>221.41</v>
      </c>
      <c r="O111" s="22">
        <v>10913</v>
      </c>
      <c r="P111" s="25">
        <v>413.88</v>
      </c>
      <c r="Q111" s="27">
        <v>26.37</v>
      </c>
      <c r="R111" s="22">
        <v>3285.45</v>
      </c>
      <c r="S111" s="22">
        <v>5156</v>
      </c>
      <c r="T111" s="30">
        <v>59.03</v>
      </c>
      <c r="U111" s="27">
        <v>87.36</v>
      </c>
      <c r="V111" s="28">
        <f>IF(ISBLANK(GeneralTable[[#This Row],[PES GB5]]),0,1)</f>
        <v>0</v>
      </c>
      <c r="W111" s="28">
        <f>IF(ISBLANK(GeneralTable[[#This Row],[PES CB23ST]]),0,1)</f>
        <v>1</v>
      </c>
      <c r="X111" s="28">
        <f>IF(ISBLANK(GeneralTable[[#This Row],[PES CB23MT]]),0,1)</f>
        <v>1</v>
      </c>
      <c r="Y11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7600X (RPL) v0.7.5 [108]</v>
      </c>
      <c r="Z1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108|AT #100|R5 7600X (RPL)|BorisTheBlade82||v0.7.5|221,41|10913|413,88|26,37</v>
      </c>
      <c r="AA1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108|AT #100|R5 7600X (RPL)|BorisTheBlade82||v0.7.5|3285,45|5156|59,03|87,36</v>
      </c>
      <c r="AB1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[TR][TD]108[/TD][TD]AT #100[/TD][TD]R5 7600X (RPL)[/TD][TD]BorisTheBlade82[/TD][TD][/TD][TD]v0.7.5[/TD][TD]221,41[/TD][TD]10913[/TD][TD]413,88[/TD][TD]26,37[/TD][/TR]</v>
      </c>
      <c r="AC1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[TR][TD]108[/TD][TD]AT #100[/TD][TD]R5 7600X (RPL)[/TD][TD]BorisTheBlade82[/TD][TD][/TD][TD]v0.7.5[/TD][TD]3285,45[/TD][TD]5156[/TD][TD]59,03[/TD][TD]87,36[/TD][/TR]</v>
      </c>
    </row>
    <row r="112" spans="2:29" x14ac:dyDescent="0.3">
      <c r="B112" s="20">
        <v>109</v>
      </c>
      <c r="C112" s="23" t="s">
        <v>203</v>
      </c>
      <c r="D112" s="23" t="s">
        <v>153</v>
      </c>
      <c r="E112" s="23">
        <v>100</v>
      </c>
      <c r="F112" s="23" t="s">
        <v>226</v>
      </c>
      <c r="G112" s="23" t="s">
        <v>164</v>
      </c>
      <c r="H112" s="24"/>
      <c r="I112" s="24"/>
      <c r="J112" s="24"/>
      <c r="K112" s="22"/>
      <c r="L112" s="22"/>
      <c r="M112" s="26"/>
      <c r="N112" s="22">
        <v>151.38999999999999</v>
      </c>
      <c r="O112" s="22">
        <v>16232</v>
      </c>
      <c r="P112" s="25">
        <v>406.94</v>
      </c>
      <c r="Q112" s="27">
        <v>39.89</v>
      </c>
      <c r="R112" s="22">
        <v>4444.33</v>
      </c>
      <c r="S112" s="22">
        <v>4821</v>
      </c>
      <c r="T112" s="30">
        <v>46.68</v>
      </c>
      <c r="U112" s="27">
        <v>103.28</v>
      </c>
      <c r="V112" s="28">
        <f>IF(ISBLANK(GeneralTable[[#This Row],[PES GB5]]),0,1)</f>
        <v>0</v>
      </c>
      <c r="W112" s="28">
        <f>IF(ISBLANK(GeneralTable[[#This Row],[PES CB23ST]]),0,1)</f>
        <v>1</v>
      </c>
      <c r="X112" s="28">
        <f>IF(ISBLANK(GeneralTable[[#This Row],[PES CB23MT]]),0,1)</f>
        <v>1</v>
      </c>
      <c r="Y11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7700X (RPL) v0.7.5 [109]</v>
      </c>
      <c r="Z1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109|AT #100|R7 7700X (RPL)|BorisTheBlade82||v0.7.5|151,39|16232|406,94|39,89</v>
      </c>
      <c r="AA1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109|AT #100|R7 7700X (RPL)|BorisTheBlade82||v0.7.5|4444,33|4821|46,68|103,28</v>
      </c>
      <c r="AB1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[TR][TD]109[/TD][TD]AT #100[/TD][TD]R7 7700X (RPL)[/TD][TD]BorisTheBlade82[/TD][TD][/TD][TD]v0.7.5[/TD][TD]151,39[/TD][TD]16232[/TD][TD]406,94[/TD][TD]39,89[/TD][/TR]</v>
      </c>
      <c r="AC1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[TR][TD]109[/TD][TD]AT #100[/TD][TD]R7 7700X (RPL)[/TD][TD]BorisTheBlade82[/TD][TD][/TD][TD]v0.7.5[/TD][TD]4444,33[/TD][TD]4821[/TD][TD]46,68[/TD][TD]103,28[/TD][/TR]</v>
      </c>
    </row>
    <row r="113" spans="2:29" x14ac:dyDescent="0.3">
      <c r="B113" s="20">
        <v>110</v>
      </c>
      <c r="C113" s="23" t="s">
        <v>203</v>
      </c>
      <c r="D113" s="23" t="s">
        <v>153</v>
      </c>
      <c r="E113" s="23">
        <v>100</v>
      </c>
      <c r="F113" s="23" t="s">
        <v>227</v>
      </c>
      <c r="G113" s="23" t="s">
        <v>164</v>
      </c>
      <c r="H113" s="24"/>
      <c r="I113" s="24"/>
      <c r="J113" s="24"/>
      <c r="K113" s="22"/>
      <c r="L113" s="22"/>
      <c r="M113" s="26"/>
      <c r="N113" s="22">
        <v>123.05</v>
      </c>
      <c r="O113" s="22">
        <v>20376</v>
      </c>
      <c r="P113" s="25">
        <v>398.83</v>
      </c>
      <c r="Q113" s="27">
        <v>51.09</v>
      </c>
      <c r="R113" s="22">
        <v>6261.2</v>
      </c>
      <c r="S113" s="22">
        <v>4764</v>
      </c>
      <c r="T113" s="30">
        <v>33.520000000000003</v>
      </c>
      <c r="U113" s="27">
        <v>142.12</v>
      </c>
      <c r="V113" s="28">
        <f>IF(ISBLANK(GeneralTable[[#This Row],[PES GB5]]),0,1)</f>
        <v>0</v>
      </c>
      <c r="W113" s="28">
        <f>IF(ISBLANK(GeneralTable[[#This Row],[PES CB23ST]]),0,1)</f>
        <v>1</v>
      </c>
      <c r="X113" s="28">
        <f>IF(ISBLANK(GeneralTable[[#This Row],[PES CB23MT]]),0,1)</f>
        <v>1</v>
      </c>
      <c r="Y11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7900X (RPL) v0.7.5 [110]</v>
      </c>
      <c r="Z1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110|AT #100|R9 7900X (RPL)|BorisTheBlade82||v0.7.5|123,05|20376|398,83|51,09</v>
      </c>
      <c r="AA1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110|AT #100|R9 7900X (RPL)|BorisTheBlade82||v0.7.5|6261,2|4764|33,52|142,12</v>
      </c>
      <c r="AB1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[TR][TD]110[/TD][TD]AT #100[/TD][TD]R9 7900X (RPL)[/TD][TD]BorisTheBlade82[/TD][TD][/TD][TD]v0.7.5[/TD][TD]123,05[/TD][TD]20376[/TD][TD]398,83[/TD][TD]51,09[/TD][/TR]</v>
      </c>
      <c r="AC1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[TR][TD]110[/TD][TD]AT #100[/TD][TD]R9 7900X (RPL)[/TD][TD]BorisTheBlade82[/TD][TD][/TD][TD]v0.7.5[/TD][TD]6261,2[/TD][TD]4764[/TD][TD]33,52[/TD][TD]142,12[/TD][/TR]</v>
      </c>
    </row>
    <row r="114" spans="2:29" x14ac:dyDescent="0.3">
      <c r="B114" s="20">
        <v>111</v>
      </c>
      <c r="C114" s="23" t="s">
        <v>203</v>
      </c>
      <c r="D114" s="23" t="s">
        <v>153</v>
      </c>
      <c r="E114" s="23">
        <v>100</v>
      </c>
      <c r="F114" s="23" t="s">
        <v>224</v>
      </c>
      <c r="G114" s="23" t="s">
        <v>164</v>
      </c>
      <c r="H114" s="24"/>
      <c r="I114" s="24"/>
      <c r="J114" s="24"/>
      <c r="K114" s="22"/>
      <c r="L114" s="22"/>
      <c r="M114" s="26"/>
      <c r="N114" s="22">
        <v>117.05</v>
      </c>
      <c r="O114" s="22">
        <v>21111</v>
      </c>
      <c r="P114" s="25">
        <v>404.69</v>
      </c>
      <c r="Q114" s="27">
        <v>52.17</v>
      </c>
      <c r="R114" s="22">
        <v>8913.74</v>
      </c>
      <c r="S114" s="22">
        <v>4067</v>
      </c>
      <c r="T114" s="30">
        <v>27.59</v>
      </c>
      <c r="U114" s="27">
        <v>147.41999999999999</v>
      </c>
      <c r="V114" s="28">
        <f>IF(ISBLANK(GeneralTable[[#This Row],[PES GB5]]),0,1)</f>
        <v>0</v>
      </c>
      <c r="W114" s="28">
        <f>IF(ISBLANK(GeneralTable[[#This Row],[PES CB23ST]]),0,1)</f>
        <v>1</v>
      </c>
      <c r="X114" s="28">
        <f>IF(ISBLANK(GeneralTable[[#This Row],[PES CB23MT]]),0,1)</f>
        <v>1</v>
      </c>
      <c r="Y11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v0.7.5 [111]</v>
      </c>
      <c r="Z1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111|AT #100|R9 7950X (RPL)|BorisTheBlade82||v0.7.5|117,05|21111|404,69|52,17</v>
      </c>
      <c r="AA1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111|AT #100|R9 7950X (RPL)|BorisTheBlade82||v0.7.5|8913,74|4067|27,59|147,42</v>
      </c>
      <c r="AB1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[TR][TD]111[/TD][TD]AT #100[/TD][TD]R9 7950X (RPL)[/TD][TD]BorisTheBlade82[/TD][TD][/TD][TD]v0.7.5[/TD][TD]117,05[/TD][TD]21111[/TD][TD]404,69[/TD][TD]52,17[/TD][/TR]</v>
      </c>
      <c r="AC1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[TR][TD]111[/TD][TD]AT #100[/TD][TD]R9 7950X (RPL)[/TD][TD]BorisTheBlade82[/TD][TD][/TD][TD]v0.7.5[/TD][TD]8913,74[/TD][TD]4067[/TD][TD]27,59[/TD][TD]147,42[/TD][/TR]</v>
      </c>
    </row>
    <row r="115" spans="2:29" x14ac:dyDescent="0.3">
      <c r="B115" s="20">
        <v>112</v>
      </c>
      <c r="C115" s="23" t="s">
        <v>203</v>
      </c>
      <c r="D115" s="23" t="s">
        <v>153</v>
      </c>
      <c r="E115" s="23">
        <v>100</v>
      </c>
      <c r="F115" s="23" t="s">
        <v>224</v>
      </c>
      <c r="G115" s="23" t="s">
        <v>164</v>
      </c>
      <c r="H115" s="24"/>
      <c r="I115" s="29" t="s">
        <v>221</v>
      </c>
      <c r="J115" s="24"/>
      <c r="K115" s="22"/>
      <c r="L115" s="22"/>
      <c r="M115" s="26"/>
      <c r="N115" s="22">
        <v>117.28</v>
      </c>
      <c r="O115" s="22">
        <v>21271</v>
      </c>
      <c r="P115" s="25">
        <v>400.87</v>
      </c>
      <c r="Q115" s="27">
        <v>53.06</v>
      </c>
      <c r="R115" s="22">
        <v>12370.21</v>
      </c>
      <c r="S115" s="22">
        <v>2564</v>
      </c>
      <c r="T115" s="30">
        <v>31.53</v>
      </c>
      <c r="U115" s="27">
        <v>81.290000000000006</v>
      </c>
      <c r="V115" s="28">
        <f>IF(ISBLANK(GeneralTable[[#This Row],[PES GB5]]),0,1)</f>
        <v>0</v>
      </c>
      <c r="W115" s="28">
        <f>IF(ISBLANK(GeneralTable[[#This Row],[PES CB23ST]]),0,1)</f>
        <v>1</v>
      </c>
      <c r="X115" s="28">
        <f>IF(ISBLANK(GeneralTable[[#This Row],[PES CB23MT]]),0,1)</f>
        <v>1</v>
      </c>
      <c r="Y11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v0.7.5 [112]</v>
      </c>
      <c r="Z1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112|AT #100|R9 7950X (RPL)|BorisTheBlade82||v0.7.5|117,28|21271|400,87|53,06</v>
      </c>
      <c r="AA1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112|AT #100|R9 7950X (RPL)|BorisTheBlade82||v0.7.5|12370,21|2564|31,53|81,29</v>
      </c>
      <c r="AB1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[TR][TD]112[/TD][TD]AT #100[/TD][TD]R9 7950X (RPL)[/TD][TD]BorisTheBlade82[/TD][TD][/TD][TD]v0.7.5[/TD][TD]117,28[/TD][TD]21271[/TD][TD]400,87[/TD][TD]53,06[/TD][/TR]</v>
      </c>
      <c r="AC1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[TR][TD]112[/TD][TD]AT #100[/TD][TD]R9 7950X (RPL)[/TD][TD]BorisTheBlade82[/TD][TD][/TD][TD]v0.7.5[/TD][TD]12370,21[/TD][TD]2564[/TD][TD]31,53[/TD][TD]81,29[/TD][/TR]</v>
      </c>
    </row>
    <row r="116" spans="2:29" x14ac:dyDescent="0.3">
      <c r="B116" s="20">
        <v>113</v>
      </c>
      <c r="C116" s="23" t="s">
        <v>203</v>
      </c>
      <c r="D116" s="23" t="s">
        <v>153</v>
      </c>
      <c r="E116" s="23">
        <v>101</v>
      </c>
      <c r="F116" s="23" t="s">
        <v>235</v>
      </c>
      <c r="G116" s="23" t="s">
        <v>205</v>
      </c>
      <c r="H116" s="24"/>
      <c r="I116" s="29" t="s">
        <v>264</v>
      </c>
      <c r="J116" s="24" t="s">
        <v>30</v>
      </c>
      <c r="K116" s="22"/>
      <c r="L116" s="22"/>
      <c r="M116" s="26"/>
      <c r="N116" s="22">
        <v>245.16</v>
      </c>
      <c r="O116" s="22">
        <v>7000.34</v>
      </c>
      <c r="P116" s="25">
        <v>582.69000000000005</v>
      </c>
      <c r="Q116" s="27">
        <v>12.01</v>
      </c>
      <c r="R116" s="22">
        <v>4928.8</v>
      </c>
      <c r="S116" s="22">
        <f>7789.59/5</f>
        <v>1557.9180000000001</v>
      </c>
      <c r="T116" s="30">
        <f>651.15/5</f>
        <v>130.22999999999999</v>
      </c>
      <c r="U116" s="27">
        <v>11.96</v>
      </c>
      <c r="V116" s="28">
        <f>IF(ISBLANK(GeneralTable[[#This Row],[PES GB5]]),0,1)</f>
        <v>0</v>
      </c>
      <c r="W116" s="28">
        <f>IF(ISBLANK(GeneralTable[[#This Row],[PES CB23ST]]),0,1)</f>
        <v>1</v>
      </c>
      <c r="X116" s="28">
        <f>IF(ISBLANK(GeneralTable[[#This Row],[PES CB23MT]]),0,1)</f>
        <v>1</v>
      </c>
      <c r="Y11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@12w v0.7.5 [113]</v>
      </c>
      <c r="Z1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113|AT #101|R7 6800U (RMB)|thigobr||v0.7.5|245,16|7000|582,69|12,01</v>
      </c>
      <c r="AA1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113|AT #101|R7 6800U (RMB)|thigobr||v0.7.5|4928,8|1558|130,23|11,96</v>
      </c>
      <c r="AB1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[TR][TD]113[/TD][TD]AT #101[/TD][TD]R7 6800U (RMB)[/TD][TD]thigobr[/TD][TD][/TD][TD]v0.7.5[/TD][TD]245,16[/TD][TD]7000[/TD][TD]582,69[/TD][TD]12,01[/TD][/TR]</v>
      </c>
      <c r="AC1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[TR][TD]113[/TD][TD]AT #101[/TD][TD]R7 6800U (RMB)[/TD][TD]thigobr[/TD][TD][/TD][TD]v0.7.5[/TD][TD]4928,8[/TD][TD]1558[/TD][TD]130,23[/TD][TD]11,96[/TD][/TR]</v>
      </c>
    </row>
    <row r="117" spans="2:29" x14ac:dyDescent="0.3">
      <c r="B117" s="20">
        <v>114</v>
      </c>
      <c r="C117" s="23" t="s">
        <v>203</v>
      </c>
      <c r="D117" s="23" t="s">
        <v>153</v>
      </c>
      <c r="E117" s="23">
        <v>108</v>
      </c>
      <c r="F117" s="23" t="s">
        <v>224</v>
      </c>
      <c r="G117" s="23" t="s">
        <v>160</v>
      </c>
      <c r="H117" s="24" t="s">
        <v>206</v>
      </c>
      <c r="I117" s="29" t="s">
        <v>222</v>
      </c>
      <c r="J117" s="24"/>
      <c r="K117" s="22"/>
      <c r="L117" s="22"/>
      <c r="M117" s="26"/>
      <c r="N117" s="22">
        <v>139.27000000000001</v>
      </c>
      <c r="O117" s="22">
        <v>19138.57</v>
      </c>
      <c r="P117" s="25">
        <v>375.18</v>
      </c>
      <c r="Q117" s="27">
        <v>51.01</v>
      </c>
      <c r="R117" s="22">
        <v>11599.53</v>
      </c>
      <c r="S117" s="22">
        <v>3245.53</v>
      </c>
      <c r="T117" s="30">
        <v>26.56</v>
      </c>
      <c r="U117" s="27">
        <v>122.18</v>
      </c>
      <c r="V117" s="28">
        <f>IF(ISBLANK(GeneralTable[[#This Row],[PES GB5]]),0,1)</f>
        <v>0</v>
      </c>
      <c r="W117" s="28">
        <f>IF(ISBLANK(GeneralTable[[#This Row],[PES CB23ST]]),0,1)</f>
        <v>1</v>
      </c>
      <c r="X117" s="28">
        <f>IF(ISBLANK(GeneralTable[[#This Row],[PES CB23MT]]),0,1)</f>
        <v>1</v>
      </c>
      <c r="Y11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@142w v0.7.5 [114]</v>
      </c>
      <c r="Z1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114|AT #108|R9 7950X (RPL)|Det0x|cTDP 105w|v0.7.5|139,27|19139|375,18|51,01</v>
      </c>
      <c r="AA1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114|AT #108|R9 7950X (RPL)|Det0x|cTDP 105w|v0.7.5|11599,53|3246|26,56|122,18</v>
      </c>
      <c r="AB1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[TR][TD]114[/TD][TD]AT #108[/TD][TD]R9 7950X (RPL)[/TD][TD]Det0x[/TD][TD]cTDP 105w[/TD][TD]v0.7.5[/TD][TD]139,27[/TD][TD]19139[/TD][TD]375,18[/TD][TD]51,01[/TD][/TR]</v>
      </c>
      <c r="AC1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[TR][TD]114[/TD][TD]AT #108[/TD][TD]R9 7950X (RPL)[/TD][TD]Det0x[/TD][TD]cTDP 105w[/TD][TD]v0.7.5[/TD][TD]11599,53[/TD][TD]3246[/TD][TD]26,56[/TD][TD]122,18[/TD][/TR]</v>
      </c>
    </row>
    <row r="118" spans="2:29" x14ac:dyDescent="0.3">
      <c r="B118" s="20">
        <v>115</v>
      </c>
      <c r="C118" s="23" t="s">
        <v>203</v>
      </c>
      <c r="D118" s="23" t="s">
        <v>153</v>
      </c>
      <c r="E118" s="23">
        <v>108</v>
      </c>
      <c r="F118" s="23" t="s">
        <v>224</v>
      </c>
      <c r="G118" s="23" t="s">
        <v>160</v>
      </c>
      <c r="H118" s="24" t="s">
        <v>207</v>
      </c>
      <c r="I118" s="29" t="s">
        <v>221</v>
      </c>
      <c r="J118" s="24" t="s">
        <v>30</v>
      </c>
      <c r="K118" s="22"/>
      <c r="L118" s="22"/>
      <c r="M118" s="26"/>
      <c r="N118" s="22">
        <v>140.1</v>
      </c>
      <c r="O118" s="22">
        <v>19028.63</v>
      </c>
      <c r="P118" s="25">
        <v>375.1</v>
      </c>
      <c r="Q118" s="27">
        <v>50.73</v>
      </c>
      <c r="R118" s="22">
        <v>14202.83</v>
      </c>
      <c r="S118" s="22">
        <v>2387</v>
      </c>
      <c r="T118" s="30">
        <v>29.49</v>
      </c>
      <c r="U118" s="27">
        <v>80.930000000000007</v>
      </c>
      <c r="V118" s="28">
        <f>IF(ISBLANK(GeneralTable[[#This Row],[PES GB5]]),0,1)</f>
        <v>0</v>
      </c>
      <c r="W118" s="28">
        <f>IF(ISBLANK(GeneralTable[[#This Row],[PES CB23ST]]),0,1)</f>
        <v>1</v>
      </c>
      <c r="X118" s="28">
        <f>IF(ISBLANK(GeneralTable[[#This Row],[PES CB23MT]]),0,1)</f>
        <v>1</v>
      </c>
      <c r="Y11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v0.7.5 [115]</v>
      </c>
      <c r="Z1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115|AT #108|R9 7950X (RPL)|Det0x|cTDP 65w|v0.7.5|140,1|19029|375,1|50,73</v>
      </c>
      <c r="AA1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115|AT #108|R9 7950X (RPL)|Det0x|cTDP 65w|v0.7.5|14202,83|2387|29,49|80,93</v>
      </c>
      <c r="AB1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[TR][TD]115[/TD][TD]AT #108[/TD][TD]R9 7950X (RPL)[/TD][TD]Det0x[/TD][TD]cTDP 65w[/TD][TD]v0.7.5[/TD][TD]140,1[/TD][TD]19029[/TD][TD]375,1[/TD][TD]50,73[/TD][/TR]</v>
      </c>
      <c r="AC1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[TR][TD]115[/TD][TD]AT #108[/TD][TD]R9 7950X (RPL)[/TD][TD]Det0x[/TD][TD]cTDP 65w[/TD][TD]v0.7.5[/TD][TD]14202,83[/TD][TD]2387[/TD][TD]29,49[/TD][TD]80,93[/TD][/TR]</v>
      </c>
    </row>
    <row r="119" spans="2:29" x14ac:dyDescent="0.3">
      <c r="B119" s="20">
        <v>116</v>
      </c>
      <c r="C119" s="23" t="s">
        <v>203</v>
      </c>
      <c r="D119" s="23" t="s">
        <v>153</v>
      </c>
      <c r="E119" s="23">
        <v>118</v>
      </c>
      <c r="F119" s="23" t="s">
        <v>208</v>
      </c>
      <c r="G119" s="23" t="s">
        <v>209</v>
      </c>
      <c r="H119" s="24"/>
      <c r="I119" s="24"/>
      <c r="J119" s="24"/>
      <c r="K119" s="22"/>
      <c r="L119" s="22"/>
      <c r="M119" s="26"/>
      <c r="N119" s="22">
        <v>56.38</v>
      </c>
      <c r="O119" s="22">
        <v>29352</v>
      </c>
      <c r="P119" s="25">
        <v>604.24</v>
      </c>
      <c r="Q119" s="27">
        <v>48.58</v>
      </c>
      <c r="R119" s="22">
        <v>3221.89</v>
      </c>
      <c r="S119" s="22">
        <v>6311</v>
      </c>
      <c r="T119" s="30">
        <v>49.18</v>
      </c>
      <c r="U119" s="27">
        <v>128.31</v>
      </c>
      <c r="V119" s="28">
        <f>IF(ISBLANK(GeneralTable[[#This Row],[PES GB5]]),0,1)</f>
        <v>0</v>
      </c>
      <c r="W119" s="28">
        <f>IF(ISBLANK(GeneralTable[[#This Row],[PES CB23ST]]),0,1)</f>
        <v>1</v>
      </c>
      <c r="X119" s="28">
        <f>IF(ISBLANK(GeneralTable[[#This Row],[PES CB23MT]]),0,1)</f>
        <v>1</v>
      </c>
      <c r="Y11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3900X (Matisse) v0.7.5 [116]</v>
      </c>
      <c r="Z1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116|AT #118|R9 3900X (Matisse)|.vodka||v0.7.5|56,38|29352|604,24|48,58</v>
      </c>
      <c r="AA1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116|AT #118|R9 3900X (Matisse)|.vodka||v0.7.5|3221,89|6311|49,18|128,31</v>
      </c>
      <c r="AB1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[TR][TD]116[/TD][TD]AT #118[/TD][TD]R9 3900X (Matisse)[/TD][TD].vodka[/TD][TD][/TD][TD]v0.7.5[/TD][TD]56,38[/TD][TD]29352[/TD][TD]604,24[/TD][TD]48,58[/TD][/TR]</v>
      </c>
      <c r="AC1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[TR][TD]116[/TD][TD]AT #118[/TD][TD]R9 3900X (Matisse)[/TD][TD].vodka[/TD][TD][/TD][TD]v0.7.5[/TD][TD]3221,89[/TD][TD]6311[/TD][TD]49,18[/TD][TD]128,31[/TD][/TR]</v>
      </c>
    </row>
    <row r="120" spans="2:29" x14ac:dyDescent="0.3">
      <c r="B120" s="20">
        <v>117</v>
      </c>
      <c r="C120" s="23" t="s">
        <v>203</v>
      </c>
      <c r="D120" s="23" t="s">
        <v>153</v>
      </c>
      <c r="E120" s="23">
        <v>126</v>
      </c>
      <c r="F120" s="23" t="s">
        <v>210</v>
      </c>
      <c r="G120" s="23" t="s">
        <v>211</v>
      </c>
      <c r="H120" s="24"/>
      <c r="I120" s="24"/>
      <c r="J120" s="24"/>
      <c r="K120" s="22"/>
      <c r="L120" s="22"/>
      <c r="M120" s="26"/>
      <c r="N120" s="22">
        <v>37.9</v>
      </c>
      <c r="O120" s="22">
        <v>32110.52</v>
      </c>
      <c r="P120" s="25">
        <v>821.7</v>
      </c>
      <c r="Q120" s="27">
        <v>39.08</v>
      </c>
      <c r="R120" s="22">
        <v>1006.56</v>
      </c>
      <c r="S120" s="22">
        <v>10507</v>
      </c>
      <c r="T120" s="30">
        <v>94.55</v>
      </c>
      <c r="U120" s="27">
        <v>111.13</v>
      </c>
      <c r="V120" s="28">
        <f>IF(ISBLANK(GeneralTable[[#This Row],[PES GB5]]),0,1)</f>
        <v>0</v>
      </c>
      <c r="W120" s="28">
        <f>IF(ISBLANK(GeneralTable[[#This Row],[PES CB23ST]]),0,1)</f>
        <v>1</v>
      </c>
      <c r="X120" s="28">
        <f>IF(ISBLANK(GeneralTable[[#This Row],[PES CB23MT]]),0,1)</f>
        <v>1</v>
      </c>
      <c r="Y12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1800X(Summit Ridge) v0.7.5 [117]</v>
      </c>
      <c r="Z1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117|AT #126|R7 1800X(Summit Ridge)|Cstops||v0.7.5|37,9|32111|821,7|39,08</v>
      </c>
      <c r="AA1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117|AT #126|R7 1800X(Summit Ridge)|Cstops||v0.7.5|1006,56|10507|94,55|111,13</v>
      </c>
      <c r="AB1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[TR][TD]117[/TD][TD]AT #126[/TD][TD]R7 1800X(Summit Ridge)[/TD][TD]Cstops[/TD][TD][/TD][TD]v0.7.5[/TD][TD]37,9[/TD][TD]32111[/TD][TD]821,7[/TD][TD]39,08[/TD][/TR]</v>
      </c>
      <c r="AC1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[TR][TD]117[/TD][TD]AT #126[/TD][TD]R7 1800X(Summit Ridge)[/TD][TD]Cstops[/TD][TD][/TD][TD]v0.7.5[/TD][TD]1006,56[/TD][TD]10507[/TD][TD]94,55[/TD][TD]111,13[/TD][/TR]</v>
      </c>
    </row>
    <row r="121" spans="2:29" x14ac:dyDescent="0.3">
      <c r="B121" s="20">
        <v>118</v>
      </c>
      <c r="C121" s="23" t="s">
        <v>203</v>
      </c>
      <c r="D121" s="23" t="s">
        <v>153</v>
      </c>
      <c r="E121" s="23">
        <v>127</v>
      </c>
      <c r="F121" s="23" t="s">
        <v>223</v>
      </c>
      <c r="G121" s="23" t="s">
        <v>212</v>
      </c>
      <c r="H121" s="24"/>
      <c r="I121" s="29" t="s">
        <v>213</v>
      </c>
      <c r="J121" s="24"/>
      <c r="K121" s="22"/>
      <c r="L121" s="22"/>
      <c r="M121" s="26"/>
      <c r="N121" s="22">
        <v>201.7</v>
      </c>
      <c r="O121" s="22">
        <v>13802</v>
      </c>
      <c r="P121" s="25">
        <v>359.22</v>
      </c>
      <c r="Q121" s="27">
        <v>38.42</v>
      </c>
      <c r="R121" s="22">
        <v>6846.19</v>
      </c>
      <c r="S121" s="22">
        <v>5356</v>
      </c>
      <c r="T121" s="30">
        <v>27.27</v>
      </c>
      <c r="U121" s="27">
        <v>196.41</v>
      </c>
      <c r="V121" s="28">
        <f>IF(ISBLANK(GeneralTable[[#This Row],[PES GB5]]),0,1)</f>
        <v>0</v>
      </c>
      <c r="W121" s="28">
        <f>IF(ISBLANK(GeneralTable[[#This Row],[PES CB23ST]]),0,1)</f>
        <v>1</v>
      </c>
      <c r="X121" s="28">
        <f>IF(ISBLANK(GeneralTable[[#This Row],[PES CB23MT]]),0,1)</f>
        <v>1</v>
      </c>
      <c r="Y12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@250w v0.7.5 [118]</v>
      </c>
      <c r="Z1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118|AT #127|i9 13900K (RTL)|Kocicak||v0.7.5|201,7|13802|359,22|38,42</v>
      </c>
      <c r="AA1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118|AT #127|i9 13900K (RTL)|Kocicak||v0.7.5|6846,19|5356|27,27|196,41</v>
      </c>
      <c r="AB1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[TR][TD]118[/TD][TD]AT #127[/TD][TD]i9 13900K (RTL)[/TD][TD]Kocicak[/TD][TD][/TD][TD]v0.7.5[/TD][TD]201,7[/TD][TD]13802[/TD][TD]359,22[/TD][TD]38,42[/TD][/TR]</v>
      </c>
      <c r="AC1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[TR][TD]118[/TD][TD]AT #127[/TD][TD]i9 13900K (RTL)[/TD][TD]Kocicak[/TD][TD][/TD][TD]v0.7.5[/TD][TD]6846,19[/TD][TD]5356[/TD][TD]27,27[/TD][TD]196,41[/TD][/TR]</v>
      </c>
    </row>
    <row r="122" spans="2:29" x14ac:dyDescent="0.3">
      <c r="B122" s="20">
        <v>119</v>
      </c>
      <c r="C122" s="23" t="s">
        <v>203</v>
      </c>
      <c r="D122" s="23" t="s">
        <v>153</v>
      </c>
      <c r="E122" s="23">
        <v>127</v>
      </c>
      <c r="F122" s="23" t="s">
        <v>223</v>
      </c>
      <c r="G122" s="23" t="s">
        <v>212</v>
      </c>
      <c r="H122" s="24"/>
      <c r="I122" s="29" t="s">
        <v>214</v>
      </c>
      <c r="J122" s="24"/>
      <c r="K122" s="22"/>
      <c r="L122" s="22"/>
      <c r="M122" s="26"/>
      <c r="N122" s="22">
        <v>190.98</v>
      </c>
      <c r="O122" s="22">
        <v>14623</v>
      </c>
      <c r="P122" s="25">
        <v>358.08</v>
      </c>
      <c r="Q122" s="27">
        <v>40.840000000000003</v>
      </c>
      <c r="R122" s="22">
        <v>8538.84</v>
      </c>
      <c r="S122" s="22">
        <v>3964</v>
      </c>
      <c r="T122" s="30">
        <v>29.55</v>
      </c>
      <c r="U122" s="27">
        <v>134.13999999999999</v>
      </c>
      <c r="V122" s="28">
        <f>IF(ISBLANK(GeneralTable[[#This Row],[PES GB5]]),0,1)</f>
        <v>0</v>
      </c>
      <c r="W122" s="28">
        <f>IF(ISBLANK(GeneralTable[[#This Row],[PES CB23ST]]),0,1)</f>
        <v>1</v>
      </c>
      <c r="X122" s="28">
        <f>IF(ISBLANK(GeneralTable[[#This Row],[PES CB23MT]]),0,1)</f>
        <v>1</v>
      </c>
      <c r="Y12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@160w v0.7.5 [119]</v>
      </c>
      <c r="Z1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119|AT #127|i9 13900K (RTL)|Kocicak||v0.7.5|190,98|14623|358,08|40,84</v>
      </c>
      <c r="AA1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119|AT #127|i9 13900K (RTL)|Kocicak||v0.7.5|8538,84|3964|29,55|134,14</v>
      </c>
      <c r="AB1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[TR][TD]119[/TD][TD]AT #127[/TD][TD]i9 13900K (RTL)[/TD][TD]Kocicak[/TD][TD][/TD][TD]v0.7.5[/TD][TD]190,98[/TD][TD]14623[/TD][TD]358,08[/TD][TD]40,84[/TD][/TR]</v>
      </c>
      <c r="AC1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[TR][TD]119[/TD][TD]AT #127[/TD][TD]i9 13900K (RTL)[/TD][TD]Kocicak[/TD][TD][/TD][TD]v0.7.5[/TD][TD]8538,84[/TD][TD]3964[/TD][TD]29,55[/TD][TD]134,14[/TD][/TR]</v>
      </c>
    </row>
    <row r="123" spans="2:29" x14ac:dyDescent="0.3">
      <c r="B123" s="20">
        <v>120</v>
      </c>
      <c r="C123" s="23" t="s">
        <v>203</v>
      </c>
      <c r="D123" s="23" t="s">
        <v>153</v>
      </c>
      <c r="E123" s="23">
        <v>127</v>
      </c>
      <c r="F123" s="23" t="s">
        <v>223</v>
      </c>
      <c r="G123" s="23" t="s">
        <v>212</v>
      </c>
      <c r="H123" s="24"/>
      <c r="I123" s="29" t="s">
        <v>215</v>
      </c>
      <c r="J123" s="24"/>
      <c r="K123" s="22"/>
      <c r="L123" s="22"/>
      <c r="M123" s="26"/>
      <c r="N123" s="22">
        <v>196.33</v>
      </c>
      <c r="O123" s="22">
        <v>14127</v>
      </c>
      <c r="P123" s="25">
        <v>360.55</v>
      </c>
      <c r="Q123" s="27">
        <v>39.18</v>
      </c>
      <c r="R123" s="22">
        <v>10136.27</v>
      </c>
      <c r="S123" s="22">
        <v>2947</v>
      </c>
      <c r="T123" s="30">
        <v>33.47</v>
      </c>
      <c r="U123" s="27">
        <v>88.04</v>
      </c>
      <c r="V123" s="28">
        <f>IF(ISBLANK(GeneralTable[[#This Row],[PES GB5]]),0,1)</f>
        <v>0</v>
      </c>
      <c r="W123" s="28">
        <f>IF(ISBLANK(GeneralTable[[#This Row],[PES CB23ST]]),0,1)</f>
        <v>1</v>
      </c>
      <c r="X123" s="28">
        <f>IF(ISBLANK(GeneralTable[[#This Row],[PES CB23MT]]),0,1)</f>
        <v>1</v>
      </c>
      <c r="Y12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@100w v0.7.5 [120]</v>
      </c>
      <c r="Z1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120|AT #127|i9 13900K (RTL)|Kocicak||v0.7.5|196,33|14127|360,55|39,18</v>
      </c>
      <c r="AA1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120|AT #127|i9 13900K (RTL)|Kocicak||v0.7.5|10136,27|2947|33,47|88,04</v>
      </c>
      <c r="AB1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[TR][TD]120[/TD][TD]AT #127[/TD][TD]i9 13900K (RTL)[/TD][TD]Kocicak[/TD][TD][/TD][TD]v0.7.5[/TD][TD]196,33[/TD][TD]14127[/TD][TD]360,55[/TD][TD]39,18[/TD][/TR]</v>
      </c>
      <c r="AC1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[TR][TD]120[/TD][TD]AT #127[/TD][TD]i9 13900K (RTL)[/TD][TD]Kocicak[/TD][TD][/TD][TD]v0.7.5[/TD][TD]10136,27[/TD][TD]2947[/TD][TD]33,47[/TD][TD]88,04[/TD][/TR]</v>
      </c>
    </row>
    <row r="124" spans="2:29" x14ac:dyDescent="0.3">
      <c r="B124" s="20">
        <v>121</v>
      </c>
      <c r="C124" s="23" t="s">
        <v>203</v>
      </c>
      <c r="D124" s="23" t="s">
        <v>153</v>
      </c>
      <c r="E124" s="23">
        <v>127</v>
      </c>
      <c r="F124" s="23" t="s">
        <v>223</v>
      </c>
      <c r="G124" s="23" t="s">
        <v>212</v>
      </c>
      <c r="H124" s="24"/>
      <c r="I124" s="29" t="s">
        <v>199</v>
      </c>
      <c r="J124" s="24" t="s">
        <v>30</v>
      </c>
      <c r="K124" s="22"/>
      <c r="L124" s="22"/>
      <c r="M124" s="26"/>
      <c r="N124" s="22">
        <v>201.69</v>
      </c>
      <c r="O124" s="22">
        <v>13798</v>
      </c>
      <c r="P124" s="25">
        <v>359.34</v>
      </c>
      <c r="Q124" s="27">
        <v>38.4</v>
      </c>
      <c r="R124" s="22">
        <v>10676.69</v>
      </c>
      <c r="S124" s="22">
        <v>2361</v>
      </c>
      <c r="T124" s="30">
        <v>39.67</v>
      </c>
      <c r="U124" s="27">
        <v>59.53</v>
      </c>
      <c r="V124" s="28">
        <f>IF(ISBLANK(GeneralTable[[#This Row],[PES GB5]]),0,1)</f>
        <v>0</v>
      </c>
      <c r="W124" s="28">
        <f>IF(ISBLANK(GeneralTable[[#This Row],[PES CB23ST]]),0,1)</f>
        <v>1</v>
      </c>
      <c r="X124" s="28">
        <f>IF(ISBLANK(GeneralTable[[#This Row],[PES CB23MT]]),0,1)</f>
        <v>1</v>
      </c>
      <c r="Y12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@65w v0.7.5 [121]</v>
      </c>
      <c r="Z1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121|AT #127|i9 13900K (RTL)|Kocicak||v0.7.5|201,69|13798|359,34|38,4</v>
      </c>
      <c r="AA1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121|AT #127|i9 13900K (RTL)|Kocicak||v0.7.5|10676,69|2361|39,67|59,53</v>
      </c>
      <c r="AB1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[TR][TD]121[/TD][TD]AT #127[/TD][TD]i9 13900K (RTL)[/TD][TD]Kocicak[/TD][TD][/TD][TD]v0.7.5[/TD][TD]201,69[/TD][TD]13798[/TD][TD]359,34[/TD][TD]38,4[/TD][/TR]</v>
      </c>
      <c r="AC1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[TR][TD]121[/TD][TD]AT #127[/TD][TD]i9 13900K (RTL)[/TD][TD]Kocicak[/TD][TD][/TD][TD]v0.7.5[/TD][TD]10676,69[/TD][TD]2361[/TD][TD]39,67[/TD][TD]59,53[/TD][/TR]</v>
      </c>
    </row>
    <row r="125" spans="2:29" x14ac:dyDescent="0.3">
      <c r="B125" s="20">
        <v>122</v>
      </c>
      <c r="C125" s="23" t="s">
        <v>203</v>
      </c>
      <c r="D125" s="23" t="s">
        <v>153</v>
      </c>
      <c r="E125" s="23">
        <v>132</v>
      </c>
      <c r="F125" s="23" t="s">
        <v>235</v>
      </c>
      <c r="G125" s="23" t="s">
        <v>205</v>
      </c>
      <c r="H125" s="24"/>
      <c r="I125" s="29" t="s">
        <v>265</v>
      </c>
      <c r="J125" s="24" t="s">
        <v>30</v>
      </c>
      <c r="K125" s="22"/>
      <c r="L125" s="22"/>
      <c r="M125" s="26"/>
      <c r="N125" s="22">
        <v>166.98</v>
      </c>
      <c r="O125" s="22">
        <v>10863.79</v>
      </c>
      <c r="P125" s="25">
        <v>551.25</v>
      </c>
      <c r="Q125" s="27">
        <v>19.71</v>
      </c>
      <c r="R125" s="22">
        <v>5150.16</v>
      </c>
      <c r="S125" s="22">
        <v>2204.2800000000002</v>
      </c>
      <c r="T125" s="30">
        <v>88.08</v>
      </c>
      <c r="U125" s="27">
        <v>25.02</v>
      </c>
      <c r="V125" s="28">
        <f>IF(ISBLANK(GeneralTable[[#This Row],[PES GB5]]),0,1)</f>
        <v>0</v>
      </c>
      <c r="W125" s="28">
        <f>IF(ISBLANK(GeneralTable[[#This Row],[PES CB23ST]]),0,1)</f>
        <v>1</v>
      </c>
      <c r="X125" s="28">
        <f>IF(ISBLANK(GeneralTable[[#This Row],[PES CB23MT]]),0,1)</f>
        <v>1</v>
      </c>
      <c r="Y12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@25w v0.7.5 [122]</v>
      </c>
      <c r="Z1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122|AT #132|R7 6800U (RMB)|thigobr||v0.7.5|166,98|10864|551,25|19,71</v>
      </c>
      <c r="AA1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122|AT #132|R7 6800U (RMB)|thigobr||v0.7.5|5150,16|2204|88,08|25,02</v>
      </c>
      <c r="AB1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[TR][TD]122[/TD][TD]AT #132[/TD][TD]R7 6800U (RMB)[/TD][TD]thigobr[/TD][TD][/TD][TD]v0.7.5[/TD][TD]166,98[/TD][TD]10864[/TD][TD]551,25[/TD][TD]19,71[/TD][/TR]</v>
      </c>
      <c r="AC1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[TR][TD]122[/TD][TD]AT #132[/TD][TD]R7 6800U (RMB)[/TD][TD]thigobr[/TD][TD][/TD][TD]v0.7.5[/TD][TD]5150,16[/TD][TD]2204[/TD][TD]88,08[/TD][TD]25,02[/TD][/TR]</v>
      </c>
    </row>
    <row r="126" spans="2:29" x14ac:dyDescent="0.3">
      <c r="B126" s="20">
        <v>123</v>
      </c>
      <c r="C126" s="23" t="s">
        <v>203</v>
      </c>
      <c r="D126" s="23" t="s">
        <v>153</v>
      </c>
      <c r="E126" s="23">
        <v>134</v>
      </c>
      <c r="F126" s="23" t="s">
        <v>266</v>
      </c>
      <c r="G126" s="23" t="s">
        <v>211</v>
      </c>
      <c r="H126" s="24"/>
      <c r="I126" s="24"/>
      <c r="J126" s="24"/>
      <c r="K126" s="22"/>
      <c r="L126" s="22"/>
      <c r="M126" s="26"/>
      <c r="N126" s="22">
        <v>101.43</v>
      </c>
      <c r="O126" s="22">
        <v>18633.27</v>
      </c>
      <c r="P126" s="25">
        <v>529.1</v>
      </c>
      <c r="Q126" s="27">
        <v>35.22</v>
      </c>
      <c r="R126" s="22">
        <v>3142</v>
      </c>
      <c r="S126" s="22">
        <v>4836</v>
      </c>
      <c r="T126" s="30">
        <v>65.8</v>
      </c>
      <c r="U126" s="27">
        <v>73.5</v>
      </c>
      <c r="V126" s="28">
        <f>IF(ISBLANK(GeneralTable[[#This Row],[PES GB5]]),0,1)</f>
        <v>0</v>
      </c>
      <c r="W126" s="28">
        <f>IF(ISBLANK(GeneralTable[[#This Row],[PES CB23ST]]),0,1)</f>
        <v>1</v>
      </c>
      <c r="X126" s="28">
        <f>IF(ISBLANK(GeneralTable[[#This Row],[PES CB23MT]]),0,1)</f>
        <v>1</v>
      </c>
      <c r="Y12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5700X (Vermeer) v0.7.5 [123]</v>
      </c>
      <c r="Z1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123|AT #134|R7 5700X (Vermeer)|Cstops||v0.7.5|101,43|18633|529,1|35,22</v>
      </c>
      <c r="AA1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123|AT #134|R7 5700X (Vermeer)|Cstops||v0.7.5|3142|4836|65,8|73,5</v>
      </c>
      <c r="AB1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[TR][TD]123[/TD][TD]AT #134[/TD][TD]R7 5700X (Vermeer)[/TD][TD]Cstops[/TD][TD][/TD][TD]v0.7.5[/TD][TD]101,43[/TD][TD]18633[/TD][TD]529,1[/TD][TD]35,22[/TD][/TR]</v>
      </c>
      <c r="AC1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[TR][TD]123[/TD][TD]AT #134[/TD][TD]R7 5700X (Vermeer)[/TD][TD]Cstops[/TD][TD][/TD][TD]v0.7.5[/TD][TD]3142[/TD][TD]4836[/TD][TD]65,8[/TD][TD]73,5[/TD][/TR]</v>
      </c>
    </row>
    <row r="127" spans="2:29" x14ac:dyDescent="0.3">
      <c r="B127" s="20">
        <v>124</v>
      </c>
      <c r="C127" s="23" t="s">
        <v>203</v>
      </c>
      <c r="D127" s="23" t="s">
        <v>153</v>
      </c>
      <c r="E127" s="23">
        <v>137</v>
      </c>
      <c r="F127" s="23" t="s">
        <v>365</v>
      </c>
      <c r="G127" s="23" t="s">
        <v>162</v>
      </c>
      <c r="H127" s="24"/>
      <c r="I127" s="29" t="s">
        <v>267</v>
      </c>
      <c r="J127" s="24"/>
      <c r="K127" s="22"/>
      <c r="L127" s="22"/>
      <c r="M127" s="26"/>
      <c r="N127" s="22">
        <v>163.87</v>
      </c>
      <c r="O127" s="22">
        <v>12527</v>
      </c>
      <c r="P127" s="25">
        <v>487.16</v>
      </c>
      <c r="Q127" s="27">
        <v>25.71</v>
      </c>
      <c r="R127" s="22">
        <v>3618</v>
      </c>
      <c r="S127" s="22">
        <v>3584</v>
      </c>
      <c r="T127" s="30">
        <v>77.11</v>
      </c>
      <c r="U127" s="27">
        <v>46.48</v>
      </c>
      <c r="V127" s="28">
        <f>IF(ISBLANK(GeneralTable[[#This Row],[PES GB5]]),0,1)</f>
        <v>0</v>
      </c>
      <c r="W127" s="28">
        <f>IF(ISBLANK(GeneralTable[[#This Row],[PES CB23ST]]),0,1)</f>
        <v>1</v>
      </c>
      <c r="X127" s="28">
        <f>IF(ISBLANK(GeneralTable[[#This Row],[PES CB23MT]]),0,1)</f>
        <v>1</v>
      </c>
      <c r="Y12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12500H (ADL) @AC v0.7.5 [124]</v>
      </c>
      <c r="Z1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124|AT #137|i5 12500H (ADL)|mmaenpaa||v0.7.5|163,87|12527|487,16|25,71</v>
      </c>
      <c r="AA1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124|AT #137|i5 12500H (ADL)|mmaenpaa||v0.7.5|3618|3584|77,11|46,48</v>
      </c>
      <c r="AB1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[TR][TD]124[/TD][TD]AT #137[/TD][TD]i5 12500H (ADL)[/TD][TD]mmaenpaa[/TD][TD][/TD][TD]v0.7.5[/TD][TD]163,87[/TD][TD]12527[/TD][TD]487,16[/TD][TD]25,71[/TD][/TR]</v>
      </c>
      <c r="AC1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[TR][TD]124[/TD][TD]AT #137[/TD][TD]i5 12500H (ADL)[/TD][TD]mmaenpaa[/TD][TD][/TD][TD]v0.7.5[/TD][TD]3618[/TD][TD]3584[/TD][TD]77,11[/TD][TD]46,48[/TD][/TR]</v>
      </c>
    </row>
    <row r="128" spans="2:29" x14ac:dyDescent="0.3">
      <c r="B128" s="20">
        <v>125</v>
      </c>
      <c r="C128" s="23" t="s">
        <v>203</v>
      </c>
      <c r="D128" s="23" t="s">
        <v>153</v>
      </c>
      <c r="E128" s="23">
        <v>139</v>
      </c>
      <c r="F128" s="23" t="s">
        <v>268</v>
      </c>
      <c r="G128" s="23" t="s">
        <v>162</v>
      </c>
      <c r="H128" s="24"/>
      <c r="I128" s="29" t="s">
        <v>267</v>
      </c>
      <c r="J128" s="24"/>
      <c r="K128" s="22"/>
      <c r="L128" s="22"/>
      <c r="M128" s="26"/>
      <c r="N128" s="22">
        <v>178</v>
      </c>
      <c r="O128" s="22">
        <v>10571</v>
      </c>
      <c r="P128" s="25">
        <v>531.29999999999995</v>
      </c>
      <c r="Q128" s="27">
        <v>19.899999999999999</v>
      </c>
      <c r="R128" s="22">
        <v>5024.5</v>
      </c>
      <c r="S128" s="22">
        <v>2505</v>
      </c>
      <c r="T128" s="30">
        <v>79.5</v>
      </c>
      <c r="U128" s="27">
        <v>31.5</v>
      </c>
      <c r="V128" s="28">
        <f>IF(ISBLANK(GeneralTable[[#This Row],[PES GB5]]),0,1)</f>
        <v>0</v>
      </c>
      <c r="W128" s="28">
        <f>IF(ISBLANK(GeneralTable[[#This Row],[PES CB23ST]]),0,1)</f>
        <v>1</v>
      </c>
      <c r="X128" s="28">
        <f>IF(ISBLANK(GeneralTable[[#This Row],[PES CB23MT]]),0,1)</f>
        <v>1</v>
      </c>
      <c r="Y12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6850U (RMB) @AC v0.7.5 [125]</v>
      </c>
      <c r="Z1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125|AT #139|R7 6850U (RMB)|mmaenpaa||v0.7.5|178|10571|531,3|19,9</v>
      </c>
      <c r="AA1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125|AT #139|R7 6850U (RMB)|mmaenpaa||v0.7.5|5024,5|2505|79,5|31,5</v>
      </c>
      <c r="AB1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[TR][TD]125[/TD][TD]AT #139[/TD][TD]R7 6850U (RMB)[/TD][TD]mmaenpaa[/TD][TD][/TD][TD]v0.7.5[/TD][TD]178[/TD][TD]10571[/TD][TD]531,3[/TD][TD]19,9[/TD][/TR]</v>
      </c>
      <c r="AC1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[TR][TD]125[/TD][TD]AT #139[/TD][TD]R7 6850U (RMB)[/TD][TD]mmaenpaa[/TD][TD][/TD][TD]v0.7.5[/TD][TD]5024,5[/TD][TD]2505[/TD][TD]79,5[/TD][TD]31,5[/TD][/TR]</v>
      </c>
    </row>
    <row r="129" spans="2:29" x14ac:dyDescent="0.3">
      <c r="B129" s="20">
        <v>126</v>
      </c>
      <c r="C129" s="23" t="s">
        <v>203</v>
      </c>
      <c r="D129" s="23" t="s">
        <v>153</v>
      </c>
      <c r="E129" s="23">
        <v>140</v>
      </c>
      <c r="F129" s="23" t="s">
        <v>269</v>
      </c>
      <c r="G129" s="23" t="s">
        <v>162</v>
      </c>
      <c r="H129" s="24"/>
      <c r="I129" s="29" t="s">
        <v>267</v>
      </c>
      <c r="J129" s="24"/>
      <c r="K129" s="22"/>
      <c r="L129" s="22"/>
      <c r="M129" s="26"/>
      <c r="N129" s="22">
        <v>185.54</v>
      </c>
      <c r="O129" s="22">
        <v>8977</v>
      </c>
      <c r="P129" s="25">
        <v>600.4</v>
      </c>
      <c r="Q129" s="27">
        <v>14.95</v>
      </c>
      <c r="R129" s="22">
        <v>4706.6000000000004</v>
      </c>
      <c r="S129" s="22">
        <v>1779</v>
      </c>
      <c r="T129" s="30">
        <v>119.44</v>
      </c>
      <c r="U129" s="27">
        <v>14.89</v>
      </c>
      <c r="V129" s="28">
        <f>IF(ISBLANK(GeneralTable[[#This Row],[PES GB5]]),0,1)</f>
        <v>0</v>
      </c>
      <c r="W129" s="28">
        <f>IF(ISBLANK(GeneralTable[[#This Row],[PES CB23ST]]),0,1)</f>
        <v>1</v>
      </c>
      <c r="X129" s="28">
        <f>IF(ISBLANK(GeneralTable[[#This Row],[PES CB23MT]]),0,1)</f>
        <v>1</v>
      </c>
      <c r="Y12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5850U (CZN) @AC v0.7.5 [126]</v>
      </c>
      <c r="Z1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126|AT #140|R7 5850U (CZN)|mmaenpaa||v0.7.5|185,54|8977|600,4|14,95</v>
      </c>
      <c r="AA1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126|AT #140|R7 5850U (CZN)|mmaenpaa||v0.7.5|4706,6|1779|119,44|14,89</v>
      </c>
      <c r="AB1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[TR][TD]126[/TD][TD]AT #140[/TD][TD]R7 5850U (CZN)[/TD][TD]mmaenpaa[/TD][TD][/TD][TD]v0.7.5[/TD][TD]185,54[/TD][TD]8977[/TD][TD]600,4[/TD][TD]14,95[/TD][/TR]</v>
      </c>
      <c r="AC1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[TR][TD]126[/TD][TD]AT #140[/TD][TD]R7 5850U (CZN)[/TD][TD]mmaenpaa[/TD][TD][/TD][TD]v0.7.5[/TD][TD]4706,6[/TD][TD]1779[/TD][TD]119,44[/TD][TD]14,89[/TD][/TR]</v>
      </c>
    </row>
    <row r="130" spans="2:29" x14ac:dyDescent="0.3">
      <c r="B130" s="20">
        <v>127</v>
      </c>
      <c r="C130" s="23" t="s">
        <v>203</v>
      </c>
      <c r="D130" s="23" t="s">
        <v>153</v>
      </c>
      <c r="E130" s="23">
        <v>143</v>
      </c>
      <c r="F130" s="23" t="s">
        <v>339</v>
      </c>
      <c r="G130" s="23" t="s">
        <v>340</v>
      </c>
      <c r="H130" s="24"/>
      <c r="I130" s="29"/>
      <c r="J130" s="24"/>
      <c r="K130" s="22"/>
      <c r="L130" s="22"/>
      <c r="M130" s="26"/>
      <c r="N130" s="22">
        <v>225.15</v>
      </c>
      <c r="O130" s="22">
        <v>8885.26</v>
      </c>
      <c r="P130" s="25">
        <v>499.88</v>
      </c>
      <c r="Q130" s="27">
        <v>17.77</v>
      </c>
      <c r="R130" s="22">
        <v>2777.25</v>
      </c>
      <c r="S130" s="22">
        <v>2708.4</v>
      </c>
      <c r="T130" s="30">
        <v>132.94399999999999</v>
      </c>
      <c r="U130" s="27">
        <v>20.37</v>
      </c>
      <c r="V130" s="28">
        <f>IF(ISBLANK(GeneralTable[[#This Row],[PES GB5]]),0,1)</f>
        <v>0</v>
      </c>
      <c r="W130" s="28">
        <f>IF(ISBLANK(GeneralTable[[#This Row],[PES CB23ST]]),0,1)</f>
        <v>1</v>
      </c>
      <c r="X130" s="28">
        <f>IF(ISBLANK(GeneralTable[[#This Row],[PES CB23MT]]),0,1)</f>
        <v>1</v>
      </c>
      <c r="Y13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i5-1235U (ADL) v0.7.5 [127]</v>
      </c>
      <c r="Z1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127|AT #143|i5-1235U (ADL)|igor_kavinski||v0.7.5|225,15|8885|499,88|17,77</v>
      </c>
      <c r="AA1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127|AT #143|i5-1235U (ADL)|igor_kavinski||v0.7.5|2777,25|2708|132,94|20,37</v>
      </c>
      <c r="AB1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[TR][TD]127[/TD][TD]AT #143[/TD][TD]i5-1235U (ADL)[/TD][TD]igor_kavinski[/TD][TD][/TD][TD]v0.7.5[/TD][TD]225,15[/TD][TD]8885[/TD][TD]499,88[/TD][TD]17,77[/TD][/TR]</v>
      </c>
      <c r="AC1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[TR][TD]127[/TD][TD]AT #143[/TD][TD]i5-1235U (ADL)[/TD][TD]igor_kavinski[/TD][TD][/TD][TD]v0.7.5[/TD][TD]2777,25[/TD][TD]2708[/TD][TD]132,94[/TD][TD]20,37[/TD][/TR]</v>
      </c>
    </row>
    <row r="131" spans="2:29" x14ac:dyDescent="0.3">
      <c r="B131" s="20">
        <v>128</v>
      </c>
      <c r="C131" s="23" t="s">
        <v>323</v>
      </c>
      <c r="D131" s="23" t="s">
        <v>153</v>
      </c>
      <c r="E131" s="23">
        <v>145</v>
      </c>
      <c r="F131" s="23" t="s">
        <v>243</v>
      </c>
      <c r="G131" s="23" t="s">
        <v>164</v>
      </c>
      <c r="H131" s="24"/>
      <c r="I131" s="29" t="s">
        <v>267</v>
      </c>
      <c r="J131" s="24"/>
      <c r="K131" s="22">
        <v>3368.72</v>
      </c>
      <c r="L131" s="22">
        <v>2133</v>
      </c>
      <c r="M131" s="26">
        <v>139.15</v>
      </c>
      <c r="N131" s="22"/>
      <c r="O131" s="22"/>
      <c r="P131" s="25"/>
      <c r="Q131" s="27"/>
      <c r="R131" s="22"/>
      <c r="S131" s="22"/>
      <c r="T131" s="30"/>
      <c r="U131" s="27"/>
      <c r="V131" s="28">
        <f>IF(ISBLANK(GeneralTable[[#This Row],[PES GB5]]),0,1)</f>
        <v>1</v>
      </c>
      <c r="W131" s="28">
        <f>IF(ISBLANK(GeneralTable[[#This Row],[PES CB23ST]]),0,1)</f>
        <v>0</v>
      </c>
      <c r="X131" s="28">
        <f>IF(ISBLANK(GeneralTable[[#This Row],[PES CB23MT]]),0,1)</f>
        <v>0</v>
      </c>
      <c r="Y13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@AC [128]</v>
      </c>
      <c r="Z1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128|AT #145|R7 4700U (RNR)|BorisTheBlade82||v0.8.0|0|0|0|0</v>
      </c>
      <c r="AA1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128|AT #145|R7 4700U (RNR)|BorisTheBlade82||v0.8.0|0|0|0|0</v>
      </c>
      <c r="AB1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[TR][TD]128[/TD][TD]AT #145[/TD][TD]R7 4700U (RNR)[/TD][TD]BorisTheBlade82[/TD][TD][/TD][TD]v0.8.0[/TD][TD]0[/TD][TD]0[/TD][TD]0[/TD][TD]0[/TD][/TR]</v>
      </c>
      <c r="AC1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[TR][TD]128[/TD][TD]AT #145[/TD][TD]R7 4700U (RNR)[/TD][TD]BorisTheBlade82[/TD][TD][/TD][TD]v0.8.0[/TD][TD]0[/TD][TD]0[/TD][TD]0[/TD][TD]0[/TD][/TR]</v>
      </c>
    </row>
    <row r="132" spans="2:29" x14ac:dyDescent="0.3">
      <c r="B132" s="20">
        <v>129</v>
      </c>
      <c r="C132" s="23" t="s">
        <v>323</v>
      </c>
      <c r="D132" s="23" t="s">
        <v>153</v>
      </c>
      <c r="E132" s="23">
        <v>145</v>
      </c>
      <c r="F132" s="23" t="s">
        <v>243</v>
      </c>
      <c r="G132" s="23" t="s">
        <v>164</v>
      </c>
      <c r="H132" s="24"/>
      <c r="I132" s="29" t="s">
        <v>324</v>
      </c>
      <c r="J132" s="24" t="s">
        <v>30</v>
      </c>
      <c r="K132" s="31">
        <v>4591.3</v>
      </c>
      <c r="L132" s="31">
        <v>1209</v>
      </c>
      <c r="M132" s="26">
        <v>180.18</v>
      </c>
      <c r="N132" s="22"/>
      <c r="O132" s="22"/>
      <c r="P132" s="25"/>
      <c r="Q132" s="27"/>
      <c r="R132" s="22"/>
      <c r="S132" s="22"/>
      <c r="T132" s="30"/>
      <c r="U132" s="27"/>
      <c r="V132" s="28">
        <f>IF(ISBLANK(GeneralTable[[#This Row],[PES GB5]]),0,1)</f>
        <v>1</v>
      </c>
      <c r="W132" s="28">
        <f>IF(ISBLANK(GeneralTable[[#This Row],[PES CB23ST]]),0,1)</f>
        <v>0</v>
      </c>
      <c r="X132" s="28">
        <f>IF(ISBLANK(GeneralTable[[#This Row],[PES CB23MT]]),0,1)</f>
        <v>0</v>
      </c>
      <c r="Y13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@Batt. [129]</v>
      </c>
      <c r="Z1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129|AT #145|R7 4700U (RNR)|BorisTheBlade82||v0.8.0|0|0|0|0</v>
      </c>
      <c r="AA1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129|AT #145|R7 4700U (RNR)|BorisTheBlade82||v0.8.0|0|0|0|0</v>
      </c>
      <c r="AB1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[TR][TD]129[/TD][TD]AT #145[/TD][TD]R7 4700U (RNR)[/TD][TD]BorisTheBlade82[/TD][TD][/TD][TD]v0.8.0[/TD][TD]0[/TD][TD]0[/TD][TD]0[/TD][TD]0[/TD][/TR]</v>
      </c>
      <c r="AC1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[TR][TD]129[/TD][TD]AT #145[/TD][TD]R7 4700U (RNR)[/TD][TD]BorisTheBlade82[/TD][TD][/TD][TD]v0.8.0[/TD][TD]0[/TD][TD]0[/TD][TD]0[/TD][TD]0[/TD][/TR]</v>
      </c>
    </row>
    <row r="133" spans="2:29" x14ac:dyDescent="0.3">
      <c r="B133" s="20">
        <v>130</v>
      </c>
      <c r="C133" s="23" t="s">
        <v>323</v>
      </c>
      <c r="D133" s="23" t="s">
        <v>153</v>
      </c>
      <c r="E133" s="23">
        <v>149</v>
      </c>
      <c r="F133" s="23" t="s">
        <v>224</v>
      </c>
      <c r="G133" s="23" t="s">
        <v>160</v>
      </c>
      <c r="H133" s="24" t="s">
        <v>341</v>
      </c>
      <c r="I133" s="29" t="s">
        <v>344</v>
      </c>
      <c r="J133" s="24"/>
      <c r="K133" s="31">
        <v>687</v>
      </c>
      <c r="L133" s="31">
        <v>8510</v>
      </c>
      <c r="M133" s="26">
        <v>170.95</v>
      </c>
      <c r="N133" s="22"/>
      <c r="O133" s="22"/>
      <c r="P133" s="25"/>
      <c r="Q133" s="27"/>
      <c r="R133" s="22"/>
      <c r="S133" s="22"/>
      <c r="T133" s="30"/>
      <c r="U133" s="27"/>
      <c r="V133" s="28">
        <f>IF(ISBLANK(GeneralTable[[#This Row],[PES GB5]]),0,1)</f>
        <v>1</v>
      </c>
      <c r="W133" s="28">
        <f>IF(ISBLANK(GeneralTable[[#This Row],[PES CB23ST]]),0,1)</f>
        <v>0</v>
      </c>
      <c r="X133" s="28">
        <f>IF(ISBLANK(GeneralTable[[#This Row],[PES CB23MT]]),0,1)</f>
        <v>0</v>
      </c>
      <c r="Y13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@50w [130]</v>
      </c>
      <c r="Z1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130|AT #149|R9 7950X (RPL)|Det0x|PPT 50w|v0.8.0|0|0|0|0</v>
      </c>
      <c r="AA1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130|AT #149|R9 7950X (RPL)|Det0x|PPT 50w|v0.8.0|0|0|0|0</v>
      </c>
      <c r="AB1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[TR][TD]130[/TD][TD]AT #149[/TD][TD]R9 7950X (RPL)[/TD][TD]Det0x[/TD][TD]PPT 50w[/TD][TD]v0.8.0[/TD][TD]0[/TD][TD]0[/TD][TD]0[/TD][TD]0[/TD][/TR]</v>
      </c>
      <c r="AC1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[TR][TD]130[/TD][TD]AT #149[/TD][TD]R9 7950X (RPL)[/TD][TD]Det0x[/TD][TD]PPT 50w[/TD][TD]v0.8.0[/TD][TD]0[/TD][TD]0[/TD][TD]0[/TD][TD]0[/TD][/TR]</v>
      </c>
    </row>
    <row r="134" spans="2:29" x14ac:dyDescent="0.3">
      <c r="B134" s="20">
        <v>131</v>
      </c>
      <c r="C134" s="23" t="s">
        <v>323</v>
      </c>
      <c r="D134" s="23" t="s">
        <v>153</v>
      </c>
      <c r="E134" s="23">
        <v>149</v>
      </c>
      <c r="F134" s="23" t="s">
        <v>224</v>
      </c>
      <c r="G134" s="23" t="s">
        <v>160</v>
      </c>
      <c r="H134" s="24" t="s">
        <v>342</v>
      </c>
      <c r="I134" s="29" t="s">
        <v>199</v>
      </c>
      <c r="J134" s="24"/>
      <c r="K134" s="31">
        <v>1001</v>
      </c>
      <c r="L134" s="31">
        <v>8264</v>
      </c>
      <c r="M134" s="26">
        <v>120.88</v>
      </c>
      <c r="N134" s="22"/>
      <c r="O134" s="22"/>
      <c r="P134" s="25"/>
      <c r="Q134" s="27"/>
      <c r="R134" s="22"/>
      <c r="S134" s="22"/>
      <c r="T134" s="30"/>
      <c r="U134" s="27"/>
      <c r="V134" s="28">
        <f>IF(ISBLANK(GeneralTable[[#This Row],[PES GB5]]),0,1)</f>
        <v>1</v>
      </c>
      <c r="W134" s="28">
        <f>IF(ISBLANK(GeneralTable[[#This Row],[PES CB23ST]]),0,1)</f>
        <v>0</v>
      </c>
      <c r="X134" s="28">
        <f>IF(ISBLANK(GeneralTable[[#This Row],[PES CB23MT]]),0,1)</f>
        <v>0</v>
      </c>
      <c r="Y13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@65w [131]</v>
      </c>
      <c r="Z1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131|AT #149|R9 7950X (RPL)|Det0x|PPT 65w|v0.8.0|0|0|0|0</v>
      </c>
      <c r="AA1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131|AT #149|R9 7950X (RPL)|Det0x|PPT 65w|v0.8.0|0|0|0|0</v>
      </c>
      <c r="AB1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[TR][TD]131[/TD][TD]AT #149[/TD][TD]R9 7950X (RPL)[/TD][TD]Det0x[/TD][TD]PPT 65w[/TD][TD]v0.8.0[/TD][TD]0[/TD][TD]0[/TD][TD]0[/TD][TD]0[/TD][/TR]</v>
      </c>
      <c r="AC1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[TR][TD]131[/TD][TD]AT #149[/TD][TD]R9 7950X (RPL)[/TD][TD]Det0x[/TD][TD]PPT 65w[/TD][TD]v0.8.0[/TD][TD]0[/TD][TD]0[/TD][TD]0[/TD][TD]0[/TD][/TR]</v>
      </c>
    </row>
    <row r="135" spans="2:29" x14ac:dyDescent="0.3">
      <c r="B135" s="20">
        <v>132</v>
      </c>
      <c r="C135" s="23" t="s">
        <v>323</v>
      </c>
      <c r="D135" s="23" t="s">
        <v>153</v>
      </c>
      <c r="E135" s="23">
        <v>149</v>
      </c>
      <c r="F135" s="23" t="s">
        <v>224</v>
      </c>
      <c r="G135" s="23" t="s">
        <v>160</v>
      </c>
      <c r="H135" s="24" t="s">
        <v>343</v>
      </c>
      <c r="I135" s="29" t="s">
        <v>345</v>
      </c>
      <c r="J135" s="24"/>
      <c r="K135" s="31">
        <v>911</v>
      </c>
      <c r="L135" s="31">
        <v>9528</v>
      </c>
      <c r="M135" s="26">
        <v>115.24</v>
      </c>
      <c r="N135" s="22"/>
      <c r="O135" s="22"/>
      <c r="P135" s="25"/>
      <c r="Q135" s="27"/>
      <c r="R135" s="22"/>
      <c r="S135" s="22"/>
      <c r="T135" s="30"/>
      <c r="U135" s="27"/>
      <c r="V135" s="28">
        <f>IF(ISBLANK(GeneralTable[[#This Row],[PES GB5]]),0,1)</f>
        <v>1</v>
      </c>
      <c r="W135" s="28">
        <f>IF(ISBLANK(GeneralTable[[#This Row],[PES CB23ST]]),0,1)</f>
        <v>0</v>
      </c>
      <c r="X135" s="28">
        <f>IF(ISBLANK(GeneralTable[[#This Row],[PES CB23MT]]),0,1)</f>
        <v>0</v>
      </c>
      <c r="Y13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@105w [132]</v>
      </c>
      <c r="Z1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132|AT #149|R9 7950X (RPL)|Det0x|PPT 105w|v0.8.0|0|0|0|0</v>
      </c>
      <c r="AA1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132|AT #149|R9 7950X (RPL)|Det0x|PPT 105w|v0.8.0|0|0|0|0</v>
      </c>
      <c r="AB1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[TR][TD]132[/TD][TD]AT #149[/TD][TD]R9 7950X (RPL)[/TD][TD]Det0x[/TD][TD]PPT 105w[/TD][TD]v0.8.0[/TD][TD]0[/TD][TD]0[/TD][TD]0[/TD][TD]0[/TD][/TR]</v>
      </c>
      <c r="AC1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[TR][TD]132[/TD][TD]AT #149[/TD][TD]R9 7950X (RPL)[/TD][TD]Det0x[/TD][TD]PPT 105w[/TD][TD]v0.8.0[/TD][TD]0[/TD][TD]0[/TD][TD]0[/TD][TD]0[/TD][/TR]</v>
      </c>
    </row>
    <row r="136" spans="2:29" x14ac:dyDescent="0.3">
      <c r="B136" s="20">
        <v>133</v>
      </c>
      <c r="C136" s="23" t="s">
        <v>323</v>
      </c>
      <c r="D136" s="23" t="s">
        <v>153</v>
      </c>
      <c r="E136" s="23">
        <v>149</v>
      </c>
      <c r="F136" s="23" t="s">
        <v>224</v>
      </c>
      <c r="G136" s="23" t="s">
        <v>160</v>
      </c>
      <c r="H136" s="24" t="s">
        <v>346</v>
      </c>
      <c r="I136" s="29" t="s">
        <v>214</v>
      </c>
      <c r="J136" s="24"/>
      <c r="K136" s="31">
        <v>872</v>
      </c>
      <c r="L136" s="31">
        <v>9997</v>
      </c>
      <c r="M136" s="26">
        <v>114.75</v>
      </c>
      <c r="N136" s="22"/>
      <c r="O136" s="22"/>
      <c r="P136" s="25"/>
      <c r="Q136" s="27"/>
      <c r="R136" s="22"/>
      <c r="S136" s="22"/>
      <c r="T136" s="30"/>
      <c r="U136" s="27"/>
      <c r="V136" s="28">
        <f>IF(ISBLANK(GeneralTable[[#This Row],[PES GB5]]),0,1)</f>
        <v>1</v>
      </c>
      <c r="W136" s="28">
        <f>IF(ISBLANK(GeneralTable[[#This Row],[PES CB23ST]]),0,1)</f>
        <v>0</v>
      </c>
      <c r="X136" s="28">
        <f>IF(ISBLANK(GeneralTable[[#This Row],[PES CB23MT]]),0,1)</f>
        <v>0</v>
      </c>
      <c r="Y13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@160w [133]</v>
      </c>
      <c r="Z1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133|AT #149|R9 7950X (RPL)|Det0x|PPT 160w|v0.8.0|0|0|0|0</v>
      </c>
      <c r="AA1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133|AT #149|R9 7950X (RPL)|Det0x|PPT 160w|v0.8.0|0|0|0|0</v>
      </c>
      <c r="AB1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[TR][TD]133[/TD][TD]AT #149[/TD][TD]R9 7950X (RPL)[/TD][TD]Det0x[/TD][TD]PPT 160w[/TD][TD]v0.8.0[/TD][TD]0[/TD][TD]0[/TD][TD]0[/TD][TD]0[/TD][/TR]</v>
      </c>
      <c r="AC1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[TR][TD]133[/TD][TD]AT #149[/TD][TD]R9 7950X (RPL)[/TD][TD]Det0x[/TD][TD]PPT 160w[/TD][TD]v0.8.0[/TD][TD]0[/TD][TD]0[/TD][TD]0[/TD][TD]0[/TD][/TR]</v>
      </c>
    </row>
    <row r="137" spans="2:29" x14ac:dyDescent="0.3">
      <c r="B137" s="20">
        <v>134</v>
      </c>
      <c r="C137" s="23" t="s">
        <v>323</v>
      </c>
      <c r="D137" s="23" t="s">
        <v>153</v>
      </c>
      <c r="E137" s="23">
        <v>149</v>
      </c>
      <c r="F137" s="23" t="s">
        <v>224</v>
      </c>
      <c r="G137" s="23" t="s">
        <v>160</v>
      </c>
      <c r="H137" s="24" t="s">
        <v>347</v>
      </c>
      <c r="I137" s="29" t="s">
        <v>348</v>
      </c>
      <c r="J137" s="24"/>
      <c r="K137" s="31">
        <v>789</v>
      </c>
      <c r="L137" s="31">
        <v>11117</v>
      </c>
      <c r="M137" s="26">
        <v>114.08</v>
      </c>
      <c r="N137" s="22"/>
      <c r="O137" s="22"/>
      <c r="P137" s="25"/>
      <c r="Q137" s="27"/>
      <c r="R137" s="22"/>
      <c r="S137" s="22"/>
      <c r="T137" s="30"/>
      <c r="U137" s="27"/>
      <c r="V137" s="28">
        <f>IF(ISBLANK(GeneralTable[[#This Row],[PES GB5]]),0,1)</f>
        <v>1</v>
      </c>
      <c r="W137" s="28">
        <f>IF(ISBLANK(GeneralTable[[#This Row],[PES CB23ST]]),0,1)</f>
        <v>0</v>
      </c>
      <c r="X137" s="28">
        <f>IF(ISBLANK(GeneralTable[[#This Row],[PES CB23MT]]),0,1)</f>
        <v>0</v>
      </c>
      <c r="Y13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@260w [134]</v>
      </c>
      <c r="Z1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134|AT #149|R9 7950X (RPL)|Det0x|PPT 260w|v0.8.0|0|0|0|0</v>
      </c>
      <c r="AA1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134|AT #149|R9 7950X (RPL)|Det0x|PPT 260w|v0.8.0|0|0|0|0</v>
      </c>
      <c r="AB1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[TR][TD]134[/TD][TD]AT #149[/TD][TD]R9 7950X (RPL)[/TD][TD]Det0x[/TD][TD]PPT 260w[/TD][TD]v0.8.0[/TD][TD]0[/TD][TD]0[/TD][TD]0[/TD][TD]0[/TD][/TR]</v>
      </c>
      <c r="AC1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[TR][TD]134[/TD][TD]AT #149[/TD][TD]R9 7950X (RPL)[/TD][TD]Det0x[/TD][TD]PPT 260w[/TD][TD]v0.8.0[/TD][TD]0[/TD][TD]0[/TD][TD]0[/TD][TD]0[/TD][/TR]</v>
      </c>
    </row>
    <row r="138" spans="2:29" x14ac:dyDescent="0.3">
      <c r="B138" s="20">
        <v>135</v>
      </c>
      <c r="C138" s="23" t="s">
        <v>323</v>
      </c>
      <c r="D138" s="23" t="s">
        <v>153</v>
      </c>
      <c r="E138" s="23">
        <v>158</v>
      </c>
      <c r="F138" s="23" t="s">
        <v>349</v>
      </c>
      <c r="G138" s="23" t="s">
        <v>340</v>
      </c>
      <c r="H138" s="24"/>
      <c r="I138" s="24"/>
      <c r="J138" s="24"/>
      <c r="K138" s="31"/>
      <c r="L138" s="31"/>
      <c r="M138" s="26"/>
      <c r="N138" s="22">
        <v>187</v>
      </c>
      <c r="O138" s="22">
        <v>11669</v>
      </c>
      <c r="P138" s="25">
        <v>458.11</v>
      </c>
      <c r="Q138" s="27">
        <v>25.5</v>
      </c>
      <c r="R138" s="22">
        <v>2697</v>
      </c>
      <c r="S138" s="22">
        <v>4866</v>
      </c>
      <c r="T138" s="30">
        <v>76.209999999999994</v>
      </c>
      <c r="U138" s="27">
        <v>63.8</v>
      </c>
      <c r="V138" s="28">
        <f>IF(ISBLANK(GeneralTable[[#This Row],[PES GB5]]),0,1)</f>
        <v>0</v>
      </c>
      <c r="W138" s="28">
        <f>IF(ISBLANK(GeneralTable[[#This Row],[PES CB23ST]]),0,1)</f>
        <v>1</v>
      </c>
      <c r="X138" s="28">
        <f>IF(ISBLANK(GeneralTable[[#This Row],[PES CB23MT]]),0,1)</f>
        <v>1</v>
      </c>
      <c r="Y13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i5-12500 (ADL) [135]</v>
      </c>
      <c r="Z1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135|AT #158|i5-12500 (ADL)|igor_kavinski||v0.8.0|187|11669|458,11|25,5</v>
      </c>
      <c r="AA1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135|AT #158|i5-12500 (ADL)|igor_kavinski||v0.8.0|2697|4866|76,21|63,8</v>
      </c>
      <c r="AB1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[TR][TD]135[/TD][TD]AT #158[/TD][TD]i5-12500 (ADL)[/TD][TD]igor_kavinski[/TD][TD][/TD][TD]v0.8.0[/TD][TD]187[/TD][TD]11669[/TD][TD]458,11[/TD][TD]25,5[/TD][/TR]</v>
      </c>
      <c r="AC1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[TR][TD]135[/TD][TD]AT #158[/TD][TD]i5-12500 (ADL)[/TD][TD]igor_kavinski[/TD][TD][/TD][TD]v0.8.0[/TD][TD]2697[/TD][TD]4866[/TD][TD]76,21[/TD][TD]63,8[/TD][/TR]</v>
      </c>
    </row>
    <row r="139" spans="2:29" x14ac:dyDescent="0.3">
      <c r="B139" s="20">
        <v>136</v>
      </c>
      <c r="C139" s="23" t="s">
        <v>323</v>
      </c>
      <c r="D139" s="23" t="s">
        <v>153</v>
      </c>
      <c r="E139" s="23">
        <v>159</v>
      </c>
      <c r="F139" s="23" t="s">
        <v>349</v>
      </c>
      <c r="G139" s="23" t="s">
        <v>340</v>
      </c>
      <c r="H139" s="24"/>
      <c r="I139" s="24"/>
      <c r="J139" s="24" t="s">
        <v>30</v>
      </c>
      <c r="K139" s="31">
        <v>2198</v>
      </c>
      <c r="L139" s="31">
        <v>3602</v>
      </c>
      <c r="M139" s="26">
        <v>126.32</v>
      </c>
      <c r="N139" s="22"/>
      <c r="O139" s="22"/>
      <c r="P139" s="25"/>
      <c r="Q139" s="27"/>
      <c r="R139" s="22"/>
      <c r="S139" s="22"/>
      <c r="T139" s="30"/>
      <c r="U139" s="27"/>
      <c r="V139" s="28">
        <f>IF(ISBLANK(GeneralTable[[#This Row],[PES GB5]]),0,1)</f>
        <v>1</v>
      </c>
      <c r="W139" s="28">
        <f>IF(ISBLANK(GeneralTable[[#This Row],[PES CB23ST]]),0,1)</f>
        <v>0</v>
      </c>
      <c r="X139" s="28">
        <f>IF(ISBLANK(GeneralTable[[#This Row],[PES CB23MT]]),0,1)</f>
        <v>0</v>
      </c>
      <c r="Y13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i5-12500 (ADL) [136]</v>
      </c>
      <c r="Z1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136|AT #159|i5-12500 (ADL)|igor_kavinski||v0.8.0|0|0|0|0</v>
      </c>
      <c r="AA1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136|AT #159|i5-12500 (ADL)|igor_kavinski||v0.8.0|0|0|0|0</v>
      </c>
      <c r="AB1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[TR][TD]136[/TD][TD]AT #159[/TD][TD]i5-12500 (ADL)[/TD][TD]igor_kavinski[/TD][TD][/TD][TD]v0.8.0[/TD][TD]0[/TD][TD]0[/TD][TD]0[/TD][TD]0[/TD][/TR]</v>
      </c>
      <c r="AC1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[TR][TD]136[/TD][TD]AT #159[/TD][TD]i5-12500 (ADL)[/TD][TD]igor_kavinski[/TD][TD][/TD][TD]v0.8.0[/TD][TD]0[/TD][TD]0[/TD][TD]0[/TD][TD]0[/TD][/TR]</v>
      </c>
    </row>
    <row r="140" spans="2:29" x14ac:dyDescent="0.3">
      <c r="B140" s="20">
        <v>137</v>
      </c>
      <c r="C140" s="23" t="s">
        <v>323</v>
      </c>
      <c r="D140" s="23" t="s">
        <v>153</v>
      </c>
      <c r="E140" s="20">
        <v>163</v>
      </c>
      <c r="F140" s="20" t="s">
        <v>361</v>
      </c>
      <c r="G140" s="23" t="s">
        <v>162</v>
      </c>
      <c r="H140" s="32"/>
      <c r="I140" s="29" t="s">
        <v>267</v>
      </c>
      <c r="J140" s="32"/>
      <c r="K140" s="41">
        <v>2457</v>
      </c>
      <c r="L140" s="41">
        <v>2561</v>
      </c>
      <c r="M140" s="32">
        <v>158.94</v>
      </c>
      <c r="N140" s="43">
        <v>177</v>
      </c>
      <c r="O140" s="34">
        <v>9452</v>
      </c>
      <c r="P140" s="42">
        <v>596.86</v>
      </c>
      <c r="Q140" s="33">
        <v>15.8</v>
      </c>
      <c r="R140" s="43">
        <v>3594</v>
      </c>
      <c r="S140" s="34">
        <v>2093</v>
      </c>
      <c r="T140" s="44">
        <v>132.91999999999999</v>
      </c>
      <c r="U140" s="33">
        <v>15.7</v>
      </c>
      <c r="V140" s="21">
        <f>IF(ISBLANK(GeneralTable[[#This Row],[PES GB5]]),0,1)</f>
        <v>1</v>
      </c>
      <c r="W140" s="21">
        <f>IF(ISBLANK(GeneralTable[[#This Row],[PES CB23ST]]),0,1)</f>
        <v>1</v>
      </c>
      <c r="X140" s="21">
        <f>IF(ISBLANK(GeneralTable[[#This Row],[PES CB23MT]]),0,1)</f>
        <v>1</v>
      </c>
      <c r="Y14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5675U (CZN) @AC [137]</v>
      </c>
      <c r="Z1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137|AT #163|R5 5675U (CZN)|mmaenpaa||v0.8.0|177|9452|596,86|15,8</v>
      </c>
      <c r="AA1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137|AT #163|R5 5675U (CZN)|mmaenpaa||v0.8.0|3594|2093|132,92|15,7</v>
      </c>
      <c r="AB1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[TR][TD]137[/TD][TD]AT #163[/TD][TD]R5 5675U (CZN)[/TD][TD]mmaenpaa[/TD][TD][/TD][TD]v0.8.0[/TD][TD]177[/TD][TD]9452[/TD][TD]596,86[/TD][TD]15,8[/TD][/TR]</v>
      </c>
      <c r="AC1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[TR][TD]137[/TD][TD]AT #163[/TD][TD]R5 5675U (CZN)[/TD][TD]mmaenpaa[/TD][TD][/TD][TD]v0.8.0[/TD][TD]3594[/TD][TD]2093[/TD][TD]132,92[/TD][TD]15,7[/TD][/TR]</v>
      </c>
    </row>
    <row r="141" spans="2:29" x14ac:dyDescent="0.3">
      <c r="B141" s="20">
        <v>138</v>
      </c>
      <c r="C141" s="23" t="s">
        <v>323</v>
      </c>
      <c r="D141" s="23" t="s">
        <v>153</v>
      </c>
      <c r="E141" s="20">
        <v>163</v>
      </c>
      <c r="F141" s="20" t="s">
        <v>361</v>
      </c>
      <c r="G141" s="23" t="s">
        <v>162</v>
      </c>
      <c r="H141" s="32"/>
      <c r="I141" s="29" t="s">
        <v>324</v>
      </c>
      <c r="J141" s="32" t="s">
        <v>30</v>
      </c>
      <c r="K141" s="41">
        <v>3909</v>
      </c>
      <c r="L141" s="41">
        <v>1371</v>
      </c>
      <c r="M141" s="32">
        <v>186.59</v>
      </c>
      <c r="N141" s="43">
        <v>251</v>
      </c>
      <c r="O141" s="34">
        <v>5327</v>
      </c>
      <c r="P141" s="42">
        <v>748.27</v>
      </c>
      <c r="Q141" s="33">
        <v>7.1</v>
      </c>
      <c r="R141" s="43">
        <v>3509</v>
      </c>
      <c r="S141" s="34">
        <v>1889</v>
      </c>
      <c r="T141" s="44">
        <v>150.91999999999999</v>
      </c>
      <c r="U141" s="33">
        <v>12.5</v>
      </c>
      <c r="V141" s="21">
        <f>IF(ISBLANK(GeneralTable[[#This Row],[PES GB5]]),0,1)</f>
        <v>1</v>
      </c>
      <c r="W141" s="21">
        <f>IF(ISBLANK(GeneralTable[[#This Row],[PES CB23ST]]),0,1)</f>
        <v>1</v>
      </c>
      <c r="X141" s="21">
        <f>IF(ISBLANK(GeneralTable[[#This Row],[PES CB23MT]]),0,1)</f>
        <v>1</v>
      </c>
      <c r="Y14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5675U (CZN) @Batt. [138]</v>
      </c>
      <c r="Z1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138|AT #163|R5 5675U (CZN)|mmaenpaa||v0.8.0|251|5327|748,27|7,1</v>
      </c>
      <c r="AA1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138|AT #163|R5 5675U (CZN)|mmaenpaa||v0.8.0|3509|1889|150,92|12,5</v>
      </c>
      <c r="AB1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[TR][TD]138[/TD][TD]AT #163[/TD][TD]R5 5675U (CZN)[/TD][TD]mmaenpaa[/TD][TD][/TD][TD]v0.8.0[/TD][TD]251[/TD][TD]5327[/TD][TD]748,27[/TD][TD]7,1[/TD][/TR]</v>
      </c>
      <c r="AC1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[TR][TD]138[/TD][TD]AT #163[/TD][TD]R5 5675U (CZN)[/TD][TD]mmaenpaa[/TD][TD][/TD][TD]v0.8.0[/TD][TD]3509[/TD][TD]1889[/TD][TD]150,92[/TD][TD]12,5[/TD][/TR]</v>
      </c>
    </row>
    <row r="142" spans="2:29" x14ac:dyDescent="0.3">
      <c r="B142" s="20">
        <v>139</v>
      </c>
      <c r="C142" s="23" t="s">
        <v>323</v>
      </c>
      <c r="D142" s="23" t="s">
        <v>153</v>
      </c>
      <c r="E142" s="20">
        <v>164</v>
      </c>
      <c r="F142" s="20" t="s">
        <v>362</v>
      </c>
      <c r="G142" s="20" t="s">
        <v>162</v>
      </c>
      <c r="H142" s="32"/>
      <c r="I142" s="35" t="s">
        <v>267</v>
      </c>
      <c r="J142" s="32"/>
      <c r="K142" s="31">
        <v>1446</v>
      </c>
      <c r="L142" s="31">
        <v>4949</v>
      </c>
      <c r="M142" s="32">
        <v>139.79</v>
      </c>
      <c r="N142" s="22">
        <v>146</v>
      </c>
      <c r="O142" s="34">
        <v>15911</v>
      </c>
      <c r="P142" s="25">
        <v>430.4</v>
      </c>
      <c r="Q142" s="33">
        <v>37</v>
      </c>
      <c r="R142" s="22">
        <v>4413</v>
      </c>
      <c r="S142" s="34">
        <v>3389</v>
      </c>
      <c r="T142" s="44">
        <v>66.88</v>
      </c>
      <c r="U142" s="33">
        <v>50.7</v>
      </c>
      <c r="V142" s="21">
        <f>IF(ISBLANK(GeneralTable[[#This Row],[PES GB5]]),0,1)</f>
        <v>1</v>
      </c>
      <c r="W142" s="21">
        <f>IF(ISBLANK(GeneralTable[[#This Row],[PES CB23ST]]),0,1)</f>
        <v>1</v>
      </c>
      <c r="X142" s="21">
        <f>IF(ISBLANK(GeneralTable[[#This Row],[PES CB23MT]]),0,1)</f>
        <v>1</v>
      </c>
      <c r="Y14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i9-12900H (ADL) @AC [139]</v>
      </c>
      <c r="Z1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139|AT #164|i9-12900H (ADL)|mmaenpaa||v0.8.0|146|15911|430,4|37</v>
      </c>
      <c r="AA1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139|AT #164|i9-12900H (ADL)|mmaenpaa||v0.8.0|4413|3389|66,88|50,7</v>
      </c>
      <c r="AB1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[TR][TD]139[/TD][TD]AT #164[/TD][TD]i9-12900H (ADL)[/TD][TD]mmaenpaa[/TD][TD][/TD][TD]v0.8.0[/TD][TD]146[/TD][TD]15911[/TD][TD]430,4[/TD][TD]37[/TD][/TR]</v>
      </c>
      <c r="AC1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[TR][TD]139[/TD][TD]AT #164[/TD][TD]i9-12900H (ADL)[/TD][TD]mmaenpaa[/TD][TD][/TD][TD]v0.8.0[/TD][TD]4413[/TD][TD]3389[/TD][TD]66,88[/TD][TD]50,7[/TD][/TR]</v>
      </c>
    </row>
    <row r="143" spans="2:29" x14ac:dyDescent="0.3">
      <c r="B143" s="20">
        <v>140</v>
      </c>
      <c r="C143" s="23" t="s">
        <v>323</v>
      </c>
      <c r="D143" s="23" t="s">
        <v>153</v>
      </c>
      <c r="E143" s="20">
        <v>164</v>
      </c>
      <c r="F143" s="20" t="s">
        <v>362</v>
      </c>
      <c r="G143" s="20" t="s">
        <v>162</v>
      </c>
      <c r="H143" s="32"/>
      <c r="I143" s="29" t="s">
        <v>324</v>
      </c>
      <c r="J143" s="32" t="s">
        <v>30</v>
      </c>
      <c r="K143" s="31">
        <v>1577</v>
      </c>
      <c r="L143" s="31">
        <v>3778</v>
      </c>
      <c r="M143" s="32">
        <v>167.83</v>
      </c>
      <c r="N143" s="22">
        <v>159</v>
      </c>
      <c r="O143" s="34">
        <v>9757</v>
      </c>
      <c r="P143" s="25">
        <v>644.96</v>
      </c>
      <c r="Q143" s="33">
        <v>15.1</v>
      </c>
      <c r="R143" s="22">
        <v>4306</v>
      </c>
      <c r="S143" s="34">
        <v>3427</v>
      </c>
      <c r="T143" s="44">
        <v>67.77</v>
      </c>
      <c r="U143" s="33">
        <v>50.6</v>
      </c>
      <c r="V143" s="21">
        <f>IF(ISBLANK(GeneralTable[[#This Row],[PES GB5]]),0,1)</f>
        <v>1</v>
      </c>
      <c r="W143" s="21">
        <f>IF(ISBLANK(GeneralTable[[#This Row],[PES CB23ST]]),0,1)</f>
        <v>1</v>
      </c>
      <c r="X143" s="21">
        <f>IF(ISBLANK(GeneralTable[[#This Row],[PES CB23MT]]),0,1)</f>
        <v>1</v>
      </c>
      <c r="Y14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i9-12900H (ADL) @Batt. [140]</v>
      </c>
      <c r="Z1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140|AT #164|i9-12900H (ADL)|mmaenpaa||v0.8.0|159|9757|644,96|15,1</v>
      </c>
      <c r="AA1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140|AT #164|i9-12900H (ADL)|mmaenpaa||v0.8.0|4306|3427|67,77|50,6</v>
      </c>
      <c r="AB1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[TR][TD]140[/TD][TD]AT #164[/TD][TD]i9-12900H (ADL)[/TD][TD]mmaenpaa[/TD][TD][/TD][TD]v0.8.0[/TD][TD]159[/TD][TD]9757[/TD][TD]644,96[/TD][TD]15,1[/TD][/TR]</v>
      </c>
      <c r="AC1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[TR][TD]140[/TD][TD]AT #164[/TD][TD]i9-12900H (ADL)[/TD][TD]mmaenpaa[/TD][TD][/TD][TD]v0.8.0[/TD][TD]4306[/TD][TD]3427[/TD][TD]67,77[/TD][TD]50,6[/TD][/TR]</v>
      </c>
    </row>
    <row r="144" spans="2:29" x14ac:dyDescent="0.3">
      <c r="B144" s="20">
        <v>141</v>
      </c>
      <c r="C144" s="23" t="s">
        <v>323</v>
      </c>
      <c r="D144" s="23" t="s">
        <v>153</v>
      </c>
      <c r="E144" s="20">
        <v>168</v>
      </c>
      <c r="F144" s="20" t="s">
        <v>363</v>
      </c>
      <c r="G144" s="20" t="s">
        <v>340</v>
      </c>
      <c r="H144" s="32"/>
      <c r="I144" s="32"/>
      <c r="J144" s="32"/>
      <c r="K144" s="31">
        <v>1586</v>
      </c>
      <c r="L144" s="31">
        <v>5315</v>
      </c>
      <c r="M144" s="32">
        <v>118.61</v>
      </c>
      <c r="N144" s="22">
        <v>165</v>
      </c>
      <c r="O144" s="34">
        <v>14256</v>
      </c>
      <c r="P144" s="25">
        <v>424.61</v>
      </c>
      <c r="Q144" s="33">
        <v>33.6</v>
      </c>
      <c r="R144" s="22">
        <v>4419</v>
      </c>
      <c r="S144" s="34">
        <v>3865</v>
      </c>
      <c r="T144" s="44">
        <v>58.55</v>
      </c>
      <c r="U144" s="33">
        <v>66</v>
      </c>
      <c r="V144" s="21">
        <f>IF(ISBLANK(GeneralTable[[#This Row],[PES GB5]]),0,1)</f>
        <v>1</v>
      </c>
      <c r="W144" s="21">
        <f>IF(ISBLANK(GeneralTable[[#This Row],[PES CB23ST]]),0,1)</f>
        <v>1</v>
      </c>
      <c r="X144" s="21">
        <f>IF(ISBLANK(GeneralTable[[#This Row],[PES CB23MT]]),0,1)</f>
        <v>1</v>
      </c>
      <c r="Y14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i7-12700K (ADL) [141]</v>
      </c>
      <c r="Z1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141|AT #168|i7-12700K (ADL)|igor_kavinski||v0.8.0|165|14256|424,61|33,6</v>
      </c>
      <c r="AA1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141|AT #168|i7-12700K (ADL)|igor_kavinski||v0.8.0|4419|3865|58,55|66</v>
      </c>
      <c r="AB1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[TR][TD]141[/TD][TD]AT #168[/TD][TD]i7-12700K (ADL)[/TD][TD]igor_kavinski[/TD][TD][/TD][TD]v0.8.0[/TD][TD]165[/TD][TD]14256[/TD][TD]424,61[/TD][TD]33,6[/TD][/TR]</v>
      </c>
      <c r="AC1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[TR][TD]141[/TD][TD]AT #168[/TD][TD]i7-12700K (ADL)[/TD][TD]igor_kavinski[/TD][TD][/TD][TD]v0.8.0[/TD][TD]4419[/TD][TD]3865[/TD][TD]58,55[/TD][TD]66[/TD][/TR]</v>
      </c>
    </row>
    <row r="145" spans="2:29" x14ac:dyDescent="0.3">
      <c r="B145" s="20">
        <v>142</v>
      </c>
      <c r="C145" s="23" t="s">
        <v>323</v>
      </c>
      <c r="D145" s="23" t="s">
        <v>153</v>
      </c>
      <c r="E145" s="20">
        <v>179</v>
      </c>
      <c r="F145" s="20" t="s">
        <v>364</v>
      </c>
      <c r="G145" s="20" t="s">
        <v>162</v>
      </c>
      <c r="H145" s="32"/>
      <c r="I145" s="29" t="s">
        <v>267</v>
      </c>
      <c r="J145" s="32"/>
      <c r="K145" s="31">
        <v>2280</v>
      </c>
      <c r="L145" s="31">
        <v>2969</v>
      </c>
      <c r="M145" s="32">
        <v>147.74</v>
      </c>
      <c r="N145" s="22">
        <v>185</v>
      </c>
      <c r="O145" s="34">
        <v>11044</v>
      </c>
      <c r="P145" s="25">
        <v>490.74</v>
      </c>
      <c r="Q145" s="33">
        <v>22.5</v>
      </c>
      <c r="R145" s="22">
        <v>3674</v>
      </c>
      <c r="S145" s="34">
        <v>2915</v>
      </c>
      <c r="T145" s="44">
        <v>93.37</v>
      </c>
      <c r="U145" s="33">
        <v>31.2</v>
      </c>
      <c r="V145" s="21">
        <f>IF(ISBLANK(GeneralTable[[#This Row],[PES GB5]]),0,1)</f>
        <v>1</v>
      </c>
      <c r="W145" s="21">
        <f>IF(ISBLANK(GeneralTable[[#This Row],[PES CB23ST]]),0,1)</f>
        <v>1</v>
      </c>
      <c r="X145" s="21">
        <f>IF(ISBLANK(GeneralTable[[#This Row],[PES CB23MT]]),0,1)</f>
        <v>1</v>
      </c>
      <c r="Y14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i7-1260P (ADL) @AC [142]</v>
      </c>
      <c r="Z1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142|AT #179|i7-1260P (ADL)|mmaenpaa||v0.8.0|185|11044|490,74|22,5</v>
      </c>
      <c r="AA1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142|AT #179|i7-1260P (ADL)|mmaenpaa||v0.8.0|3674|2915|93,37|31,2</v>
      </c>
      <c r="AB1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[TR][TD]142[/TD][TD]AT #179[/TD][TD]i7-1260P (ADL)[/TD][TD]mmaenpaa[/TD][TD][/TD][TD]v0.8.0[/TD][TD]185[/TD][TD]11044[/TD][TD]490,74[/TD][TD]22,5[/TD][/TR]</v>
      </c>
      <c r="AC1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[TR][TD]142[/TD][TD]AT #179[/TD][TD]i7-1260P (ADL)[/TD][TD]mmaenpaa[/TD][TD][/TD][TD]v0.8.0[/TD][TD]3674[/TD][TD]2915[/TD][TD]93,37[/TD][TD]31,2[/TD][/TR]</v>
      </c>
    </row>
    <row r="146" spans="2:29" x14ac:dyDescent="0.3">
      <c r="B146" s="20">
        <v>143</v>
      </c>
      <c r="C146" s="23" t="s">
        <v>323</v>
      </c>
      <c r="D146" s="23" t="s">
        <v>153</v>
      </c>
      <c r="E146" s="20">
        <v>179</v>
      </c>
      <c r="F146" s="20" t="s">
        <v>364</v>
      </c>
      <c r="G146" s="20" t="s">
        <v>162</v>
      </c>
      <c r="H146" s="32"/>
      <c r="I146" s="29" t="s">
        <v>324</v>
      </c>
      <c r="J146" s="32" t="s">
        <v>30</v>
      </c>
      <c r="K146" s="31">
        <v>2053</v>
      </c>
      <c r="L146" s="31">
        <v>3088</v>
      </c>
      <c r="M146" s="32">
        <v>157.74</v>
      </c>
      <c r="N146" s="22">
        <v>168</v>
      </c>
      <c r="O146" s="34">
        <v>10426</v>
      </c>
      <c r="P146" s="25">
        <v>570.97</v>
      </c>
      <c r="Q146" s="33">
        <v>18.3</v>
      </c>
      <c r="R146" s="22">
        <v>3161</v>
      </c>
      <c r="S146" s="34">
        <v>2781</v>
      </c>
      <c r="T146" s="44">
        <v>113.75</v>
      </c>
      <c r="U146" s="33">
        <v>24.5</v>
      </c>
      <c r="V146" s="21">
        <f>IF(ISBLANK(GeneralTable[[#This Row],[PES GB5]]),0,1)</f>
        <v>1</v>
      </c>
      <c r="W146" s="21">
        <f>IF(ISBLANK(GeneralTable[[#This Row],[PES CB23ST]]),0,1)</f>
        <v>1</v>
      </c>
      <c r="X146" s="21">
        <f>IF(ISBLANK(GeneralTable[[#This Row],[PES CB23MT]]),0,1)</f>
        <v>1</v>
      </c>
      <c r="Y14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i7-1260P (ADL) @Batt. [143]</v>
      </c>
      <c r="Z1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143|AT #179|i7-1260P (ADL)|mmaenpaa||v0.8.0|168|10426|570,97|18,3</v>
      </c>
      <c r="AA1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143|AT #179|i7-1260P (ADL)|mmaenpaa||v0.8.0|3161|2781|113,75|24,5</v>
      </c>
      <c r="AB1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[TR][TD]143[/TD][TD]AT #179[/TD][TD]i7-1260P (ADL)[/TD][TD]mmaenpaa[/TD][TD][/TD][TD]v0.8.0[/TD][TD]168[/TD][TD]10426[/TD][TD]570,97[/TD][TD]18,3[/TD][/TR]</v>
      </c>
      <c r="AC1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[TR][TD]143[/TD][TD]AT #179[/TD][TD]i7-1260P (ADL)[/TD][TD]mmaenpaa[/TD][TD][/TD][TD]v0.8.0[/TD][TD]3161[/TD][TD]2781[/TD][TD]113,75[/TD][TD]24,5[/TD][/TR]</v>
      </c>
    </row>
    <row r="147" spans="2:29" x14ac:dyDescent="0.3">
      <c r="B147" s="20">
        <v>144</v>
      </c>
      <c r="C147" s="23" t="s">
        <v>323</v>
      </c>
      <c r="D147" s="23" t="s">
        <v>153</v>
      </c>
      <c r="E147" s="20">
        <v>184</v>
      </c>
      <c r="F147" s="20" t="s">
        <v>234</v>
      </c>
      <c r="G147" s="20" t="s">
        <v>162</v>
      </c>
      <c r="H147" s="32"/>
      <c r="I147" s="29" t="s">
        <v>267</v>
      </c>
      <c r="J147" s="32" t="s">
        <v>30</v>
      </c>
      <c r="K147" s="31">
        <v>1690</v>
      </c>
      <c r="L147" s="31">
        <v>3786</v>
      </c>
      <c r="M147" s="32">
        <v>156.29</v>
      </c>
      <c r="N147" s="22">
        <v>153</v>
      </c>
      <c r="O147" s="34">
        <v>11545</v>
      </c>
      <c r="P147" s="25">
        <v>567.16999999999996</v>
      </c>
      <c r="Q147" s="33">
        <v>20.399999999999999</v>
      </c>
      <c r="R147" s="22">
        <v>3864</v>
      </c>
      <c r="S147" s="34">
        <v>3627</v>
      </c>
      <c r="T147" s="44">
        <v>71.349999999999994</v>
      </c>
      <c r="U147" s="33">
        <v>50.8</v>
      </c>
      <c r="V147" s="21">
        <f>IF(ISBLANK(GeneralTable[[#This Row],[PES GB5]]),0,1)</f>
        <v>1</v>
      </c>
      <c r="W147" s="21">
        <f>IF(ISBLANK(GeneralTable[[#This Row],[PES CB23ST]]),0,1)</f>
        <v>1</v>
      </c>
      <c r="X147" s="21">
        <f>IF(ISBLANK(GeneralTable[[#This Row],[PES CB23MT]]),0,1)</f>
        <v>1</v>
      </c>
      <c r="Y14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(RMB) @AC [144]</v>
      </c>
      <c r="Z1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144|AT #184|R7 6850H (RMB)|mmaenpaa||v0.8.0|153|11545|567,17|20,4</v>
      </c>
      <c r="AA1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144|AT #184|R7 6850H (RMB)|mmaenpaa||v0.8.0|3864|3627|71,35|50,8</v>
      </c>
      <c r="AB1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[TR][TD]144[/TD][TD]AT #184[/TD][TD]R7 6850H (RMB)[/TD][TD]mmaenpaa[/TD][TD][/TD][TD]v0.8.0[/TD][TD]153[/TD][TD]11545[/TD][TD]567,17[/TD][TD]20,4[/TD][/TR]</v>
      </c>
      <c r="AC1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[TR][TD]144[/TD][TD]AT #184[/TD][TD]R7 6850H (RMB)[/TD][TD]mmaenpaa[/TD][TD][/TD][TD]v0.8.0[/TD][TD]3864[/TD][TD]3627[/TD][TD]71,35[/TD][TD]50,8[/TD][/TR]</v>
      </c>
    </row>
    <row r="148" spans="2:29" x14ac:dyDescent="0.3">
      <c r="B148" s="20">
        <v>145</v>
      </c>
      <c r="C148" s="23" t="s">
        <v>323</v>
      </c>
      <c r="D148" s="23" t="s">
        <v>153</v>
      </c>
      <c r="E148" s="20">
        <v>184</v>
      </c>
      <c r="F148" s="20" t="s">
        <v>234</v>
      </c>
      <c r="G148" s="20" t="s">
        <v>162</v>
      </c>
      <c r="H148" s="32"/>
      <c r="I148" s="29" t="s">
        <v>324</v>
      </c>
      <c r="J148" s="32" t="s">
        <v>30</v>
      </c>
      <c r="K148" s="31">
        <v>3157</v>
      </c>
      <c r="L148" s="31">
        <v>1638</v>
      </c>
      <c r="M148" s="32">
        <v>193.44</v>
      </c>
      <c r="N148" s="22">
        <v>235</v>
      </c>
      <c r="O148" s="34">
        <v>6587</v>
      </c>
      <c r="P148" s="25">
        <v>645.38</v>
      </c>
      <c r="Q148" s="33">
        <v>10.199999999999999</v>
      </c>
      <c r="R148" s="22">
        <v>3896</v>
      </c>
      <c r="S148" s="34">
        <v>1926</v>
      </c>
      <c r="T148" s="44">
        <v>133.28</v>
      </c>
      <c r="U148" s="33">
        <v>14.4</v>
      </c>
      <c r="V148" s="21">
        <f>IF(ISBLANK(GeneralTable[[#This Row],[PES GB5]]),0,1)</f>
        <v>1</v>
      </c>
      <c r="W148" s="21">
        <f>IF(ISBLANK(GeneralTable[[#This Row],[PES CB23ST]]),0,1)</f>
        <v>1</v>
      </c>
      <c r="X148" s="21">
        <f>IF(ISBLANK(GeneralTable[[#This Row],[PES CB23MT]]),0,1)</f>
        <v>1</v>
      </c>
      <c r="Y14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(RMB) @Batt. [145]</v>
      </c>
      <c r="Z1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145|AT #184|R7 6850H (RMB)|mmaenpaa||v0.8.0|235|6587|645,38|10,2</v>
      </c>
      <c r="AA1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145|AT #184|R7 6850H (RMB)|mmaenpaa||v0.8.0|3896|1926|133,28|14,4</v>
      </c>
      <c r="AB1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[TR][TD]145[/TD][TD]AT #184[/TD][TD]R7 6850H (RMB)[/TD][TD]mmaenpaa[/TD][TD][/TD][TD]v0.8.0[/TD][TD]235[/TD][TD]6587[/TD][TD]645,38[/TD][TD]10,2[/TD][/TR]</v>
      </c>
      <c r="AC1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[TR][TD]145[/TD][TD]AT #184[/TD][TD]R7 6850H (RMB)[/TD][TD]mmaenpaa[/TD][TD][/TD][TD]v0.8.0[/TD][TD]3896[/TD][TD]1926[/TD][TD]133,28[/TD][TD]14,4[/TD][/TR]</v>
      </c>
    </row>
    <row r="149" spans="2:29" x14ac:dyDescent="0.3">
      <c r="B149" s="20">
        <v>146</v>
      </c>
      <c r="C149" s="23" t="s">
        <v>323</v>
      </c>
      <c r="D149" s="23" t="s">
        <v>153</v>
      </c>
      <c r="E149" s="20">
        <v>188</v>
      </c>
      <c r="F149" s="20" t="s">
        <v>366</v>
      </c>
      <c r="G149" s="20" t="s">
        <v>162</v>
      </c>
      <c r="H149" s="32"/>
      <c r="I149" s="29" t="s">
        <v>267</v>
      </c>
      <c r="J149" s="32" t="s">
        <v>30</v>
      </c>
      <c r="K149" s="31">
        <v>2388</v>
      </c>
      <c r="L149" s="31">
        <v>2770</v>
      </c>
      <c r="M149" s="32">
        <v>151.18</v>
      </c>
      <c r="N149" s="22">
        <v>160</v>
      </c>
      <c r="O149" s="34">
        <v>10705</v>
      </c>
      <c r="P149" s="25">
        <v>584.19000000000005</v>
      </c>
      <c r="Q149" s="33">
        <v>18.3</v>
      </c>
      <c r="R149" s="22">
        <v>4521</v>
      </c>
      <c r="S149" s="34">
        <v>2311</v>
      </c>
      <c r="T149" s="44">
        <v>95.73</v>
      </c>
      <c r="U149" s="33">
        <v>24.1</v>
      </c>
      <c r="V149" s="21">
        <f>IF(ISBLANK(GeneralTable[[#This Row],[PES GB5]]),0,1)</f>
        <v>1</v>
      </c>
      <c r="W149" s="21">
        <f>IF(ISBLANK(GeneralTable[[#This Row],[PES CB23ST]]),0,1)</f>
        <v>1</v>
      </c>
      <c r="X149" s="21">
        <f>IF(ISBLANK(GeneralTable[[#This Row],[PES CB23MT]]),0,1)</f>
        <v>1</v>
      </c>
      <c r="Y14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5825 (CZN) @AC [146]</v>
      </c>
      <c r="Z1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146|AT #188|R7 5825 (CZN)|mmaenpaa||v0.8.0|160|10705|584,19|18,3</v>
      </c>
      <c r="AA1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146|AT #188|R7 5825 (CZN)|mmaenpaa||v0.8.0|4521|2311|95,73|24,1</v>
      </c>
      <c r="AB1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[TR][TD]146[/TD][TD]AT #188[/TD][TD]R7 5825 (CZN)[/TD][TD]mmaenpaa[/TD][TD][/TD][TD]v0.8.0[/TD][TD]160[/TD][TD]10705[/TD][TD]584,19[/TD][TD]18,3[/TD][/TR]</v>
      </c>
      <c r="AC1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[TR][TD]146[/TD][TD]AT #188[/TD][TD]R7 5825 (CZN)[/TD][TD]mmaenpaa[/TD][TD][/TD][TD]v0.8.0[/TD][TD]4521[/TD][TD]2311[/TD][TD]95,73[/TD][TD]24,1[/TD][/TR]</v>
      </c>
    </row>
    <row r="150" spans="2:29" x14ac:dyDescent="0.3">
      <c r="B150" s="20">
        <v>147</v>
      </c>
      <c r="C150" s="23" t="s">
        <v>323</v>
      </c>
      <c r="D150" s="23" t="s">
        <v>153</v>
      </c>
      <c r="E150" s="20">
        <v>188</v>
      </c>
      <c r="F150" s="20" t="s">
        <v>366</v>
      </c>
      <c r="G150" s="20" t="s">
        <v>162</v>
      </c>
      <c r="H150" s="32"/>
      <c r="I150" s="29" t="s">
        <v>324</v>
      </c>
      <c r="J150" s="32" t="s">
        <v>30</v>
      </c>
      <c r="K150" s="31">
        <v>2907</v>
      </c>
      <c r="L150" s="31">
        <v>1929</v>
      </c>
      <c r="M150" s="32">
        <v>178.34</v>
      </c>
      <c r="N150" s="22">
        <v>213</v>
      </c>
      <c r="O150" s="34">
        <v>6124</v>
      </c>
      <c r="P150" s="25">
        <v>765.92</v>
      </c>
      <c r="Q150" s="33">
        <v>8</v>
      </c>
      <c r="R150" s="22">
        <v>4039</v>
      </c>
      <c r="S150" s="34">
        <v>2116</v>
      </c>
      <c r="T150" s="44">
        <v>117</v>
      </c>
      <c r="U150" s="33">
        <v>18.100000000000001</v>
      </c>
      <c r="V150" s="21">
        <f>IF(ISBLANK(GeneralTable[[#This Row],[PES GB5]]),0,1)</f>
        <v>1</v>
      </c>
      <c r="W150" s="21">
        <f>IF(ISBLANK(GeneralTable[[#This Row],[PES CB23ST]]),0,1)</f>
        <v>1</v>
      </c>
      <c r="X150" s="21">
        <f>IF(ISBLANK(GeneralTable[[#This Row],[PES CB23MT]]),0,1)</f>
        <v>1</v>
      </c>
      <c r="Y15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5825 (CZN) @Batt. [147]</v>
      </c>
      <c r="Z1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147|AT #188|R7 5825 (CZN)|mmaenpaa||v0.8.0|213|6124|765,92|8</v>
      </c>
      <c r="AA1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147|AT #188|R7 5825 (CZN)|mmaenpaa||v0.8.0|4039|2116|117|18,1</v>
      </c>
      <c r="AB1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[TR][TD]147[/TD][TD]AT #188[/TD][TD]R7 5825 (CZN)[/TD][TD]mmaenpaa[/TD][TD][/TD][TD]v0.8.0[/TD][TD]213[/TD][TD]6124[/TD][TD]765,92[/TD][TD]8[/TD][/TR]</v>
      </c>
      <c r="AC1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[TR][TD]147[/TD][TD]AT #188[/TD][TD]R7 5825 (CZN)[/TD][TD]mmaenpaa[/TD][TD][/TD][TD]v0.8.0[/TD][TD]4039[/TD][TD]2116[/TD][TD]117[/TD][TD]18,1[/TD][/TR]</v>
      </c>
    </row>
    <row r="151" spans="2:29" x14ac:dyDescent="0.3">
      <c r="B151" s="20">
        <v>148</v>
      </c>
      <c r="C151" s="23" t="s">
        <v>323</v>
      </c>
      <c r="D151" s="23" t="s">
        <v>153</v>
      </c>
      <c r="E151" s="20">
        <v>199</v>
      </c>
      <c r="F151" s="20" t="s">
        <v>367</v>
      </c>
      <c r="G151" s="20" t="s">
        <v>204</v>
      </c>
      <c r="H151" s="32"/>
      <c r="I151" s="32"/>
      <c r="J151" s="32"/>
      <c r="K151" s="31">
        <v>72</v>
      </c>
      <c r="L151" s="31">
        <v>51988</v>
      </c>
      <c r="M151" s="32">
        <v>268.08999999999997</v>
      </c>
      <c r="N151" s="22">
        <v>20</v>
      </c>
      <c r="O151" s="34">
        <v>74211</v>
      </c>
      <c r="P151" s="25">
        <v>685.48</v>
      </c>
      <c r="Q151" s="33">
        <v>108.3</v>
      </c>
      <c r="R151" s="22">
        <v>13430</v>
      </c>
      <c r="S151" s="34">
        <v>4087</v>
      </c>
      <c r="T151" s="44">
        <v>18.22</v>
      </c>
      <c r="U151" s="33">
        <v>224.4</v>
      </c>
      <c r="V151" s="21">
        <f>IF(ISBLANK(GeneralTable[[#This Row],[PES GB5]]),0,1)</f>
        <v>1</v>
      </c>
      <c r="W151" s="21">
        <f>IF(ISBLANK(GeneralTable[[#This Row],[PES CB23ST]]),0,1)</f>
        <v>1</v>
      </c>
      <c r="X151" s="21">
        <f>IF(ISBLANK(GeneralTable[[#This Row],[PES CB23MT]]),0,1)</f>
        <v>1</v>
      </c>
      <c r="Y15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EPYC 9554 (Genoa) [148]</v>
      </c>
      <c r="Z1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148|AT #199|EPYC 9554 (Genoa)|Markfw||v0.8.0|20|74211|685,48|108,3</v>
      </c>
      <c r="AA1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148|AT #199|EPYC 9554 (Genoa)|Markfw||v0.8.0|13430|4087|18,22|224,4</v>
      </c>
      <c r="AB1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[TR][TD]148[/TD][TD]AT #199[/TD][TD]EPYC 9554 (Genoa)[/TD][TD]Markfw[/TD][TD][/TD][TD]v0.8.0[/TD][TD]20[/TD][TD]74211[/TD][TD]685,48[/TD][TD]108,3[/TD][/TR]</v>
      </c>
      <c r="AC1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[TR][TD]148[/TD][TD]AT #199[/TD][TD]EPYC 9554 (Genoa)[/TD][TD]Markfw[/TD][TD][/TD][TD]v0.8.0[/TD][TD]13430[/TD][TD]4087[/TD][TD]18,22[/TD][TD]224,4[/TD][/TR]</v>
      </c>
    </row>
    <row r="152" spans="2:29" x14ac:dyDescent="0.3">
      <c r="B152" s="20">
        <v>149</v>
      </c>
      <c r="C152" s="23" t="s">
        <v>323</v>
      </c>
      <c r="D152" s="20"/>
      <c r="E152" s="20"/>
      <c r="F152" s="20" t="s">
        <v>377</v>
      </c>
      <c r="G152" s="23" t="s">
        <v>164</v>
      </c>
      <c r="H152" s="32"/>
      <c r="I152" s="32"/>
      <c r="J152" s="32"/>
      <c r="K152" s="45"/>
      <c r="L152" s="45"/>
      <c r="M152" s="32"/>
      <c r="N152" s="46">
        <v>50</v>
      </c>
      <c r="O152" s="34">
        <v>44365</v>
      </c>
      <c r="P152" s="47">
        <v>446.98</v>
      </c>
      <c r="Q152" s="33">
        <v>99.3</v>
      </c>
      <c r="R152" s="46">
        <v>10068</v>
      </c>
      <c r="S152" s="34">
        <v>4959</v>
      </c>
      <c r="T152" s="44">
        <v>20.03</v>
      </c>
      <c r="U152" s="33">
        <v>247.5</v>
      </c>
      <c r="V152" s="21">
        <f>IF(ISBLANK(GeneralTable[[#This Row],[PES GB5]]),0,1)</f>
        <v>0</v>
      </c>
      <c r="W152" s="21">
        <f>IF(ISBLANK(GeneralTable[[#This Row],[PES CB23ST]]),0,1)</f>
        <v>1</v>
      </c>
      <c r="X152" s="21">
        <f>IF(ISBLANK(GeneralTable[[#This Row],[PES CB23MT]]),0,1)</f>
        <v>1</v>
      </c>
      <c r="Y15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7975WX (Genoa) [149]</v>
      </c>
      <c r="Z1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149| #|TR 7975WX (Genoa)|BorisTheBlade82||v0.8.0|50|44365|446,98|99,3</v>
      </c>
      <c r="AA1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149| #|TR 7975WX (Genoa)|BorisTheBlade82||v0.8.0|10068|4959|20,03|247,5</v>
      </c>
      <c r="AB1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[TR][TD]149[/TD][TD] #[/TD][TD]TR 7975WX (Genoa)[/TD][TD]BorisTheBlade82[/TD][TD][/TD][TD]v0.8.0[/TD][TD]50[/TD][TD]44365[/TD][TD]446,98[/TD][TD]99,3[/TD][/TR]</v>
      </c>
      <c r="AC1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[TR][TD]149[/TD][TD] #[/TD][TD]TR 7975WX (Genoa)[/TD][TD]BorisTheBlade82[/TD][TD][/TD][TD]v0.8.0[/TD][TD]10068[/TD][TD]4959[/TD][TD]20,03[/TD][TD]247,5[/TD][/TR]</v>
      </c>
    </row>
    <row r="153" spans="2:29" x14ac:dyDescent="0.3">
      <c r="B153" s="49">
        <v>150</v>
      </c>
      <c r="C153" s="23" t="s">
        <v>323</v>
      </c>
      <c r="D153" s="23" t="s">
        <v>153</v>
      </c>
      <c r="E153" s="49">
        <v>204</v>
      </c>
      <c r="F153" s="49" t="s">
        <v>379</v>
      </c>
      <c r="G153" s="49" t="s">
        <v>340</v>
      </c>
      <c r="H153" s="50"/>
      <c r="I153" s="50"/>
      <c r="J153" s="50"/>
      <c r="K153" s="45"/>
      <c r="L153" s="45"/>
      <c r="M153" s="50"/>
      <c r="N153" s="46">
        <v>29</v>
      </c>
      <c r="O153" s="51">
        <v>44564</v>
      </c>
      <c r="P153" s="47">
        <v>778.77</v>
      </c>
      <c r="Q153" s="52">
        <v>57.2</v>
      </c>
      <c r="R153" s="46">
        <v>3541</v>
      </c>
      <c r="S153" s="51">
        <v>6921</v>
      </c>
      <c r="T153" s="53">
        <v>40.799999999999997</v>
      </c>
      <c r="U153" s="52">
        <v>169.6</v>
      </c>
      <c r="V153" s="54">
        <f>IF(ISBLANK(GeneralTable[[#This Row],[PES GB5]]),0,1)</f>
        <v>0</v>
      </c>
      <c r="W153" s="54">
        <f>IF(ISBLANK(GeneralTable[[#This Row],[PES CB23ST]]),0,1)</f>
        <v>1</v>
      </c>
      <c r="X153" s="54">
        <f>IF(ISBLANK(GeneralTable[[#This Row],[PES CB23MT]]),0,1)</f>
        <v>1</v>
      </c>
      <c r="Y153" s="5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Xeon Gold 6248R (CCL) [150]</v>
      </c>
      <c r="Z153" s="5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150|AT #204|Xeon Gold 6248R (CCL)|igor_kavinski||v0.8.0|29|44564|778,77|57,2</v>
      </c>
      <c r="AA153" s="5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150|AT #204|Xeon Gold 6248R (CCL)|igor_kavinski||v0.8.0|3541|6921|40,8|169,6</v>
      </c>
      <c r="AB153" s="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[TR][TD]150[/TD][TD]AT #204[/TD][TD]Xeon Gold 6248R (CCL)[/TD][TD]igor_kavinski[/TD][TD][/TD][TD]v0.8.0[/TD][TD]29[/TD][TD]44564[/TD][TD]778,77[/TD][TD]57,2[/TD][/TR]</v>
      </c>
      <c r="AC153" s="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[TR][TD]150[/TD][TD]AT #204[/TD][TD]Xeon Gold 6248R (CCL)[/TD][TD]igor_kavinski[/TD][TD][/TD][TD]v0.8.0[/TD][TD]3541[/TD][TD]6921[/TD][TD]40,8[/TD][TD]169,6[/TD][/TR]</v>
      </c>
    </row>
    <row r="154" spans="2:29" x14ac:dyDescent="0.3">
      <c r="B154" s="49">
        <v>151</v>
      </c>
      <c r="C154" s="23" t="s">
        <v>323</v>
      </c>
      <c r="D154" s="23" t="s">
        <v>153</v>
      </c>
      <c r="E154" s="49">
        <v>205</v>
      </c>
      <c r="F154" s="49" t="s">
        <v>380</v>
      </c>
      <c r="G154" s="49" t="s">
        <v>340</v>
      </c>
      <c r="H154" s="50"/>
      <c r="I154" s="50"/>
      <c r="J154" s="50"/>
      <c r="K154" s="45"/>
      <c r="L154" s="45"/>
      <c r="M154" s="50"/>
      <c r="N154" s="46">
        <v>171</v>
      </c>
      <c r="O154" s="51">
        <v>9676</v>
      </c>
      <c r="P154" s="47">
        <v>604.84</v>
      </c>
      <c r="Q154" s="52">
        <v>16</v>
      </c>
      <c r="R154" s="46">
        <v>1367</v>
      </c>
      <c r="S154" s="51">
        <v>4232</v>
      </c>
      <c r="T154" s="53">
        <v>172.88</v>
      </c>
      <c r="U154" s="52">
        <v>24.5</v>
      </c>
      <c r="V154" s="54">
        <f>IF(ISBLANK(GeneralTable[[#This Row],[PES GB5]]),0,1)</f>
        <v>0</v>
      </c>
      <c r="W154" s="54">
        <f>IF(ISBLANK(GeneralTable[[#This Row],[PES CB23ST]]),0,1)</f>
        <v>1</v>
      </c>
      <c r="X154" s="54">
        <f>IF(ISBLANK(GeneralTable[[#This Row],[PES CB23MT]]),0,1)</f>
        <v>1</v>
      </c>
      <c r="Y154" s="5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i5-1135G7 (TGL) [151]</v>
      </c>
      <c r="Z154" s="5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151|AT #205|i5-1135G7 (TGL)|igor_kavinski||v0.8.0|171|9676|604,84|16</v>
      </c>
      <c r="AA154" s="5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151|AT #205|i5-1135G7 (TGL)|igor_kavinski||v0.8.0|1367|4232|172,88|24,5</v>
      </c>
      <c r="AB154" s="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[TR][TD]151[/TD][TD]AT #205[/TD][TD]i5-1135G7 (TGL)[/TD][TD]igor_kavinski[/TD][TD][/TD][TD]v0.8.0[/TD][TD]171[/TD][TD]9676[/TD][TD]604,84[/TD][TD]16[/TD][/TR]</v>
      </c>
      <c r="AC154" s="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[TR][TD]151[/TD][TD]AT #205[/TD][TD]i5-1135G7 (TGL)[/TD][TD]igor_kavinski[/TD][TD][/TD][TD]v0.8.0[/TD][TD]1367[/TD][TD]4232[/TD][TD]172,88[/TD][TD]24,5[/TD][/TR]</v>
      </c>
    </row>
    <row r="155" spans="2:29" x14ac:dyDescent="0.3">
      <c r="B155" s="49">
        <v>152</v>
      </c>
      <c r="C155" s="23" t="s">
        <v>323</v>
      </c>
      <c r="D155" s="23" t="s">
        <v>153</v>
      </c>
      <c r="E155" s="49">
        <v>206</v>
      </c>
      <c r="F155" s="49" t="s">
        <v>381</v>
      </c>
      <c r="G155" s="49" t="s">
        <v>162</v>
      </c>
      <c r="H155" s="50"/>
      <c r="I155" s="50"/>
      <c r="J155" s="50"/>
      <c r="K155" s="45"/>
      <c r="L155" s="45"/>
      <c r="M155" s="50"/>
      <c r="N155" s="46">
        <v>114</v>
      </c>
      <c r="O155" s="51">
        <v>20396</v>
      </c>
      <c r="P155" s="47">
        <v>430.07</v>
      </c>
      <c r="Q155" s="52">
        <v>47.4</v>
      </c>
      <c r="R155" s="46">
        <v>5029</v>
      </c>
      <c r="S155" s="51">
        <v>4084</v>
      </c>
      <c r="T155" s="53">
        <v>48.69</v>
      </c>
      <c r="U155" s="52">
        <v>83.9</v>
      </c>
      <c r="V155" s="54">
        <f>IF(ISBLANK(GeneralTable[[#This Row],[PES GB5]]),0,1)</f>
        <v>0</v>
      </c>
      <c r="W155" s="54">
        <f>IF(ISBLANK(GeneralTable[[#This Row],[PES CB23ST]]),0,1)</f>
        <v>1</v>
      </c>
      <c r="X155" s="54">
        <f>IF(ISBLANK(GeneralTable[[#This Row],[PES CB23MT]]),0,1)</f>
        <v>1</v>
      </c>
      <c r="Y155" s="5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 (RPL) [152]</v>
      </c>
      <c r="Z155" s="5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152|AT #206|R7 7700 (RPL)|mmaenpaa||v0.8.0|114|20396|430,07|47,4</v>
      </c>
      <c r="AA155" s="5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152|AT #206|R7 7700 (RPL)|mmaenpaa||v0.8.0|5029|4084|48,69|83,9</v>
      </c>
      <c r="AB155" s="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[TR][TD]152[/TD][TD]AT #206[/TD][TD]R7 7700 (RPL)[/TD][TD]mmaenpaa[/TD][TD][/TD][TD]v0.8.0[/TD][TD]114[/TD][TD]20396[/TD][TD]430,07[/TD][TD]47,4[/TD][/TR]</v>
      </c>
      <c r="AC155" s="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[TR][TD]152[/TD][TD]AT #206[/TD][TD]R7 7700 (RPL)[/TD][TD]mmaenpaa[/TD][TD][/TD][TD]v0.8.0[/TD][TD]5029[/TD][TD]4084[/TD][TD]48,69[/TD][TD]83,9[/TD][/TR]</v>
      </c>
    </row>
    <row r="156" spans="2:29" x14ac:dyDescent="0.3">
      <c r="B156" s="49">
        <v>153</v>
      </c>
      <c r="C156" s="23" t="s">
        <v>323</v>
      </c>
      <c r="D156" s="23" t="s">
        <v>153</v>
      </c>
      <c r="E156" s="49">
        <v>210</v>
      </c>
      <c r="F156" s="49" t="s">
        <v>382</v>
      </c>
      <c r="G156" s="49" t="s">
        <v>162</v>
      </c>
      <c r="H156" s="50"/>
      <c r="I156" s="50"/>
      <c r="J156" s="50"/>
      <c r="K156" s="45"/>
      <c r="L156" s="45"/>
      <c r="M156" s="50"/>
      <c r="N156" s="46">
        <v>159</v>
      </c>
      <c r="O156" s="51">
        <v>10615</v>
      </c>
      <c r="P156" s="47">
        <v>594.19000000000005</v>
      </c>
      <c r="Q156" s="52">
        <v>17.899999999999999</v>
      </c>
      <c r="R156" s="46">
        <v>4424</v>
      </c>
      <c r="S156" s="51">
        <v>2350</v>
      </c>
      <c r="T156" s="53">
        <v>96.18</v>
      </c>
      <c r="U156" s="52">
        <v>24.4</v>
      </c>
      <c r="V156" s="54">
        <f>IF(ISBLANK(GeneralTable[[#This Row],[PES GB5]]),0,1)</f>
        <v>0</v>
      </c>
      <c r="W156" s="54">
        <f>IF(ISBLANK(GeneralTable[[#This Row],[PES CB23ST]]),0,1)</f>
        <v>1</v>
      </c>
      <c r="X156" s="54">
        <f>IF(ISBLANK(GeneralTable[[#This Row],[PES CB23MT]]),0,1)</f>
        <v>1</v>
      </c>
      <c r="Y156" s="5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7730U (Barcelo) [153]</v>
      </c>
      <c r="Z156" s="5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153|AT #210|R7 7730U (Barcelo)|mmaenpaa||v0.8.0|159|10615|594,19|17,9</v>
      </c>
      <c r="AA156" s="5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153|AT #210|R7 7730U (Barcelo)|mmaenpaa||v0.8.0|4424|2350|96,18|24,4</v>
      </c>
      <c r="AB156" s="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[TR][TD]153[/TD][TD]AT #210[/TD][TD]R7 7730U (Barcelo)[/TD][TD]mmaenpaa[/TD][TD][/TD][TD]v0.8.0[/TD][TD]159[/TD][TD]10615[/TD][TD]594,19[/TD][TD]17,9[/TD][/TR]</v>
      </c>
      <c r="AC156" s="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[TR][TD]153[/TD][TD]AT #210[/TD][TD]R7 7730U (Barcelo)[/TD][TD]mmaenpaa[/TD][TD][/TD][TD]v0.8.0[/TD][TD]4424[/TD][TD]2350[/TD][TD]96,18[/TD][TD]24,4[/TD][/TR]</v>
      </c>
    </row>
    <row r="157" spans="2:29" x14ac:dyDescent="0.3">
      <c r="B157" s="49">
        <v>154</v>
      </c>
      <c r="C157" s="23" t="s">
        <v>323</v>
      </c>
      <c r="D157" s="23" t="s">
        <v>153</v>
      </c>
      <c r="E157" s="49">
        <v>243</v>
      </c>
      <c r="F157" s="49" t="s">
        <v>383</v>
      </c>
      <c r="G157" s="49" t="s">
        <v>162</v>
      </c>
      <c r="H157" s="50"/>
      <c r="I157" s="50"/>
      <c r="J157" s="50"/>
      <c r="K157" s="45"/>
      <c r="L157" s="45"/>
      <c r="M157" s="50"/>
      <c r="N157" s="46">
        <v>140</v>
      </c>
      <c r="O157" s="51">
        <v>15375</v>
      </c>
      <c r="P157" s="47">
        <v>463.54</v>
      </c>
      <c r="Q157" s="52">
        <v>33.200000000000003</v>
      </c>
      <c r="R157" s="46">
        <v>3664</v>
      </c>
      <c r="S157" s="51">
        <v>3965</v>
      </c>
      <c r="T157" s="53">
        <v>68.83</v>
      </c>
      <c r="U157" s="52">
        <v>57.6</v>
      </c>
      <c r="V157" s="54">
        <f>IF(ISBLANK(GeneralTable[[#This Row],[PES GB5]]),0,1)</f>
        <v>0</v>
      </c>
      <c r="W157" s="54">
        <f>IF(ISBLANK(GeneralTable[[#This Row],[PES CB23ST]]),0,1)</f>
        <v>1</v>
      </c>
      <c r="X157" s="54">
        <f>IF(ISBLANK(GeneralTable[[#This Row],[PES CB23MT]]),0,1)</f>
        <v>1</v>
      </c>
      <c r="Y157" s="5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8600G (Phoenix) [154]</v>
      </c>
      <c r="Z157" s="5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154|AT #243|R5 8600G (Phoenix)|mmaenpaa||v0.8.0|140|15375|463,54|33,2</v>
      </c>
      <c r="AA157" s="5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154|AT #243|R5 8600G (Phoenix)|mmaenpaa||v0.8.0|3664|3965|68,83|57,6</v>
      </c>
      <c r="AB157" s="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[TR][TD]154[/TD][TD]AT #243[/TD][TD]R5 8600G (Phoenix)[/TD][TD]mmaenpaa[/TD][TD][/TD][TD]v0.8.0[/TD][TD]140[/TD][TD]15375[/TD][TD]463,54[/TD][TD]33,2[/TD][/TR]</v>
      </c>
      <c r="AC157" s="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[TR][TD]154[/TD][TD]AT #243[/TD][TD]R5 8600G (Phoenix)[/TD][TD]mmaenpaa[/TD][TD][/TD][TD]v0.8.0[/TD][TD]3664[/TD][TD]3965[/TD][TD]68,83[/TD][TD]57,6[/TD][/TR]</v>
      </c>
    </row>
    <row r="158" spans="2:29" x14ac:dyDescent="0.3">
      <c r="B158" s="49">
        <v>155</v>
      </c>
      <c r="C158" s="23" t="s">
        <v>323</v>
      </c>
      <c r="D158" s="23" t="s">
        <v>153</v>
      </c>
      <c r="E158" s="49">
        <v>238</v>
      </c>
      <c r="F158" s="49" t="s">
        <v>384</v>
      </c>
      <c r="G158" s="49" t="s">
        <v>385</v>
      </c>
      <c r="H158" s="50"/>
      <c r="I158" s="50"/>
      <c r="J158" s="50"/>
      <c r="K158" s="45"/>
      <c r="L158" s="45"/>
      <c r="M158" s="50"/>
      <c r="N158" s="46">
        <v>203</v>
      </c>
      <c r="O158" s="51">
        <v>10847</v>
      </c>
      <c r="P158" s="47">
        <v>454.33</v>
      </c>
      <c r="Q158" s="52">
        <v>23.9</v>
      </c>
      <c r="R158" s="46">
        <v>3769</v>
      </c>
      <c r="S158" s="51">
        <v>3436</v>
      </c>
      <c r="T158" s="53">
        <v>77.22</v>
      </c>
      <c r="U158" s="52">
        <v>44.5</v>
      </c>
      <c r="V158" s="54">
        <f>IF(ISBLANK(GeneralTable[[#This Row],[PES GB5]]),0,1)</f>
        <v>0</v>
      </c>
      <c r="W158" s="54">
        <f>IF(ISBLANK(GeneralTable[[#This Row],[PES CB23ST]]),0,1)</f>
        <v>1</v>
      </c>
      <c r="X158" s="54">
        <f>IF(ISBLANK(GeneralTable[[#This Row],[PES CB23MT]]),0,1)</f>
        <v>1</v>
      </c>
      <c r="Y158" s="5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8500G (Phoenix) [155]</v>
      </c>
      <c r="Z158" s="5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155|AT #238|R5 8500G (Phoenix)|Shivansps||v0.8.0|203|10847|454,33|23,9</v>
      </c>
      <c r="AA158" s="5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155|AT #238|R5 8500G (Phoenix)|Shivansps||v0.8.0|3769|3436|77,22|44,5</v>
      </c>
      <c r="AB158" s="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[TR][TD]155[/TD][TD]AT #238[/TD][TD]R5 8500G (Phoenix)[/TD][TD]Shivansps[/TD][TD][/TD][TD]v0.8.0[/TD][TD]203[/TD][TD]10847[/TD][TD]454,33[/TD][TD]23,9[/TD][/TR]</v>
      </c>
      <c r="AC158" s="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[TR][TD]155[/TD][TD]AT #238[/TD][TD]R5 8500G (Phoenix)[/TD][TD]Shivansps[/TD][TD][/TD][TD]v0.8.0[/TD][TD]3769[/TD][TD]3436[/TD][TD]77,22[/TD][TD]44,5[/TD][/TR]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D005-A5B1-493C-BC1B-81DE0618E5E9}">
  <sheetPr codeName="Sheet4"/>
  <dimension ref="B5:Q200"/>
  <sheetViews>
    <sheetView topLeftCell="D13" zoomScale="86" zoomScaleNormal="100" workbookViewId="0">
      <selection activeCell="S24" sqref="S24"/>
    </sheetView>
  </sheetViews>
  <sheetFormatPr defaultColWidth="11.5546875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9" t="s">
        <v>112</v>
      </c>
      <c r="C5" s="9" t="s">
        <v>5</v>
      </c>
      <c r="D5" s="9" t="s">
        <v>146</v>
      </c>
      <c r="E5" s="9" t="s">
        <v>327</v>
      </c>
      <c r="F5" s="9" t="s">
        <v>328</v>
      </c>
      <c r="G5" s="9" t="s">
        <v>191</v>
      </c>
      <c r="H5" s="9" t="s">
        <v>330</v>
      </c>
      <c r="I5" s="9" t="s">
        <v>331</v>
      </c>
      <c r="J5" s="9" t="s">
        <v>332</v>
      </c>
      <c r="K5" s="9" t="s">
        <v>333</v>
      </c>
      <c r="L5" s="9" t="s">
        <v>334</v>
      </c>
      <c r="M5" s="9" t="s">
        <v>335</v>
      </c>
      <c r="N5" s="9" t="s">
        <v>336</v>
      </c>
      <c r="O5" s="9" t="s">
        <v>337</v>
      </c>
      <c r="P5" s="9" t="s">
        <v>338</v>
      </c>
      <c r="Q5" s="9" t="s">
        <v>329</v>
      </c>
    </row>
    <row r="6" spans="2:17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" s="16" t="e">
        <f>1000000000/1000/PerfPowerST5[[#This Row],[Cons.]]</f>
        <v>#N/A</v>
      </c>
      <c r="H6" s="16" t="e">
        <f>1000000000/2000/PerfPowerST5[[#This Row],[Cons.]]</f>
        <v>#N/A</v>
      </c>
      <c r="I6" s="16" t="e">
        <f>1000000000/3000/PerfPowerST5[[#This Row],[Cons.]]</f>
        <v>#N/A</v>
      </c>
      <c r="J6" s="16" t="e">
        <f>1000000000/4000/PerfPowerST5[[#This Row],[Cons.]]</f>
        <v>#N/A</v>
      </c>
      <c r="K6" s="16" t="e">
        <f>1000000000/5000/PerfPowerST5[[#This Row],[Cons.]]</f>
        <v>#N/A</v>
      </c>
      <c r="L6" s="16" t="e">
        <f>1000000000/6000/PerfPowerST5[[#This Row],[Cons.]]</f>
        <v>#N/A</v>
      </c>
      <c r="M6" s="16" t="e">
        <f>1000000000/7000/PerfPowerST5[[#This Row],[Cons.]]</f>
        <v>#N/A</v>
      </c>
      <c r="N6" s="16" t="e">
        <f>1000000000/8000/PerfPowerST5[[#This Row],[Cons.]]</f>
        <v>#N/A</v>
      </c>
      <c r="O6" s="16" t="e">
        <f>1000000000/9000/PerfPowerST5[[#This Row],[Cons.]]</f>
        <v>#N/A</v>
      </c>
      <c r="P6" s="16" t="e">
        <f>1000000000/10000/PerfPowerST5[[#This Row],[Cons.]]</f>
        <v>#N/A</v>
      </c>
      <c r="Q6" s="16" t="e">
        <f>1000000000/1000/PerfPowerST5[[#This Row],[Cons.]]</f>
        <v>#N/A</v>
      </c>
    </row>
    <row r="7" spans="2:17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" s="16" t="e">
        <f>1000000000/1000/PerfPowerST5[[#This Row],[Cons.]]</f>
        <v>#N/A</v>
      </c>
      <c r="H7" s="16" t="e">
        <f>1000000000/2000/PerfPowerST5[[#This Row],[Cons.]]</f>
        <v>#N/A</v>
      </c>
      <c r="I7" s="16" t="e">
        <f>1000000000/3000/PerfPowerST5[[#This Row],[Cons.]]</f>
        <v>#N/A</v>
      </c>
      <c r="J7" s="16" t="e">
        <f>1000000000/4000/PerfPowerST5[[#This Row],[Cons.]]</f>
        <v>#N/A</v>
      </c>
      <c r="K7" s="16" t="e">
        <f>1000000000/5000/PerfPowerST5[[#This Row],[Cons.]]</f>
        <v>#N/A</v>
      </c>
      <c r="L7" s="16" t="e">
        <f>1000000000/6000/PerfPowerST5[[#This Row],[Cons.]]</f>
        <v>#N/A</v>
      </c>
      <c r="M7" s="16" t="e">
        <f>1000000000/7000/PerfPowerST5[[#This Row],[Cons.]]</f>
        <v>#N/A</v>
      </c>
      <c r="N7" s="16" t="e">
        <f>1000000000/8000/PerfPowerST5[[#This Row],[Cons.]]</f>
        <v>#N/A</v>
      </c>
      <c r="O7" s="16" t="e">
        <f>1000000000/9000/PerfPowerST5[[#This Row],[Cons.]]</f>
        <v>#N/A</v>
      </c>
      <c r="P7" s="16" t="e">
        <f>1000000000/10000/PerfPowerST5[[#This Row],[Cons.]]</f>
        <v>#N/A</v>
      </c>
      <c r="Q7" s="16" t="e">
        <f>1000000000/1000/PerfPowerST5[[#This Row],[Cons.]]</f>
        <v>#N/A</v>
      </c>
    </row>
    <row r="8" spans="2:17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" s="16" t="e">
        <f>1000000000/1000/PerfPowerST5[[#This Row],[Cons.]]</f>
        <v>#N/A</v>
      </c>
      <c r="H8" s="16" t="e">
        <f>1000000000/2000/PerfPowerST5[[#This Row],[Cons.]]</f>
        <v>#N/A</v>
      </c>
      <c r="I8" s="16" t="e">
        <f>1000000000/3000/PerfPowerST5[[#This Row],[Cons.]]</f>
        <v>#N/A</v>
      </c>
      <c r="J8" s="16" t="e">
        <f>1000000000/4000/PerfPowerST5[[#This Row],[Cons.]]</f>
        <v>#N/A</v>
      </c>
      <c r="K8" s="16" t="e">
        <f>1000000000/5000/PerfPowerST5[[#This Row],[Cons.]]</f>
        <v>#N/A</v>
      </c>
      <c r="L8" s="16" t="e">
        <f>1000000000/6000/PerfPowerST5[[#This Row],[Cons.]]</f>
        <v>#N/A</v>
      </c>
      <c r="M8" s="16" t="e">
        <f>1000000000/7000/PerfPowerST5[[#This Row],[Cons.]]</f>
        <v>#N/A</v>
      </c>
      <c r="N8" s="16" t="e">
        <f>1000000000/8000/PerfPowerST5[[#This Row],[Cons.]]</f>
        <v>#N/A</v>
      </c>
      <c r="O8" s="16" t="e">
        <f>1000000000/9000/PerfPowerST5[[#This Row],[Cons.]]</f>
        <v>#N/A</v>
      </c>
      <c r="P8" s="16" t="e">
        <f>1000000000/10000/PerfPowerST5[[#This Row],[Cons.]]</f>
        <v>#N/A</v>
      </c>
      <c r="Q8" s="16" t="e">
        <f>1000000000/1000/PerfPowerST5[[#This Row],[Cons.]]</f>
        <v>#N/A</v>
      </c>
    </row>
    <row r="9" spans="2:17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9" s="16" t="e">
        <f>1000000000/1000/PerfPowerST5[[#This Row],[Cons.]]</f>
        <v>#N/A</v>
      </c>
      <c r="H9" s="16" t="e">
        <f>1000000000/2000/PerfPowerST5[[#This Row],[Cons.]]</f>
        <v>#N/A</v>
      </c>
      <c r="I9" s="16" t="e">
        <f>1000000000/3000/PerfPowerST5[[#This Row],[Cons.]]</f>
        <v>#N/A</v>
      </c>
      <c r="J9" s="16" t="e">
        <f>1000000000/4000/PerfPowerST5[[#This Row],[Cons.]]</f>
        <v>#N/A</v>
      </c>
      <c r="K9" s="16" t="e">
        <f>1000000000/5000/PerfPowerST5[[#This Row],[Cons.]]</f>
        <v>#N/A</v>
      </c>
      <c r="L9" s="16" t="e">
        <f>1000000000/6000/PerfPowerST5[[#This Row],[Cons.]]</f>
        <v>#N/A</v>
      </c>
      <c r="M9" s="16" t="e">
        <f>1000000000/7000/PerfPowerST5[[#This Row],[Cons.]]</f>
        <v>#N/A</v>
      </c>
      <c r="N9" s="16" t="e">
        <f>1000000000/8000/PerfPowerST5[[#This Row],[Cons.]]</f>
        <v>#N/A</v>
      </c>
      <c r="O9" s="16" t="e">
        <f>1000000000/9000/PerfPowerST5[[#This Row],[Cons.]]</f>
        <v>#N/A</v>
      </c>
      <c r="P9" s="16" t="e">
        <f>1000000000/10000/PerfPowerST5[[#This Row],[Cons.]]</f>
        <v>#N/A</v>
      </c>
      <c r="Q9" s="16" t="e">
        <f>1000000000/1000/PerfPowerST5[[#This Row],[Cons.]]</f>
        <v>#N/A</v>
      </c>
    </row>
    <row r="10" spans="2:17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0" s="16" t="e">
        <f>1000000000/1000/PerfPowerST5[[#This Row],[Cons.]]</f>
        <v>#N/A</v>
      </c>
      <c r="H10" s="16" t="e">
        <f>1000000000/2000/PerfPowerST5[[#This Row],[Cons.]]</f>
        <v>#N/A</v>
      </c>
      <c r="I10" s="16" t="e">
        <f>1000000000/3000/PerfPowerST5[[#This Row],[Cons.]]</f>
        <v>#N/A</v>
      </c>
      <c r="J10" s="16" t="e">
        <f>1000000000/4000/PerfPowerST5[[#This Row],[Cons.]]</f>
        <v>#N/A</v>
      </c>
      <c r="K10" s="16" t="e">
        <f>1000000000/5000/PerfPowerST5[[#This Row],[Cons.]]</f>
        <v>#N/A</v>
      </c>
      <c r="L10" s="16" t="e">
        <f>1000000000/6000/PerfPowerST5[[#This Row],[Cons.]]</f>
        <v>#N/A</v>
      </c>
      <c r="M10" s="16" t="e">
        <f>1000000000/7000/PerfPowerST5[[#This Row],[Cons.]]</f>
        <v>#N/A</v>
      </c>
      <c r="N10" s="16" t="e">
        <f>1000000000/8000/PerfPowerST5[[#This Row],[Cons.]]</f>
        <v>#N/A</v>
      </c>
      <c r="O10" s="16" t="e">
        <f>1000000000/9000/PerfPowerST5[[#This Row],[Cons.]]</f>
        <v>#N/A</v>
      </c>
      <c r="P10" s="16" t="e">
        <f>1000000000/10000/PerfPowerST5[[#This Row],[Cons.]]</f>
        <v>#N/A</v>
      </c>
      <c r="Q10" s="16" t="e">
        <f>1000000000/1000/PerfPowerST5[[#This Row],[Cons.]]</f>
        <v>#N/A</v>
      </c>
    </row>
    <row r="11" spans="2:17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1" s="16" t="e">
        <f>1000000000/1000/PerfPowerST5[[#This Row],[Cons.]]</f>
        <v>#N/A</v>
      </c>
      <c r="H11" s="16" t="e">
        <f>1000000000/2000/PerfPowerST5[[#This Row],[Cons.]]</f>
        <v>#N/A</v>
      </c>
      <c r="I11" s="16" t="e">
        <f>1000000000/3000/PerfPowerST5[[#This Row],[Cons.]]</f>
        <v>#N/A</v>
      </c>
      <c r="J11" s="16" t="e">
        <f>1000000000/4000/PerfPowerST5[[#This Row],[Cons.]]</f>
        <v>#N/A</v>
      </c>
      <c r="K11" s="16" t="e">
        <f>1000000000/5000/PerfPowerST5[[#This Row],[Cons.]]</f>
        <v>#N/A</v>
      </c>
      <c r="L11" s="16" t="e">
        <f>1000000000/6000/PerfPowerST5[[#This Row],[Cons.]]</f>
        <v>#N/A</v>
      </c>
      <c r="M11" s="16" t="e">
        <f>1000000000/7000/PerfPowerST5[[#This Row],[Cons.]]</f>
        <v>#N/A</v>
      </c>
      <c r="N11" s="16" t="e">
        <f>1000000000/8000/PerfPowerST5[[#This Row],[Cons.]]</f>
        <v>#N/A</v>
      </c>
      <c r="O11" s="16" t="e">
        <f>1000000000/9000/PerfPowerST5[[#This Row],[Cons.]]</f>
        <v>#N/A</v>
      </c>
      <c r="P11" s="16" t="e">
        <f>1000000000/10000/PerfPowerST5[[#This Row],[Cons.]]</f>
        <v>#N/A</v>
      </c>
      <c r="Q11" s="16" t="e">
        <f>1000000000/1000/PerfPowerST5[[#This Row],[Cons.]]</f>
        <v>#N/A</v>
      </c>
    </row>
    <row r="12" spans="2:17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2" s="16" t="e">
        <f>1000000000/1000/PerfPowerST5[[#This Row],[Cons.]]</f>
        <v>#N/A</v>
      </c>
      <c r="H12" s="16" t="e">
        <f>1000000000/2000/PerfPowerST5[[#This Row],[Cons.]]</f>
        <v>#N/A</v>
      </c>
      <c r="I12" s="16" t="e">
        <f>1000000000/3000/PerfPowerST5[[#This Row],[Cons.]]</f>
        <v>#N/A</v>
      </c>
      <c r="J12" s="16" t="e">
        <f>1000000000/4000/PerfPowerST5[[#This Row],[Cons.]]</f>
        <v>#N/A</v>
      </c>
      <c r="K12" s="16" t="e">
        <f>1000000000/5000/PerfPowerST5[[#This Row],[Cons.]]</f>
        <v>#N/A</v>
      </c>
      <c r="L12" s="16" t="e">
        <f>1000000000/6000/PerfPowerST5[[#This Row],[Cons.]]</f>
        <v>#N/A</v>
      </c>
      <c r="M12" s="16" t="e">
        <f>1000000000/7000/PerfPowerST5[[#This Row],[Cons.]]</f>
        <v>#N/A</v>
      </c>
      <c r="N12" s="16" t="e">
        <f>1000000000/8000/PerfPowerST5[[#This Row],[Cons.]]</f>
        <v>#N/A</v>
      </c>
      <c r="O12" s="16" t="e">
        <f>1000000000/9000/PerfPowerST5[[#This Row],[Cons.]]</f>
        <v>#N/A</v>
      </c>
      <c r="P12" s="16" t="e">
        <f>1000000000/10000/PerfPowerST5[[#This Row],[Cons.]]</f>
        <v>#N/A</v>
      </c>
      <c r="Q12" s="16" t="e">
        <f>1000000000/1000/PerfPowerST5[[#This Row],[Cons.]]</f>
        <v>#N/A</v>
      </c>
    </row>
    <row r="13" spans="2:17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3" s="16" t="e">
        <f>1000000000/1000/PerfPowerST5[[#This Row],[Cons.]]</f>
        <v>#N/A</v>
      </c>
      <c r="H13" s="16" t="e">
        <f>1000000000/2000/PerfPowerST5[[#This Row],[Cons.]]</f>
        <v>#N/A</v>
      </c>
      <c r="I13" s="16" t="e">
        <f>1000000000/3000/PerfPowerST5[[#This Row],[Cons.]]</f>
        <v>#N/A</v>
      </c>
      <c r="J13" s="16" t="e">
        <f>1000000000/4000/PerfPowerST5[[#This Row],[Cons.]]</f>
        <v>#N/A</v>
      </c>
      <c r="K13" s="16" t="e">
        <f>1000000000/5000/PerfPowerST5[[#This Row],[Cons.]]</f>
        <v>#N/A</v>
      </c>
      <c r="L13" s="16" t="e">
        <f>1000000000/6000/PerfPowerST5[[#This Row],[Cons.]]</f>
        <v>#N/A</v>
      </c>
      <c r="M13" s="16" t="e">
        <f>1000000000/7000/PerfPowerST5[[#This Row],[Cons.]]</f>
        <v>#N/A</v>
      </c>
      <c r="N13" s="16" t="e">
        <f>1000000000/8000/PerfPowerST5[[#This Row],[Cons.]]</f>
        <v>#N/A</v>
      </c>
      <c r="O13" s="16" t="e">
        <f>1000000000/9000/PerfPowerST5[[#This Row],[Cons.]]</f>
        <v>#N/A</v>
      </c>
      <c r="P13" s="16" t="e">
        <f>1000000000/10000/PerfPowerST5[[#This Row],[Cons.]]</f>
        <v>#N/A</v>
      </c>
      <c r="Q13" s="16" t="e">
        <f>1000000000/1000/PerfPowerST5[[#This Row],[Cons.]]</f>
        <v>#N/A</v>
      </c>
    </row>
    <row r="14" spans="2:17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4" s="16" t="e">
        <f>1000000000/1000/PerfPowerST5[[#This Row],[Cons.]]</f>
        <v>#N/A</v>
      </c>
      <c r="H14" s="16" t="e">
        <f>1000000000/2000/PerfPowerST5[[#This Row],[Cons.]]</f>
        <v>#N/A</v>
      </c>
      <c r="I14" s="16" t="e">
        <f>1000000000/3000/PerfPowerST5[[#This Row],[Cons.]]</f>
        <v>#N/A</v>
      </c>
      <c r="J14" s="16" t="e">
        <f>1000000000/4000/PerfPowerST5[[#This Row],[Cons.]]</f>
        <v>#N/A</v>
      </c>
      <c r="K14" s="16" t="e">
        <f>1000000000/5000/PerfPowerST5[[#This Row],[Cons.]]</f>
        <v>#N/A</v>
      </c>
      <c r="L14" s="16" t="e">
        <f>1000000000/6000/PerfPowerST5[[#This Row],[Cons.]]</f>
        <v>#N/A</v>
      </c>
      <c r="M14" s="16" t="e">
        <f>1000000000/7000/PerfPowerST5[[#This Row],[Cons.]]</f>
        <v>#N/A</v>
      </c>
      <c r="N14" s="16" t="e">
        <f>1000000000/8000/PerfPowerST5[[#This Row],[Cons.]]</f>
        <v>#N/A</v>
      </c>
      <c r="O14" s="16" t="e">
        <f>1000000000/9000/PerfPowerST5[[#This Row],[Cons.]]</f>
        <v>#N/A</v>
      </c>
      <c r="P14" s="16" t="e">
        <f>1000000000/10000/PerfPowerST5[[#This Row],[Cons.]]</f>
        <v>#N/A</v>
      </c>
      <c r="Q14" s="16" t="e">
        <f>1000000000/1000/PerfPowerST5[[#This Row],[Cons.]]</f>
        <v>#N/A</v>
      </c>
    </row>
    <row r="15" spans="2:17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5" s="16" t="e">
        <f>1000000000/1000/PerfPowerST5[[#This Row],[Cons.]]</f>
        <v>#N/A</v>
      </c>
      <c r="H15" s="16" t="e">
        <f>1000000000/2000/PerfPowerST5[[#This Row],[Cons.]]</f>
        <v>#N/A</v>
      </c>
      <c r="I15" s="16" t="e">
        <f>1000000000/3000/PerfPowerST5[[#This Row],[Cons.]]</f>
        <v>#N/A</v>
      </c>
      <c r="J15" s="16" t="e">
        <f>1000000000/4000/PerfPowerST5[[#This Row],[Cons.]]</f>
        <v>#N/A</v>
      </c>
      <c r="K15" s="16" t="e">
        <f>1000000000/5000/PerfPowerST5[[#This Row],[Cons.]]</f>
        <v>#N/A</v>
      </c>
      <c r="L15" s="16" t="e">
        <f>1000000000/6000/PerfPowerST5[[#This Row],[Cons.]]</f>
        <v>#N/A</v>
      </c>
      <c r="M15" s="16" t="e">
        <f>1000000000/7000/PerfPowerST5[[#This Row],[Cons.]]</f>
        <v>#N/A</v>
      </c>
      <c r="N15" s="16" t="e">
        <f>1000000000/8000/PerfPowerST5[[#This Row],[Cons.]]</f>
        <v>#N/A</v>
      </c>
      <c r="O15" s="16" t="e">
        <f>1000000000/9000/PerfPowerST5[[#This Row],[Cons.]]</f>
        <v>#N/A</v>
      </c>
      <c r="P15" s="16" t="e">
        <f>1000000000/10000/PerfPowerST5[[#This Row],[Cons.]]</f>
        <v>#N/A</v>
      </c>
      <c r="Q15" s="16" t="e">
        <f>1000000000/1000/PerfPowerST5[[#This Row],[Cons.]]</f>
        <v>#N/A</v>
      </c>
    </row>
    <row r="16" spans="2:17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6" s="16" t="e">
        <f>1000000000/1000/PerfPowerST5[[#This Row],[Cons.]]</f>
        <v>#N/A</v>
      </c>
      <c r="H16" s="16" t="e">
        <f>1000000000/2000/PerfPowerST5[[#This Row],[Cons.]]</f>
        <v>#N/A</v>
      </c>
      <c r="I16" s="16" t="e">
        <f>1000000000/3000/PerfPowerST5[[#This Row],[Cons.]]</f>
        <v>#N/A</v>
      </c>
      <c r="J16" s="16" t="e">
        <f>1000000000/4000/PerfPowerST5[[#This Row],[Cons.]]</f>
        <v>#N/A</v>
      </c>
      <c r="K16" s="16" t="e">
        <f>1000000000/5000/PerfPowerST5[[#This Row],[Cons.]]</f>
        <v>#N/A</v>
      </c>
      <c r="L16" s="16" t="e">
        <f>1000000000/6000/PerfPowerST5[[#This Row],[Cons.]]</f>
        <v>#N/A</v>
      </c>
      <c r="M16" s="16" t="e">
        <f>1000000000/7000/PerfPowerST5[[#This Row],[Cons.]]</f>
        <v>#N/A</v>
      </c>
      <c r="N16" s="16" t="e">
        <f>1000000000/8000/PerfPowerST5[[#This Row],[Cons.]]</f>
        <v>#N/A</v>
      </c>
      <c r="O16" s="16" t="e">
        <f>1000000000/9000/PerfPowerST5[[#This Row],[Cons.]]</f>
        <v>#N/A</v>
      </c>
      <c r="P16" s="16" t="e">
        <f>1000000000/10000/PerfPowerST5[[#This Row],[Cons.]]</f>
        <v>#N/A</v>
      </c>
      <c r="Q16" s="16" t="e">
        <f>1000000000/1000/PerfPowerST5[[#This Row],[Cons.]]</f>
        <v>#N/A</v>
      </c>
    </row>
    <row r="17" spans="2:17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7" s="16" t="e">
        <f>1000000000/1000/PerfPowerST5[[#This Row],[Cons.]]</f>
        <v>#N/A</v>
      </c>
      <c r="H17" s="16" t="e">
        <f>1000000000/2000/PerfPowerST5[[#This Row],[Cons.]]</f>
        <v>#N/A</v>
      </c>
      <c r="I17" s="16" t="e">
        <f>1000000000/3000/PerfPowerST5[[#This Row],[Cons.]]</f>
        <v>#N/A</v>
      </c>
      <c r="J17" s="16" t="e">
        <f>1000000000/4000/PerfPowerST5[[#This Row],[Cons.]]</f>
        <v>#N/A</v>
      </c>
      <c r="K17" s="16" t="e">
        <f>1000000000/5000/PerfPowerST5[[#This Row],[Cons.]]</f>
        <v>#N/A</v>
      </c>
      <c r="L17" s="16" t="e">
        <f>1000000000/6000/PerfPowerST5[[#This Row],[Cons.]]</f>
        <v>#N/A</v>
      </c>
      <c r="M17" s="16" t="e">
        <f>1000000000/7000/PerfPowerST5[[#This Row],[Cons.]]</f>
        <v>#N/A</v>
      </c>
      <c r="N17" s="16" t="e">
        <f>1000000000/8000/PerfPowerST5[[#This Row],[Cons.]]</f>
        <v>#N/A</v>
      </c>
      <c r="O17" s="16" t="e">
        <f>1000000000/9000/PerfPowerST5[[#This Row],[Cons.]]</f>
        <v>#N/A</v>
      </c>
      <c r="P17" s="16" t="e">
        <f>1000000000/10000/PerfPowerST5[[#This Row],[Cons.]]</f>
        <v>#N/A</v>
      </c>
      <c r="Q17" s="16" t="e">
        <f>1000000000/1000/PerfPowerST5[[#This Row],[Cons.]]</f>
        <v>#N/A</v>
      </c>
    </row>
    <row r="18" spans="2:17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8" s="16" t="e">
        <f>1000000000/1000/PerfPowerST5[[#This Row],[Cons.]]</f>
        <v>#N/A</v>
      </c>
      <c r="H18" s="16" t="e">
        <f>1000000000/2000/PerfPowerST5[[#This Row],[Cons.]]</f>
        <v>#N/A</v>
      </c>
      <c r="I18" s="16" t="e">
        <f>1000000000/3000/PerfPowerST5[[#This Row],[Cons.]]</f>
        <v>#N/A</v>
      </c>
      <c r="J18" s="16" t="e">
        <f>1000000000/4000/PerfPowerST5[[#This Row],[Cons.]]</f>
        <v>#N/A</v>
      </c>
      <c r="K18" s="16" t="e">
        <f>1000000000/5000/PerfPowerST5[[#This Row],[Cons.]]</f>
        <v>#N/A</v>
      </c>
      <c r="L18" s="16" t="e">
        <f>1000000000/6000/PerfPowerST5[[#This Row],[Cons.]]</f>
        <v>#N/A</v>
      </c>
      <c r="M18" s="16" t="e">
        <f>1000000000/7000/PerfPowerST5[[#This Row],[Cons.]]</f>
        <v>#N/A</v>
      </c>
      <c r="N18" s="16" t="e">
        <f>1000000000/8000/PerfPowerST5[[#This Row],[Cons.]]</f>
        <v>#N/A</v>
      </c>
      <c r="O18" s="16" t="e">
        <f>1000000000/9000/PerfPowerST5[[#This Row],[Cons.]]</f>
        <v>#N/A</v>
      </c>
      <c r="P18" s="16" t="e">
        <f>1000000000/10000/PerfPowerST5[[#This Row],[Cons.]]</f>
        <v>#N/A</v>
      </c>
      <c r="Q18" s="16" t="e">
        <f>1000000000/1000/PerfPowerST5[[#This Row],[Cons.]]</f>
        <v>#N/A</v>
      </c>
    </row>
    <row r="19" spans="2:17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9" s="16" t="e">
        <f>1000000000/1000/PerfPowerST5[[#This Row],[Cons.]]</f>
        <v>#N/A</v>
      </c>
      <c r="H19" s="16" t="e">
        <f>1000000000/2000/PerfPowerST5[[#This Row],[Cons.]]</f>
        <v>#N/A</v>
      </c>
      <c r="I19" s="16" t="e">
        <f>1000000000/3000/PerfPowerST5[[#This Row],[Cons.]]</f>
        <v>#N/A</v>
      </c>
      <c r="J19" s="16" t="e">
        <f>1000000000/4000/PerfPowerST5[[#This Row],[Cons.]]</f>
        <v>#N/A</v>
      </c>
      <c r="K19" s="16" t="e">
        <f>1000000000/5000/PerfPowerST5[[#This Row],[Cons.]]</f>
        <v>#N/A</v>
      </c>
      <c r="L19" s="16" t="e">
        <f>1000000000/6000/PerfPowerST5[[#This Row],[Cons.]]</f>
        <v>#N/A</v>
      </c>
      <c r="M19" s="16" t="e">
        <f>1000000000/7000/PerfPowerST5[[#This Row],[Cons.]]</f>
        <v>#N/A</v>
      </c>
      <c r="N19" s="16" t="e">
        <f>1000000000/8000/PerfPowerST5[[#This Row],[Cons.]]</f>
        <v>#N/A</v>
      </c>
      <c r="O19" s="16" t="e">
        <f>1000000000/9000/PerfPowerST5[[#This Row],[Cons.]]</f>
        <v>#N/A</v>
      </c>
      <c r="P19" s="16" t="e">
        <f>1000000000/10000/PerfPowerST5[[#This Row],[Cons.]]</f>
        <v>#N/A</v>
      </c>
      <c r="Q19" s="16" t="e">
        <f>1000000000/1000/PerfPowerST5[[#This Row],[Cons.]]</f>
        <v>#N/A</v>
      </c>
    </row>
    <row r="20" spans="2:17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0" s="16" t="e">
        <f>1000000000/1000/PerfPowerST5[[#This Row],[Cons.]]</f>
        <v>#N/A</v>
      </c>
      <c r="H20" s="16" t="e">
        <f>1000000000/2000/PerfPowerST5[[#This Row],[Cons.]]</f>
        <v>#N/A</v>
      </c>
      <c r="I20" s="16" t="e">
        <f>1000000000/3000/PerfPowerST5[[#This Row],[Cons.]]</f>
        <v>#N/A</v>
      </c>
      <c r="J20" s="16" t="e">
        <f>1000000000/4000/PerfPowerST5[[#This Row],[Cons.]]</f>
        <v>#N/A</v>
      </c>
      <c r="K20" s="16" t="e">
        <f>1000000000/5000/PerfPowerST5[[#This Row],[Cons.]]</f>
        <v>#N/A</v>
      </c>
      <c r="L20" s="16" t="e">
        <f>1000000000/6000/PerfPowerST5[[#This Row],[Cons.]]</f>
        <v>#N/A</v>
      </c>
      <c r="M20" s="16" t="e">
        <f>1000000000/7000/PerfPowerST5[[#This Row],[Cons.]]</f>
        <v>#N/A</v>
      </c>
      <c r="N20" s="16" t="e">
        <f>1000000000/8000/PerfPowerST5[[#This Row],[Cons.]]</f>
        <v>#N/A</v>
      </c>
      <c r="O20" s="16" t="e">
        <f>1000000000/9000/PerfPowerST5[[#This Row],[Cons.]]</f>
        <v>#N/A</v>
      </c>
      <c r="P20" s="16" t="e">
        <f>1000000000/10000/PerfPowerST5[[#This Row],[Cons.]]</f>
        <v>#N/A</v>
      </c>
      <c r="Q20" s="16" t="e">
        <f>1000000000/1000/PerfPowerST5[[#This Row],[Cons.]]</f>
        <v>#N/A</v>
      </c>
    </row>
    <row r="21" spans="2:17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1" s="16" t="e">
        <f>1000000000/1000/PerfPowerST5[[#This Row],[Cons.]]</f>
        <v>#N/A</v>
      </c>
      <c r="H21" s="16" t="e">
        <f>1000000000/2000/PerfPowerST5[[#This Row],[Cons.]]</f>
        <v>#N/A</v>
      </c>
      <c r="I21" s="16" t="e">
        <f>1000000000/3000/PerfPowerST5[[#This Row],[Cons.]]</f>
        <v>#N/A</v>
      </c>
      <c r="J21" s="16" t="e">
        <f>1000000000/4000/PerfPowerST5[[#This Row],[Cons.]]</f>
        <v>#N/A</v>
      </c>
      <c r="K21" s="16" t="e">
        <f>1000000000/5000/PerfPowerST5[[#This Row],[Cons.]]</f>
        <v>#N/A</v>
      </c>
      <c r="L21" s="16" t="e">
        <f>1000000000/6000/PerfPowerST5[[#This Row],[Cons.]]</f>
        <v>#N/A</v>
      </c>
      <c r="M21" s="16" t="e">
        <f>1000000000/7000/PerfPowerST5[[#This Row],[Cons.]]</f>
        <v>#N/A</v>
      </c>
      <c r="N21" s="16" t="e">
        <f>1000000000/8000/PerfPowerST5[[#This Row],[Cons.]]</f>
        <v>#N/A</v>
      </c>
      <c r="O21" s="16" t="e">
        <f>1000000000/9000/PerfPowerST5[[#This Row],[Cons.]]</f>
        <v>#N/A</v>
      </c>
      <c r="P21" s="16" t="e">
        <f>1000000000/10000/PerfPowerST5[[#This Row],[Cons.]]</f>
        <v>#N/A</v>
      </c>
      <c r="Q21" s="16" t="e">
        <f>1000000000/1000/PerfPowerST5[[#This Row],[Cons.]]</f>
        <v>#N/A</v>
      </c>
    </row>
    <row r="22" spans="2:17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2" s="16" t="e">
        <f>1000000000/1000/PerfPowerST5[[#This Row],[Cons.]]</f>
        <v>#N/A</v>
      </c>
      <c r="H22" s="16" t="e">
        <f>1000000000/2000/PerfPowerST5[[#This Row],[Cons.]]</f>
        <v>#N/A</v>
      </c>
      <c r="I22" s="16" t="e">
        <f>1000000000/3000/PerfPowerST5[[#This Row],[Cons.]]</f>
        <v>#N/A</v>
      </c>
      <c r="J22" s="16" t="e">
        <f>1000000000/4000/PerfPowerST5[[#This Row],[Cons.]]</f>
        <v>#N/A</v>
      </c>
      <c r="K22" s="16" t="e">
        <f>1000000000/5000/PerfPowerST5[[#This Row],[Cons.]]</f>
        <v>#N/A</v>
      </c>
      <c r="L22" s="16" t="e">
        <f>1000000000/6000/PerfPowerST5[[#This Row],[Cons.]]</f>
        <v>#N/A</v>
      </c>
      <c r="M22" s="16" t="e">
        <f>1000000000/7000/PerfPowerST5[[#This Row],[Cons.]]</f>
        <v>#N/A</v>
      </c>
      <c r="N22" s="16" t="e">
        <f>1000000000/8000/PerfPowerST5[[#This Row],[Cons.]]</f>
        <v>#N/A</v>
      </c>
      <c r="O22" s="16" t="e">
        <f>1000000000/9000/PerfPowerST5[[#This Row],[Cons.]]</f>
        <v>#N/A</v>
      </c>
      <c r="P22" s="16" t="e">
        <f>1000000000/10000/PerfPowerST5[[#This Row],[Cons.]]</f>
        <v>#N/A</v>
      </c>
      <c r="Q22" s="16" t="e">
        <f>1000000000/1000/PerfPowerST5[[#This Row],[Cons.]]</f>
        <v>#N/A</v>
      </c>
    </row>
    <row r="23" spans="2:17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3" s="16" t="e">
        <f>1000000000/1000/PerfPowerST5[[#This Row],[Cons.]]</f>
        <v>#N/A</v>
      </c>
      <c r="H23" s="16" t="e">
        <f>1000000000/2000/PerfPowerST5[[#This Row],[Cons.]]</f>
        <v>#N/A</v>
      </c>
      <c r="I23" s="16" t="e">
        <f>1000000000/3000/PerfPowerST5[[#This Row],[Cons.]]</f>
        <v>#N/A</v>
      </c>
      <c r="J23" s="16" t="e">
        <f>1000000000/4000/PerfPowerST5[[#This Row],[Cons.]]</f>
        <v>#N/A</v>
      </c>
      <c r="K23" s="16" t="e">
        <f>1000000000/5000/PerfPowerST5[[#This Row],[Cons.]]</f>
        <v>#N/A</v>
      </c>
      <c r="L23" s="16" t="e">
        <f>1000000000/6000/PerfPowerST5[[#This Row],[Cons.]]</f>
        <v>#N/A</v>
      </c>
      <c r="M23" s="16" t="e">
        <f>1000000000/7000/PerfPowerST5[[#This Row],[Cons.]]</f>
        <v>#N/A</v>
      </c>
      <c r="N23" s="16" t="e">
        <f>1000000000/8000/PerfPowerST5[[#This Row],[Cons.]]</f>
        <v>#N/A</v>
      </c>
      <c r="O23" s="16" t="e">
        <f>1000000000/9000/PerfPowerST5[[#This Row],[Cons.]]</f>
        <v>#N/A</v>
      </c>
      <c r="P23" s="16" t="e">
        <f>1000000000/10000/PerfPowerST5[[#This Row],[Cons.]]</f>
        <v>#N/A</v>
      </c>
      <c r="Q23" s="16" t="e">
        <f>1000000000/1000/PerfPowerST5[[#This Row],[Cons.]]</f>
        <v>#N/A</v>
      </c>
    </row>
    <row r="24" spans="2:17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4" s="16" t="e">
        <f>1000000000/1000/PerfPowerST5[[#This Row],[Cons.]]</f>
        <v>#N/A</v>
      </c>
      <c r="H24" s="16" t="e">
        <f>1000000000/2000/PerfPowerST5[[#This Row],[Cons.]]</f>
        <v>#N/A</v>
      </c>
      <c r="I24" s="16" t="e">
        <f>1000000000/3000/PerfPowerST5[[#This Row],[Cons.]]</f>
        <v>#N/A</v>
      </c>
      <c r="J24" s="16" t="e">
        <f>1000000000/4000/PerfPowerST5[[#This Row],[Cons.]]</f>
        <v>#N/A</v>
      </c>
      <c r="K24" s="16" t="e">
        <f>1000000000/5000/PerfPowerST5[[#This Row],[Cons.]]</f>
        <v>#N/A</v>
      </c>
      <c r="L24" s="16" t="e">
        <f>1000000000/6000/PerfPowerST5[[#This Row],[Cons.]]</f>
        <v>#N/A</v>
      </c>
      <c r="M24" s="16" t="e">
        <f>1000000000/7000/PerfPowerST5[[#This Row],[Cons.]]</f>
        <v>#N/A</v>
      </c>
      <c r="N24" s="16" t="e">
        <f>1000000000/8000/PerfPowerST5[[#This Row],[Cons.]]</f>
        <v>#N/A</v>
      </c>
      <c r="O24" s="16" t="e">
        <f>1000000000/9000/PerfPowerST5[[#This Row],[Cons.]]</f>
        <v>#N/A</v>
      </c>
      <c r="P24" s="16" t="e">
        <f>1000000000/10000/PerfPowerST5[[#This Row],[Cons.]]</f>
        <v>#N/A</v>
      </c>
      <c r="Q24" s="16" t="e">
        <f>1000000000/1000/PerfPowerST5[[#This Row],[Cons.]]</f>
        <v>#N/A</v>
      </c>
    </row>
    <row r="25" spans="2:17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5" s="16" t="e">
        <f>1000000000/1000/PerfPowerST5[[#This Row],[Cons.]]</f>
        <v>#N/A</v>
      </c>
      <c r="H25" s="16" t="e">
        <f>1000000000/2000/PerfPowerST5[[#This Row],[Cons.]]</f>
        <v>#N/A</v>
      </c>
      <c r="I25" s="16" t="e">
        <f>1000000000/3000/PerfPowerST5[[#This Row],[Cons.]]</f>
        <v>#N/A</v>
      </c>
      <c r="J25" s="16" t="e">
        <f>1000000000/4000/PerfPowerST5[[#This Row],[Cons.]]</f>
        <v>#N/A</v>
      </c>
      <c r="K25" s="16" t="e">
        <f>1000000000/5000/PerfPowerST5[[#This Row],[Cons.]]</f>
        <v>#N/A</v>
      </c>
      <c r="L25" s="16" t="e">
        <f>1000000000/6000/PerfPowerST5[[#This Row],[Cons.]]</f>
        <v>#N/A</v>
      </c>
      <c r="M25" s="16" t="e">
        <f>1000000000/7000/PerfPowerST5[[#This Row],[Cons.]]</f>
        <v>#N/A</v>
      </c>
      <c r="N25" s="16" t="e">
        <f>1000000000/8000/PerfPowerST5[[#This Row],[Cons.]]</f>
        <v>#N/A</v>
      </c>
      <c r="O25" s="16" t="e">
        <f>1000000000/9000/PerfPowerST5[[#This Row],[Cons.]]</f>
        <v>#N/A</v>
      </c>
      <c r="P25" s="16" t="e">
        <f>1000000000/10000/PerfPowerST5[[#This Row],[Cons.]]</f>
        <v>#N/A</v>
      </c>
      <c r="Q25" s="16" t="e">
        <f>1000000000/1000/PerfPowerST5[[#This Row],[Cons.]]</f>
        <v>#N/A</v>
      </c>
    </row>
    <row r="26" spans="2:17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6" s="16" t="e">
        <f>1000000000/1000/PerfPowerST5[[#This Row],[Cons.]]</f>
        <v>#N/A</v>
      </c>
      <c r="H26" s="16" t="e">
        <f>1000000000/2000/PerfPowerST5[[#This Row],[Cons.]]</f>
        <v>#N/A</v>
      </c>
      <c r="I26" s="16" t="e">
        <f>1000000000/3000/PerfPowerST5[[#This Row],[Cons.]]</f>
        <v>#N/A</v>
      </c>
      <c r="J26" s="16" t="e">
        <f>1000000000/4000/PerfPowerST5[[#This Row],[Cons.]]</f>
        <v>#N/A</v>
      </c>
      <c r="K26" s="16" t="e">
        <f>1000000000/5000/PerfPowerST5[[#This Row],[Cons.]]</f>
        <v>#N/A</v>
      </c>
      <c r="L26" s="16" t="e">
        <f>1000000000/6000/PerfPowerST5[[#This Row],[Cons.]]</f>
        <v>#N/A</v>
      </c>
      <c r="M26" s="16" t="e">
        <f>1000000000/7000/PerfPowerST5[[#This Row],[Cons.]]</f>
        <v>#N/A</v>
      </c>
      <c r="N26" s="16" t="e">
        <f>1000000000/8000/PerfPowerST5[[#This Row],[Cons.]]</f>
        <v>#N/A</v>
      </c>
      <c r="O26" s="16" t="e">
        <f>1000000000/9000/PerfPowerST5[[#This Row],[Cons.]]</f>
        <v>#N/A</v>
      </c>
      <c r="P26" s="16" t="e">
        <f>1000000000/10000/PerfPowerST5[[#This Row],[Cons.]]</f>
        <v>#N/A</v>
      </c>
      <c r="Q26" s="16" t="e">
        <f>1000000000/1000/PerfPowerST5[[#This Row],[Cons.]]</f>
        <v>#N/A</v>
      </c>
    </row>
    <row r="27" spans="2:17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7" s="16" t="e">
        <f>1000000000/1000/PerfPowerST5[[#This Row],[Cons.]]</f>
        <v>#N/A</v>
      </c>
      <c r="H27" s="16" t="e">
        <f>1000000000/2000/PerfPowerST5[[#This Row],[Cons.]]</f>
        <v>#N/A</v>
      </c>
      <c r="I27" s="16" t="e">
        <f>1000000000/3000/PerfPowerST5[[#This Row],[Cons.]]</f>
        <v>#N/A</v>
      </c>
      <c r="J27" s="16" t="e">
        <f>1000000000/4000/PerfPowerST5[[#This Row],[Cons.]]</f>
        <v>#N/A</v>
      </c>
      <c r="K27" s="16" t="e">
        <f>1000000000/5000/PerfPowerST5[[#This Row],[Cons.]]</f>
        <v>#N/A</v>
      </c>
      <c r="L27" s="16" t="e">
        <f>1000000000/6000/PerfPowerST5[[#This Row],[Cons.]]</f>
        <v>#N/A</v>
      </c>
      <c r="M27" s="16" t="e">
        <f>1000000000/7000/PerfPowerST5[[#This Row],[Cons.]]</f>
        <v>#N/A</v>
      </c>
      <c r="N27" s="16" t="e">
        <f>1000000000/8000/PerfPowerST5[[#This Row],[Cons.]]</f>
        <v>#N/A</v>
      </c>
      <c r="O27" s="16" t="e">
        <f>1000000000/9000/PerfPowerST5[[#This Row],[Cons.]]</f>
        <v>#N/A</v>
      </c>
      <c r="P27" s="16" t="e">
        <f>1000000000/10000/PerfPowerST5[[#This Row],[Cons.]]</f>
        <v>#N/A</v>
      </c>
      <c r="Q27" s="16" t="e">
        <f>1000000000/1000/PerfPowerST5[[#This Row],[Cons.]]</f>
        <v>#N/A</v>
      </c>
    </row>
    <row r="28" spans="2:17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8" s="16" t="e">
        <f>1000000000/1000/PerfPowerST5[[#This Row],[Cons.]]</f>
        <v>#N/A</v>
      </c>
      <c r="H28" s="16" t="e">
        <f>1000000000/2000/PerfPowerST5[[#This Row],[Cons.]]</f>
        <v>#N/A</v>
      </c>
      <c r="I28" s="16" t="e">
        <f>1000000000/3000/PerfPowerST5[[#This Row],[Cons.]]</f>
        <v>#N/A</v>
      </c>
      <c r="J28" s="16" t="e">
        <f>1000000000/4000/PerfPowerST5[[#This Row],[Cons.]]</f>
        <v>#N/A</v>
      </c>
      <c r="K28" s="16" t="e">
        <f>1000000000/5000/PerfPowerST5[[#This Row],[Cons.]]</f>
        <v>#N/A</v>
      </c>
      <c r="L28" s="16" t="e">
        <f>1000000000/6000/PerfPowerST5[[#This Row],[Cons.]]</f>
        <v>#N/A</v>
      </c>
      <c r="M28" s="16" t="e">
        <f>1000000000/7000/PerfPowerST5[[#This Row],[Cons.]]</f>
        <v>#N/A</v>
      </c>
      <c r="N28" s="16" t="e">
        <f>1000000000/8000/PerfPowerST5[[#This Row],[Cons.]]</f>
        <v>#N/A</v>
      </c>
      <c r="O28" s="16" t="e">
        <f>1000000000/9000/PerfPowerST5[[#This Row],[Cons.]]</f>
        <v>#N/A</v>
      </c>
      <c r="P28" s="16" t="e">
        <f>1000000000/10000/PerfPowerST5[[#This Row],[Cons.]]</f>
        <v>#N/A</v>
      </c>
      <c r="Q28" s="16" t="e">
        <f>1000000000/1000/PerfPowerST5[[#This Row],[Cons.]]</f>
        <v>#N/A</v>
      </c>
    </row>
    <row r="29" spans="2:17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9" s="16" t="e">
        <f>1000000000/1000/PerfPowerST5[[#This Row],[Cons.]]</f>
        <v>#N/A</v>
      </c>
      <c r="H29" s="16" t="e">
        <f>1000000000/2000/PerfPowerST5[[#This Row],[Cons.]]</f>
        <v>#N/A</v>
      </c>
      <c r="I29" s="16" t="e">
        <f>1000000000/3000/PerfPowerST5[[#This Row],[Cons.]]</f>
        <v>#N/A</v>
      </c>
      <c r="J29" s="16" t="e">
        <f>1000000000/4000/PerfPowerST5[[#This Row],[Cons.]]</f>
        <v>#N/A</v>
      </c>
      <c r="K29" s="16" t="e">
        <f>1000000000/5000/PerfPowerST5[[#This Row],[Cons.]]</f>
        <v>#N/A</v>
      </c>
      <c r="L29" s="16" t="e">
        <f>1000000000/6000/PerfPowerST5[[#This Row],[Cons.]]</f>
        <v>#N/A</v>
      </c>
      <c r="M29" s="16" t="e">
        <f>1000000000/7000/PerfPowerST5[[#This Row],[Cons.]]</f>
        <v>#N/A</v>
      </c>
      <c r="N29" s="16" t="e">
        <f>1000000000/8000/PerfPowerST5[[#This Row],[Cons.]]</f>
        <v>#N/A</v>
      </c>
      <c r="O29" s="16" t="e">
        <f>1000000000/9000/PerfPowerST5[[#This Row],[Cons.]]</f>
        <v>#N/A</v>
      </c>
      <c r="P29" s="16" t="e">
        <f>1000000000/10000/PerfPowerST5[[#This Row],[Cons.]]</f>
        <v>#N/A</v>
      </c>
      <c r="Q29" s="16" t="e">
        <f>1000000000/1000/PerfPowerST5[[#This Row],[Cons.]]</f>
        <v>#N/A</v>
      </c>
    </row>
    <row r="30" spans="2:17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0" s="16" t="e">
        <f>1000000000/1000/PerfPowerST5[[#This Row],[Cons.]]</f>
        <v>#N/A</v>
      </c>
      <c r="H30" s="16" t="e">
        <f>1000000000/2000/PerfPowerST5[[#This Row],[Cons.]]</f>
        <v>#N/A</v>
      </c>
      <c r="I30" s="16" t="e">
        <f>1000000000/3000/PerfPowerST5[[#This Row],[Cons.]]</f>
        <v>#N/A</v>
      </c>
      <c r="J30" s="16" t="e">
        <f>1000000000/4000/PerfPowerST5[[#This Row],[Cons.]]</f>
        <v>#N/A</v>
      </c>
      <c r="K30" s="16" t="e">
        <f>1000000000/5000/PerfPowerST5[[#This Row],[Cons.]]</f>
        <v>#N/A</v>
      </c>
      <c r="L30" s="16" t="e">
        <f>1000000000/6000/PerfPowerST5[[#This Row],[Cons.]]</f>
        <v>#N/A</v>
      </c>
      <c r="M30" s="16" t="e">
        <f>1000000000/7000/PerfPowerST5[[#This Row],[Cons.]]</f>
        <v>#N/A</v>
      </c>
      <c r="N30" s="16" t="e">
        <f>1000000000/8000/PerfPowerST5[[#This Row],[Cons.]]</f>
        <v>#N/A</v>
      </c>
      <c r="O30" s="16" t="e">
        <f>1000000000/9000/PerfPowerST5[[#This Row],[Cons.]]</f>
        <v>#N/A</v>
      </c>
      <c r="P30" s="16" t="e">
        <f>1000000000/10000/PerfPowerST5[[#This Row],[Cons.]]</f>
        <v>#N/A</v>
      </c>
      <c r="Q30" s="16" t="e">
        <f>1000000000/1000/PerfPowerST5[[#This Row],[Cons.]]</f>
        <v>#N/A</v>
      </c>
    </row>
    <row r="31" spans="2:17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1" s="16" t="e">
        <f>1000000000/1000/PerfPowerST5[[#This Row],[Cons.]]</f>
        <v>#N/A</v>
      </c>
      <c r="H31" s="16" t="e">
        <f>1000000000/2000/PerfPowerST5[[#This Row],[Cons.]]</f>
        <v>#N/A</v>
      </c>
      <c r="I31" s="16" t="e">
        <f>1000000000/3000/PerfPowerST5[[#This Row],[Cons.]]</f>
        <v>#N/A</v>
      </c>
      <c r="J31" s="16" t="e">
        <f>1000000000/4000/PerfPowerST5[[#This Row],[Cons.]]</f>
        <v>#N/A</v>
      </c>
      <c r="K31" s="16" t="e">
        <f>1000000000/5000/PerfPowerST5[[#This Row],[Cons.]]</f>
        <v>#N/A</v>
      </c>
      <c r="L31" s="16" t="e">
        <f>1000000000/6000/PerfPowerST5[[#This Row],[Cons.]]</f>
        <v>#N/A</v>
      </c>
      <c r="M31" s="16" t="e">
        <f>1000000000/7000/PerfPowerST5[[#This Row],[Cons.]]</f>
        <v>#N/A</v>
      </c>
      <c r="N31" s="16" t="e">
        <f>1000000000/8000/PerfPowerST5[[#This Row],[Cons.]]</f>
        <v>#N/A</v>
      </c>
      <c r="O31" s="16" t="e">
        <f>1000000000/9000/PerfPowerST5[[#This Row],[Cons.]]</f>
        <v>#N/A</v>
      </c>
      <c r="P31" s="16" t="e">
        <f>1000000000/10000/PerfPowerST5[[#This Row],[Cons.]]</f>
        <v>#N/A</v>
      </c>
      <c r="Q31" s="16" t="e">
        <f>1000000000/1000/PerfPowerST5[[#This Row],[Cons.]]</f>
        <v>#N/A</v>
      </c>
    </row>
    <row r="32" spans="2:17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2" s="16" t="e">
        <f>1000000000/1000/PerfPowerST5[[#This Row],[Cons.]]</f>
        <v>#N/A</v>
      </c>
      <c r="H32" s="16" t="e">
        <f>1000000000/2000/PerfPowerST5[[#This Row],[Cons.]]</f>
        <v>#N/A</v>
      </c>
      <c r="I32" s="16" t="e">
        <f>1000000000/3000/PerfPowerST5[[#This Row],[Cons.]]</f>
        <v>#N/A</v>
      </c>
      <c r="J32" s="16" t="e">
        <f>1000000000/4000/PerfPowerST5[[#This Row],[Cons.]]</f>
        <v>#N/A</v>
      </c>
      <c r="K32" s="16" t="e">
        <f>1000000000/5000/PerfPowerST5[[#This Row],[Cons.]]</f>
        <v>#N/A</v>
      </c>
      <c r="L32" s="16" t="e">
        <f>1000000000/6000/PerfPowerST5[[#This Row],[Cons.]]</f>
        <v>#N/A</v>
      </c>
      <c r="M32" s="16" t="e">
        <f>1000000000/7000/PerfPowerST5[[#This Row],[Cons.]]</f>
        <v>#N/A</v>
      </c>
      <c r="N32" s="16" t="e">
        <f>1000000000/8000/PerfPowerST5[[#This Row],[Cons.]]</f>
        <v>#N/A</v>
      </c>
      <c r="O32" s="16" t="e">
        <f>1000000000/9000/PerfPowerST5[[#This Row],[Cons.]]</f>
        <v>#N/A</v>
      </c>
      <c r="P32" s="16" t="e">
        <f>1000000000/10000/PerfPowerST5[[#This Row],[Cons.]]</f>
        <v>#N/A</v>
      </c>
      <c r="Q32" s="16" t="e">
        <f>1000000000/1000/PerfPowerST5[[#This Row],[Cons.]]</f>
        <v>#N/A</v>
      </c>
    </row>
    <row r="33" spans="2:17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3" s="16" t="e">
        <f>1000000000/1000/PerfPowerST5[[#This Row],[Cons.]]</f>
        <v>#N/A</v>
      </c>
      <c r="H33" s="16" t="e">
        <f>1000000000/2000/PerfPowerST5[[#This Row],[Cons.]]</f>
        <v>#N/A</v>
      </c>
      <c r="I33" s="16" t="e">
        <f>1000000000/3000/PerfPowerST5[[#This Row],[Cons.]]</f>
        <v>#N/A</v>
      </c>
      <c r="J33" s="16" t="e">
        <f>1000000000/4000/PerfPowerST5[[#This Row],[Cons.]]</f>
        <v>#N/A</v>
      </c>
      <c r="K33" s="16" t="e">
        <f>1000000000/5000/PerfPowerST5[[#This Row],[Cons.]]</f>
        <v>#N/A</v>
      </c>
      <c r="L33" s="16" t="e">
        <f>1000000000/6000/PerfPowerST5[[#This Row],[Cons.]]</f>
        <v>#N/A</v>
      </c>
      <c r="M33" s="16" t="e">
        <f>1000000000/7000/PerfPowerST5[[#This Row],[Cons.]]</f>
        <v>#N/A</v>
      </c>
      <c r="N33" s="16" t="e">
        <f>1000000000/8000/PerfPowerST5[[#This Row],[Cons.]]</f>
        <v>#N/A</v>
      </c>
      <c r="O33" s="16" t="e">
        <f>1000000000/9000/PerfPowerST5[[#This Row],[Cons.]]</f>
        <v>#N/A</v>
      </c>
      <c r="P33" s="16" t="e">
        <f>1000000000/10000/PerfPowerST5[[#This Row],[Cons.]]</f>
        <v>#N/A</v>
      </c>
      <c r="Q33" s="16" t="e">
        <f>1000000000/1000/PerfPowerST5[[#This Row],[Cons.]]</f>
        <v>#N/A</v>
      </c>
    </row>
    <row r="34" spans="2:17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4" s="16" t="e">
        <f>1000000000/1000/PerfPowerST5[[#This Row],[Cons.]]</f>
        <v>#N/A</v>
      </c>
      <c r="H34" s="16" t="e">
        <f>1000000000/2000/PerfPowerST5[[#This Row],[Cons.]]</f>
        <v>#N/A</v>
      </c>
      <c r="I34" s="16" t="e">
        <f>1000000000/3000/PerfPowerST5[[#This Row],[Cons.]]</f>
        <v>#N/A</v>
      </c>
      <c r="J34" s="16" t="e">
        <f>1000000000/4000/PerfPowerST5[[#This Row],[Cons.]]</f>
        <v>#N/A</v>
      </c>
      <c r="K34" s="16" t="e">
        <f>1000000000/5000/PerfPowerST5[[#This Row],[Cons.]]</f>
        <v>#N/A</v>
      </c>
      <c r="L34" s="16" t="e">
        <f>1000000000/6000/PerfPowerST5[[#This Row],[Cons.]]</f>
        <v>#N/A</v>
      </c>
      <c r="M34" s="16" t="e">
        <f>1000000000/7000/PerfPowerST5[[#This Row],[Cons.]]</f>
        <v>#N/A</v>
      </c>
      <c r="N34" s="16" t="e">
        <f>1000000000/8000/PerfPowerST5[[#This Row],[Cons.]]</f>
        <v>#N/A</v>
      </c>
      <c r="O34" s="16" t="e">
        <f>1000000000/9000/PerfPowerST5[[#This Row],[Cons.]]</f>
        <v>#N/A</v>
      </c>
      <c r="P34" s="16" t="e">
        <f>1000000000/10000/PerfPowerST5[[#This Row],[Cons.]]</f>
        <v>#N/A</v>
      </c>
      <c r="Q34" s="16" t="e">
        <f>1000000000/1000/PerfPowerST5[[#This Row],[Cons.]]</f>
        <v>#N/A</v>
      </c>
    </row>
    <row r="35" spans="2:17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5" s="16" t="e">
        <f>1000000000/1000/PerfPowerST5[[#This Row],[Cons.]]</f>
        <v>#N/A</v>
      </c>
      <c r="H35" s="16" t="e">
        <f>1000000000/2000/PerfPowerST5[[#This Row],[Cons.]]</f>
        <v>#N/A</v>
      </c>
      <c r="I35" s="16" t="e">
        <f>1000000000/3000/PerfPowerST5[[#This Row],[Cons.]]</f>
        <v>#N/A</v>
      </c>
      <c r="J35" s="16" t="e">
        <f>1000000000/4000/PerfPowerST5[[#This Row],[Cons.]]</f>
        <v>#N/A</v>
      </c>
      <c r="K35" s="16" t="e">
        <f>1000000000/5000/PerfPowerST5[[#This Row],[Cons.]]</f>
        <v>#N/A</v>
      </c>
      <c r="L35" s="16" t="e">
        <f>1000000000/6000/PerfPowerST5[[#This Row],[Cons.]]</f>
        <v>#N/A</v>
      </c>
      <c r="M35" s="16" t="e">
        <f>1000000000/7000/PerfPowerST5[[#This Row],[Cons.]]</f>
        <v>#N/A</v>
      </c>
      <c r="N35" s="16" t="e">
        <f>1000000000/8000/PerfPowerST5[[#This Row],[Cons.]]</f>
        <v>#N/A</v>
      </c>
      <c r="O35" s="16" t="e">
        <f>1000000000/9000/PerfPowerST5[[#This Row],[Cons.]]</f>
        <v>#N/A</v>
      </c>
      <c r="P35" s="16" t="e">
        <f>1000000000/10000/PerfPowerST5[[#This Row],[Cons.]]</f>
        <v>#N/A</v>
      </c>
      <c r="Q35" s="16" t="e">
        <f>1000000000/1000/PerfPowerST5[[#This Row],[Cons.]]</f>
        <v>#N/A</v>
      </c>
    </row>
    <row r="36" spans="2:17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6" s="16" t="e">
        <f>1000000000/1000/PerfPowerST5[[#This Row],[Cons.]]</f>
        <v>#N/A</v>
      </c>
      <c r="H36" s="16" t="e">
        <f>1000000000/2000/PerfPowerST5[[#This Row],[Cons.]]</f>
        <v>#N/A</v>
      </c>
      <c r="I36" s="16" t="e">
        <f>1000000000/3000/PerfPowerST5[[#This Row],[Cons.]]</f>
        <v>#N/A</v>
      </c>
      <c r="J36" s="16" t="e">
        <f>1000000000/4000/PerfPowerST5[[#This Row],[Cons.]]</f>
        <v>#N/A</v>
      </c>
      <c r="K36" s="16" t="e">
        <f>1000000000/5000/PerfPowerST5[[#This Row],[Cons.]]</f>
        <v>#N/A</v>
      </c>
      <c r="L36" s="16" t="e">
        <f>1000000000/6000/PerfPowerST5[[#This Row],[Cons.]]</f>
        <v>#N/A</v>
      </c>
      <c r="M36" s="16" t="e">
        <f>1000000000/7000/PerfPowerST5[[#This Row],[Cons.]]</f>
        <v>#N/A</v>
      </c>
      <c r="N36" s="16" t="e">
        <f>1000000000/8000/PerfPowerST5[[#This Row],[Cons.]]</f>
        <v>#N/A</v>
      </c>
      <c r="O36" s="16" t="e">
        <f>1000000000/9000/PerfPowerST5[[#This Row],[Cons.]]</f>
        <v>#N/A</v>
      </c>
      <c r="P36" s="16" t="e">
        <f>1000000000/10000/PerfPowerST5[[#This Row],[Cons.]]</f>
        <v>#N/A</v>
      </c>
      <c r="Q36" s="16" t="e">
        <f>1000000000/1000/PerfPowerST5[[#This Row],[Cons.]]</f>
        <v>#N/A</v>
      </c>
    </row>
    <row r="37" spans="2:17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7" s="16" t="e">
        <f>1000000000/1000/PerfPowerST5[[#This Row],[Cons.]]</f>
        <v>#N/A</v>
      </c>
      <c r="H37" s="16" t="e">
        <f>1000000000/2000/PerfPowerST5[[#This Row],[Cons.]]</f>
        <v>#N/A</v>
      </c>
      <c r="I37" s="16" t="e">
        <f>1000000000/3000/PerfPowerST5[[#This Row],[Cons.]]</f>
        <v>#N/A</v>
      </c>
      <c r="J37" s="16" t="e">
        <f>1000000000/4000/PerfPowerST5[[#This Row],[Cons.]]</f>
        <v>#N/A</v>
      </c>
      <c r="K37" s="16" t="e">
        <f>1000000000/5000/PerfPowerST5[[#This Row],[Cons.]]</f>
        <v>#N/A</v>
      </c>
      <c r="L37" s="16" t="e">
        <f>1000000000/6000/PerfPowerST5[[#This Row],[Cons.]]</f>
        <v>#N/A</v>
      </c>
      <c r="M37" s="16" t="e">
        <f>1000000000/7000/PerfPowerST5[[#This Row],[Cons.]]</f>
        <v>#N/A</v>
      </c>
      <c r="N37" s="16" t="e">
        <f>1000000000/8000/PerfPowerST5[[#This Row],[Cons.]]</f>
        <v>#N/A</v>
      </c>
      <c r="O37" s="16" t="e">
        <f>1000000000/9000/PerfPowerST5[[#This Row],[Cons.]]</f>
        <v>#N/A</v>
      </c>
      <c r="P37" s="16" t="e">
        <f>1000000000/10000/PerfPowerST5[[#This Row],[Cons.]]</f>
        <v>#N/A</v>
      </c>
      <c r="Q37" s="16" t="e">
        <f>1000000000/1000/PerfPowerST5[[#This Row],[Cons.]]</f>
        <v>#N/A</v>
      </c>
    </row>
    <row r="38" spans="2:17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8" s="16" t="e">
        <f>1000000000/1000/PerfPowerST5[[#This Row],[Cons.]]</f>
        <v>#N/A</v>
      </c>
      <c r="H38" s="16" t="e">
        <f>1000000000/2000/PerfPowerST5[[#This Row],[Cons.]]</f>
        <v>#N/A</v>
      </c>
      <c r="I38" s="16" t="e">
        <f>1000000000/3000/PerfPowerST5[[#This Row],[Cons.]]</f>
        <v>#N/A</v>
      </c>
      <c r="J38" s="16" t="e">
        <f>1000000000/4000/PerfPowerST5[[#This Row],[Cons.]]</f>
        <v>#N/A</v>
      </c>
      <c r="K38" s="16" t="e">
        <f>1000000000/5000/PerfPowerST5[[#This Row],[Cons.]]</f>
        <v>#N/A</v>
      </c>
      <c r="L38" s="16" t="e">
        <f>1000000000/6000/PerfPowerST5[[#This Row],[Cons.]]</f>
        <v>#N/A</v>
      </c>
      <c r="M38" s="16" t="e">
        <f>1000000000/7000/PerfPowerST5[[#This Row],[Cons.]]</f>
        <v>#N/A</v>
      </c>
      <c r="N38" s="16" t="e">
        <f>1000000000/8000/PerfPowerST5[[#This Row],[Cons.]]</f>
        <v>#N/A</v>
      </c>
      <c r="O38" s="16" t="e">
        <f>1000000000/9000/PerfPowerST5[[#This Row],[Cons.]]</f>
        <v>#N/A</v>
      </c>
      <c r="P38" s="16" t="e">
        <f>1000000000/10000/PerfPowerST5[[#This Row],[Cons.]]</f>
        <v>#N/A</v>
      </c>
      <c r="Q38" s="16" t="e">
        <f>1000000000/1000/PerfPowerST5[[#This Row],[Cons.]]</f>
        <v>#N/A</v>
      </c>
    </row>
    <row r="39" spans="2:17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9" s="16" t="e">
        <f>1000000000/1000/PerfPowerST5[[#This Row],[Cons.]]</f>
        <v>#N/A</v>
      </c>
      <c r="H39" s="16" t="e">
        <f>1000000000/2000/PerfPowerST5[[#This Row],[Cons.]]</f>
        <v>#N/A</v>
      </c>
      <c r="I39" s="16" t="e">
        <f>1000000000/3000/PerfPowerST5[[#This Row],[Cons.]]</f>
        <v>#N/A</v>
      </c>
      <c r="J39" s="16" t="e">
        <f>1000000000/4000/PerfPowerST5[[#This Row],[Cons.]]</f>
        <v>#N/A</v>
      </c>
      <c r="K39" s="16" t="e">
        <f>1000000000/5000/PerfPowerST5[[#This Row],[Cons.]]</f>
        <v>#N/A</v>
      </c>
      <c r="L39" s="16" t="e">
        <f>1000000000/6000/PerfPowerST5[[#This Row],[Cons.]]</f>
        <v>#N/A</v>
      </c>
      <c r="M39" s="16" t="e">
        <f>1000000000/7000/PerfPowerST5[[#This Row],[Cons.]]</f>
        <v>#N/A</v>
      </c>
      <c r="N39" s="16" t="e">
        <f>1000000000/8000/PerfPowerST5[[#This Row],[Cons.]]</f>
        <v>#N/A</v>
      </c>
      <c r="O39" s="16" t="e">
        <f>1000000000/9000/PerfPowerST5[[#This Row],[Cons.]]</f>
        <v>#N/A</v>
      </c>
      <c r="P39" s="16" t="e">
        <f>1000000000/10000/PerfPowerST5[[#This Row],[Cons.]]</f>
        <v>#N/A</v>
      </c>
      <c r="Q39" s="16" t="e">
        <f>1000000000/1000/PerfPowerST5[[#This Row],[Cons.]]</f>
        <v>#N/A</v>
      </c>
    </row>
    <row r="40" spans="2:17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0" s="16" t="e">
        <f>1000000000/1000/PerfPowerST5[[#This Row],[Cons.]]</f>
        <v>#N/A</v>
      </c>
      <c r="H40" s="16" t="e">
        <f>1000000000/2000/PerfPowerST5[[#This Row],[Cons.]]</f>
        <v>#N/A</v>
      </c>
      <c r="I40" s="16" t="e">
        <f>1000000000/3000/PerfPowerST5[[#This Row],[Cons.]]</f>
        <v>#N/A</v>
      </c>
      <c r="J40" s="16" t="e">
        <f>1000000000/4000/PerfPowerST5[[#This Row],[Cons.]]</f>
        <v>#N/A</v>
      </c>
      <c r="K40" s="16" t="e">
        <f>1000000000/5000/PerfPowerST5[[#This Row],[Cons.]]</f>
        <v>#N/A</v>
      </c>
      <c r="L40" s="16" t="e">
        <f>1000000000/6000/PerfPowerST5[[#This Row],[Cons.]]</f>
        <v>#N/A</v>
      </c>
      <c r="M40" s="16" t="e">
        <f>1000000000/7000/PerfPowerST5[[#This Row],[Cons.]]</f>
        <v>#N/A</v>
      </c>
      <c r="N40" s="16" t="e">
        <f>1000000000/8000/PerfPowerST5[[#This Row],[Cons.]]</f>
        <v>#N/A</v>
      </c>
      <c r="O40" s="16" t="e">
        <f>1000000000/9000/PerfPowerST5[[#This Row],[Cons.]]</f>
        <v>#N/A</v>
      </c>
      <c r="P40" s="16" t="e">
        <f>1000000000/10000/PerfPowerST5[[#This Row],[Cons.]]</f>
        <v>#N/A</v>
      </c>
      <c r="Q40" s="16" t="e">
        <f>1000000000/1000/PerfPowerST5[[#This Row],[Cons.]]</f>
        <v>#N/A</v>
      </c>
    </row>
    <row r="41" spans="2:17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1" s="16" t="e">
        <f>1000000000/1000/PerfPowerST5[[#This Row],[Cons.]]</f>
        <v>#N/A</v>
      </c>
      <c r="H41" s="16" t="e">
        <f>1000000000/2000/PerfPowerST5[[#This Row],[Cons.]]</f>
        <v>#N/A</v>
      </c>
      <c r="I41" s="16" t="e">
        <f>1000000000/3000/PerfPowerST5[[#This Row],[Cons.]]</f>
        <v>#N/A</v>
      </c>
      <c r="J41" s="16" t="e">
        <f>1000000000/4000/PerfPowerST5[[#This Row],[Cons.]]</f>
        <v>#N/A</v>
      </c>
      <c r="K41" s="16" t="e">
        <f>1000000000/5000/PerfPowerST5[[#This Row],[Cons.]]</f>
        <v>#N/A</v>
      </c>
      <c r="L41" s="16" t="e">
        <f>1000000000/6000/PerfPowerST5[[#This Row],[Cons.]]</f>
        <v>#N/A</v>
      </c>
      <c r="M41" s="16" t="e">
        <f>1000000000/7000/PerfPowerST5[[#This Row],[Cons.]]</f>
        <v>#N/A</v>
      </c>
      <c r="N41" s="16" t="e">
        <f>1000000000/8000/PerfPowerST5[[#This Row],[Cons.]]</f>
        <v>#N/A</v>
      </c>
      <c r="O41" s="16" t="e">
        <f>1000000000/9000/PerfPowerST5[[#This Row],[Cons.]]</f>
        <v>#N/A</v>
      </c>
      <c r="P41" s="16" t="e">
        <f>1000000000/10000/PerfPowerST5[[#This Row],[Cons.]]</f>
        <v>#N/A</v>
      </c>
      <c r="Q41" s="16" t="e">
        <f>1000000000/1000/PerfPowerST5[[#This Row],[Cons.]]</f>
        <v>#N/A</v>
      </c>
    </row>
    <row r="42" spans="2:17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2" s="16" t="e">
        <f>1000000000/1000/PerfPowerST5[[#This Row],[Cons.]]</f>
        <v>#N/A</v>
      </c>
      <c r="H42" s="16" t="e">
        <f>1000000000/2000/PerfPowerST5[[#This Row],[Cons.]]</f>
        <v>#N/A</v>
      </c>
      <c r="I42" s="16" t="e">
        <f>1000000000/3000/PerfPowerST5[[#This Row],[Cons.]]</f>
        <v>#N/A</v>
      </c>
      <c r="J42" s="16" t="e">
        <f>1000000000/4000/PerfPowerST5[[#This Row],[Cons.]]</f>
        <v>#N/A</v>
      </c>
      <c r="K42" s="16" t="e">
        <f>1000000000/5000/PerfPowerST5[[#This Row],[Cons.]]</f>
        <v>#N/A</v>
      </c>
      <c r="L42" s="16" t="e">
        <f>1000000000/6000/PerfPowerST5[[#This Row],[Cons.]]</f>
        <v>#N/A</v>
      </c>
      <c r="M42" s="16" t="e">
        <f>1000000000/7000/PerfPowerST5[[#This Row],[Cons.]]</f>
        <v>#N/A</v>
      </c>
      <c r="N42" s="16" t="e">
        <f>1000000000/8000/PerfPowerST5[[#This Row],[Cons.]]</f>
        <v>#N/A</v>
      </c>
      <c r="O42" s="16" t="e">
        <f>1000000000/9000/PerfPowerST5[[#This Row],[Cons.]]</f>
        <v>#N/A</v>
      </c>
      <c r="P42" s="16" t="e">
        <f>1000000000/10000/PerfPowerST5[[#This Row],[Cons.]]</f>
        <v>#N/A</v>
      </c>
      <c r="Q42" s="16" t="e">
        <f>1000000000/1000/PerfPowerST5[[#This Row],[Cons.]]</f>
        <v>#N/A</v>
      </c>
    </row>
    <row r="43" spans="2:17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3" s="16" t="e">
        <f>1000000000/1000/PerfPowerST5[[#This Row],[Cons.]]</f>
        <v>#N/A</v>
      </c>
      <c r="H43" s="16" t="e">
        <f>1000000000/2000/PerfPowerST5[[#This Row],[Cons.]]</f>
        <v>#N/A</v>
      </c>
      <c r="I43" s="16" t="e">
        <f>1000000000/3000/PerfPowerST5[[#This Row],[Cons.]]</f>
        <v>#N/A</v>
      </c>
      <c r="J43" s="16" t="e">
        <f>1000000000/4000/PerfPowerST5[[#This Row],[Cons.]]</f>
        <v>#N/A</v>
      </c>
      <c r="K43" s="16" t="e">
        <f>1000000000/5000/PerfPowerST5[[#This Row],[Cons.]]</f>
        <v>#N/A</v>
      </c>
      <c r="L43" s="16" t="e">
        <f>1000000000/6000/PerfPowerST5[[#This Row],[Cons.]]</f>
        <v>#N/A</v>
      </c>
      <c r="M43" s="16" t="e">
        <f>1000000000/7000/PerfPowerST5[[#This Row],[Cons.]]</f>
        <v>#N/A</v>
      </c>
      <c r="N43" s="16" t="e">
        <f>1000000000/8000/PerfPowerST5[[#This Row],[Cons.]]</f>
        <v>#N/A</v>
      </c>
      <c r="O43" s="16" t="e">
        <f>1000000000/9000/PerfPowerST5[[#This Row],[Cons.]]</f>
        <v>#N/A</v>
      </c>
      <c r="P43" s="16" t="e">
        <f>1000000000/10000/PerfPowerST5[[#This Row],[Cons.]]</f>
        <v>#N/A</v>
      </c>
      <c r="Q43" s="16" t="e">
        <f>1000000000/1000/PerfPowerST5[[#This Row],[Cons.]]</f>
        <v>#N/A</v>
      </c>
    </row>
    <row r="44" spans="2:17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4" s="16" t="e">
        <f>1000000000/1000/PerfPowerST5[[#This Row],[Cons.]]</f>
        <v>#N/A</v>
      </c>
      <c r="H44" s="16" t="e">
        <f>1000000000/2000/PerfPowerST5[[#This Row],[Cons.]]</f>
        <v>#N/A</v>
      </c>
      <c r="I44" s="16" t="e">
        <f>1000000000/3000/PerfPowerST5[[#This Row],[Cons.]]</f>
        <v>#N/A</v>
      </c>
      <c r="J44" s="16" t="e">
        <f>1000000000/4000/PerfPowerST5[[#This Row],[Cons.]]</f>
        <v>#N/A</v>
      </c>
      <c r="K44" s="16" t="e">
        <f>1000000000/5000/PerfPowerST5[[#This Row],[Cons.]]</f>
        <v>#N/A</v>
      </c>
      <c r="L44" s="16" t="e">
        <f>1000000000/6000/PerfPowerST5[[#This Row],[Cons.]]</f>
        <v>#N/A</v>
      </c>
      <c r="M44" s="16" t="e">
        <f>1000000000/7000/PerfPowerST5[[#This Row],[Cons.]]</f>
        <v>#N/A</v>
      </c>
      <c r="N44" s="16" t="e">
        <f>1000000000/8000/PerfPowerST5[[#This Row],[Cons.]]</f>
        <v>#N/A</v>
      </c>
      <c r="O44" s="16" t="e">
        <f>1000000000/9000/PerfPowerST5[[#This Row],[Cons.]]</f>
        <v>#N/A</v>
      </c>
      <c r="P44" s="16" t="e">
        <f>1000000000/10000/PerfPowerST5[[#This Row],[Cons.]]</f>
        <v>#N/A</v>
      </c>
      <c r="Q44" s="16" t="e">
        <f>1000000000/1000/PerfPowerST5[[#This Row],[Cons.]]</f>
        <v>#N/A</v>
      </c>
    </row>
    <row r="45" spans="2:17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5" s="16" t="e">
        <f>1000000000/1000/PerfPowerST5[[#This Row],[Cons.]]</f>
        <v>#N/A</v>
      </c>
      <c r="H45" s="16" t="e">
        <f>1000000000/2000/PerfPowerST5[[#This Row],[Cons.]]</f>
        <v>#N/A</v>
      </c>
      <c r="I45" s="16" t="e">
        <f>1000000000/3000/PerfPowerST5[[#This Row],[Cons.]]</f>
        <v>#N/A</v>
      </c>
      <c r="J45" s="16" t="e">
        <f>1000000000/4000/PerfPowerST5[[#This Row],[Cons.]]</f>
        <v>#N/A</v>
      </c>
      <c r="K45" s="16" t="e">
        <f>1000000000/5000/PerfPowerST5[[#This Row],[Cons.]]</f>
        <v>#N/A</v>
      </c>
      <c r="L45" s="16" t="e">
        <f>1000000000/6000/PerfPowerST5[[#This Row],[Cons.]]</f>
        <v>#N/A</v>
      </c>
      <c r="M45" s="16" t="e">
        <f>1000000000/7000/PerfPowerST5[[#This Row],[Cons.]]</f>
        <v>#N/A</v>
      </c>
      <c r="N45" s="16" t="e">
        <f>1000000000/8000/PerfPowerST5[[#This Row],[Cons.]]</f>
        <v>#N/A</v>
      </c>
      <c r="O45" s="16" t="e">
        <f>1000000000/9000/PerfPowerST5[[#This Row],[Cons.]]</f>
        <v>#N/A</v>
      </c>
      <c r="P45" s="16" t="e">
        <f>1000000000/10000/PerfPowerST5[[#This Row],[Cons.]]</f>
        <v>#N/A</v>
      </c>
      <c r="Q45" s="16" t="e">
        <f>1000000000/1000/PerfPowerST5[[#This Row],[Cons.]]</f>
        <v>#N/A</v>
      </c>
    </row>
    <row r="46" spans="2:17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6" s="16" t="e">
        <f>1000000000/1000/PerfPowerST5[[#This Row],[Cons.]]</f>
        <v>#N/A</v>
      </c>
      <c r="H46" s="16" t="e">
        <f>1000000000/2000/PerfPowerST5[[#This Row],[Cons.]]</f>
        <v>#N/A</v>
      </c>
      <c r="I46" s="16" t="e">
        <f>1000000000/3000/PerfPowerST5[[#This Row],[Cons.]]</f>
        <v>#N/A</v>
      </c>
      <c r="J46" s="16" t="e">
        <f>1000000000/4000/PerfPowerST5[[#This Row],[Cons.]]</f>
        <v>#N/A</v>
      </c>
      <c r="K46" s="16" t="e">
        <f>1000000000/5000/PerfPowerST5[[#This Row],[Cons.]]</f>
        <v>#N/A</v>
      </c>
      <c r="L46" s="16" t="e">
        <f>1000000000/6000/PerfPowerST5[[#This Row],[Cons.]]</f>
        <v>#N/A</v>
      </c>
      <c r="M46" s="16" t="e">
        <f>1000000000/7000/PerfPowerST5[[#This Row],[Cons.]]</f>
        <v>#N/A</v>
      </c>
      <c r="N46" s="16" t="e">
        <f>1000000000/8000/PerfPowerST5[[#This Row],[Cons.]]</f>
        <v>#N/A</v>
      </c>
      <c r="O46" s="16" t="e">
        <f>1000000000/9000/PerfPowerST5[[#This Row],[Cons.]]</f>
        <v>#N/A</v>
      </c>
      <c r="P46" s="16" t="e">
        <f>1000000000/10000/PerfPowerST5[[#This Row],[Cons.]]</f>
        <v>#N/A</v>
      </c>
      <c r="Q46" s="16" t="e">
        <f>1000000000/1000/PerfPowerST5[[#This Row],[Cons.]]</f>
        <v>#N/A</v>
      </c>
    </row>
    <row r="47" spans="2:17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7" s="16" t="e">
        <f>1000000000/1000/PerfPowerST5[[#This Row],[Cons.]]</f>
        <v>#N/A</v>
      </c>
      <c r="H47" s="16" t="e">
        <f>1000000000/2000/PerfPowerST5[[#This Row],[Cons.]]</f>
        <v>#N/A</v>
      </c>
      <c r="I47" s="16" t="e">
        <f>1000000000/3000/PerfPowerST5[[#This Row],[Cons.]]</f>
        <v>#N/A</v>
      </c>
      <c r="J47" s="16" t="e">
        <f>1000000000/4000/PerfPowerST5[[#This Row],[Cons.]]</f>
        <v>#N/A</v>
      </c>
      <c r="K47" s="16" t="e">
        <f>1000000000/5000/PerfPowerST5[[#This Row],[Cons.]]</f>
        <v>#N/A</v>
      </c>
      <c r="L47" s="16" t="e">
        <f>1000000000/6000/PerfPowerST5[[#This Row],[Cons.]]</f>
        <v>#N/A</v>
      </c>
      <c r="M47" s="16" t="e">
        <f>1000000000/7000/PerfPowerST5[[#This Row],[Cons.]]</f>
        <v>#N/A</v>
      </c>
      <c r="N47" s="16" t="e">
        <f>1000000000/8000/PerfPowerST5[[#This Row],[Cons.]]</f>
        <v>#N/A</v>
      </c>
      <c r="O47" s="16" t="e">
        <f>1000000000/9000/PerfPowerST5[[#This Row],[Cons.]]</f>
        <v>#N/A</v>
      </c>
      <c r="P47" s="16" t="e">
        <f>1000000000/10000/PerfPowerST5[[#This Row],[Cons.]]</f>
        <v>#N/A</v>
      </c>
      <c r="Q47" s="16" t="e">
        <f>1000000000/1000/PerfPowerST5[[#This Row],[Cons.]]</f>
        <v>#N/A</v>
      </c>
    </row>
    <row r="48" spans="2:17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8" s="16" t="e">
        <f>1000000000/1000/PerfPowerST5[[#This Row],[Cons.]]</f>
        <v>#N/A</v>
      </c>
      <c r="H48" s="16" t="e">
        <f>1000000000/2000/PerfPowerST5[[#This Row],[Cons.]]</f>
        <v>#N/A</v>
      </c>
      <c r="I48" s="16" t="e">
        <f>1000000000/3000/PerfPowerST5[[#This Row],[Cons.]]</f>
        <v>#N/A</v>
      </c>
      <c r="J48" s="16" t="e">
        <f>1000000000/4000/PerfPowerST5[[#This Row],[Cons.]]</f>
        <v>#N/A</v>
      </c>
      <c r="K48" s="16" t="e">
        <f>1000000000/5000/PerfPowerST5[[#This Row],[Cons.]]</f>
        <v>#N/A</v>
      </c>
      <c r="L48" s="16" t="e">
        <f>1000000000/6000/PerfPowerST5[[#This Row],[Cons.]]</f>
        <v>#N/A</v>
      </c>
      <c r="M48" s="16" t="e">
        <f>1000000000/7000/PerfPowerST5[[#This Row],[Cons.]]</f>
        <v>#N/A</v>
      </c>
      <c r="N48" s="16" t="e">
        <f>1000000000/8000/PerfPowerST5[[#This Row],[Cons.]]</f>
        <v>#N/A</v>
      </c>
      <c r="O48" s="16" t="e">
        <f>1000000000/9000/PerfPowerST5[[#This Row],[Cons.]]</f>
        <v>#N/A</v>
      </c>
      <c r="P48" s="16" t="e">
        <f>1000000000/10000/PerfPowerST5[[#This Row],[Cons.]]</f>
        <v>#N/A</v>
      </c>
      <c r="Q48" s="16" t="e">
        <f>1000000000/1000/PerfPowerST5[[#This Row],[Cons.]]</f>
        <v>#N/A</v>
      </c>
    </row>
    <row r="49" spans="2:17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9" s="16" t="e">
        <f>1000000000/1000/PerfPowerST5[[#This Row],[Cons.]]</f>
        <v>#N/A</v>
      </c>
      <c r="H49" s="16" t="e">
        <f>1000000000/2000/PerfPowerST5[[#This Row],[Cons.]]</f>
        <v>#N/A</v>
      </c>
      <c r="I49" s="16" t="e">
        <f>1000000000/3000/PerfPowerST5[[#This Row],[Cons.]]</f>
        <v>#N/A</v>
      </c>
      <c r="J49" s="16" t="e">
        <f>1000000000/4000/PerfPowerST5[[#This Row],[Cons.]]</f>
        <v>#N/A</v>
      </c>
      <c r="K49" s="16" t="e">
        <f>1000000000/5000/PerfPowerST5[[#This Row],[Cons.]]</f>
        <v>#N/A</v>
      </c>
      <c r="L49" s="16" t="e">
        <f>1000000000/6000/PerfPowerST5[[#This Row],[Cons.]]</f>
        <v>#N/A</v>
      </c>
      <c r="M49" s="16" t="e">
        <f>1000000000/7000/PerfPowerST5[[#This Row],[Cons.]]</f>
        <v>#N/A</v>
      </c>
      <c r="N49" s="16" t="e">
        <f>1000000000/8000/PerfPowerST5[[#This Row],[Cons.]]</f>
        <v>#N/A</v>
      </c>
      <c r="O49" s="16" t="e">
        <f>1000000000/9000/PerfPowerST5[[#This Row],[Cons.]]</f>
        <v>#N/A</v>
      </c>
      <c r="P49" s="16" t="e">
        <f>1000000000/10000/PerfPowerST5[[#This Row],[Cons.]]</f>
        <v>#N/A</v>
      </c>
      <c r="Q49" s="16" t="e">
        <f>1000000000/1000/PerfPowerST5[[#This Row],[Cons.]]</f>
        <v>#N/A</v>
      </c>
    </row>
    <row r="50" spans="2:17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0" s="16" t="e">
        <f>1000000000/1000/PerfPowerST5[[#This Row],[Cons.]]</f>
        <v>#N/A</v>
      </c>
      <c r="H50" s="16" t="e">
        <f>1000000000/2000/PerfPowerST5[[#This Row],[Cons.]]</f>
        <v>#N/A</v>
      </c>
      <c r="I50" s="16" t="e">
        <f>1000000000/3000/PerfPowerST5[[#This Row],[Cons.]]</f>
        <v>#N/A</v>
      </c>
      <c r="J50" s="16" t="e">
        <f>1000000000/4000/PerfPowerST5[[#This Row],[Cons.]]</f>
        <v>#N/A</v>
      </c>
      <c r="K50" s="16" t="e">
        <f>1000000000/5000/PerfPowerST5[[#This Row],[Cons.]]</f>
        <v>#N/A</v>
      </c>
      <c r="L50" s="16" t="e">
        <f>1000000000/6000/PerfPowerST5[[#This Row],[Cons.]]</f>
        <v>#N/A</v>
      </c>
      <c r="M50" s="16" t="e">
        <f>1000000000/7000/PerfPowerST5[[#This Row],[Cons.]]</f>
        <v>#N/A</v>
      </c>
      <c r="N50" s="16" t="e">
        <f>1000000000/8000/PerfPowerST5[[#This Row],[Cons.]]</f>
        <v>#N/A</v>
      </c>
      <c r="O50" s="16" t="e">
        <f>1000000000/9000/PerfPowerST5[[#This Row],[Cons.]]</f>
        <v>#N/A</v>
      </c>
      <c r="P50" s="16" t="e">
        <f>1000000000/10000/PerfPowerST5[[#This Row],[Cons.]]</f>
        <v>#N/A</v>
      </c>
      <c r="Q50" s="16" t="e">
        <f>1000000000/1000/PerfPowerST5[[#This Row],[Cons.]]</f>
        <v>#N/A</v>
      </c>
    </row>
    <row r="51" spans="2:17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1" s="16" t="e">
        <f>1000000000/1000/PerfPowerST5[[#This Row],[Cons.]]</f>
        <v>#N/A</v>
      </c>
      <c r="H51" s="16" t="e">
        <f>1000000000/2000/PerfPowerST5[[#This Row],[Cons.]]</f>
        <v>#N/A</v>
      </c>
      <c r="I51" s="16" t="e">
        <f>1000000000/3000/PerfPowerST5[[#This Row],[Cons.]]</f>
        <v>#N/A</v>
      </c>
      <c r="J51" s="16" t="e">
        <f>1000000000/4000/PerfPowerST5[[#This Row],[Cons.]]</f>
        <v>#N/A</v>
      </c>
      <c r="K51" s="16" t="e">
        <f>1000000000/5000/PerfPowerST5[[#This Row],[Cons.]]</f>
        <v>#N/A</v>
      </c>
      <c r="L51" s="16" t="e">
        <f>1000000000/6000/PerfPowerST5[[#This Row],[Cons.]]</f>
        <v>#N/A</v>
      </c>
      <c r="M51" s="16" t="e">
        <f>1000000000/7000/PerfPowerST5[[#This Row],[Cons.]]</f>
        <v>#N/A</v>
      </c>
      <c r="N51" s="16" t="e">
        <f>1000000000/8000/PerfPowerST5[[#This Row],[Cons.]]</f>
        <v>#N/A</v>
      </c>
      <c r="O51" s="16" t="e">
        <f>1000000000/9000/PerfPowerST5[[#This Row],[Cons.]]</f>
        <v>#N/A</v>
      </c>
      <c r="P51" s="16" t="e">
        <f>1000000000/10000/PerfPowerST5[[#This Row],[Cons.]]</f>
        <v>#N/A</v>
      </c>
      <c r="Q51" s="16" t="e">
        <f>1000000000/1000/PerfPowerST5[[#This Row],[Cons.]]</f>
        <v>#N/A</v>
      </c>
    </row>
    <row r="52" spans="2:17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2" s="16" t="e">
        <f>1000000000/1000/PerfPowerST5[[#This Row],[Cons.]]</f>
        <v>#N/A</v>
      </c>
      <c r="H52" s="16" t="e">
        <f>1000000000/2000/PerfPowerST5[[#This Row],[Cons.]]</f>
        <v>#N/A</v>
      </c>
      <c r="I52" s="16" t="e">
        <f>1000000000/3000/PerfPowerST5[[#This Row],[Cons.]]</f>
        <v>#N/A</v>
      </c>
      <c r="J52" s="16" t="e">
        <f>1000000000/4000/PerfPowerST5[[#This Row],[Cons.]]</f>
        <v>#N/A</v>
      </c>
      <c r="K52" s="16" t="e">
        <f>1000000000/5000/PerfPowerST5[[#This Row],[Cons.]]</f>
        <v>#N/A</v>
      </c>
      <c r="L52" s="16" t="e">
        <f>1000000000/6000/PerfPowerST5[[#This Row],[Cons.]]</f>
        <v>#N/A</v>
      </c>
      <c r="M52" s="16" t="e">
        <f>1000000000/7000/PerfPowerST5[[#This Row],[Cons.]]</f>
        <v>#N/A</v>
      </c>
      <c r="N52" s="16" t="e">
        <f>1000000000/8000/PerfPowerST5[[#This Row],[Cons.]]</f>
        <v>#N/A</v>
      </c>
      <c r="O52" s="16" t="e">
        <f>1000000000/9000/PerfPowerST5[[#This Row],[Cons.]]</f>
        <v>#N/A</v>
      </c>
      <c r="P52" s="16" t="e">
        <f>1000000000/10000/PerfPowerST5[[#This Row],[Cons.]]</f>
        <v>#N/A</v>
      </c>
      <c r="Q52" s="16" t="e">
        <f>1000000000/1000/PerfPowerST5[[#This Row],[Cons.]]</f>
        <v>#N/A</v>
      </c>
    </row>
    <row r="53" spans="2:17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3" s="16" t="e">
        <f>1000000000/1000/PerfPowerST5[[#This Row],[Cons.]]</f>
        <v>#N/A</v>
      </c>
      <c r="H53" s="16" t="e">
        <f>1000000000/2000/PerfPowerST5[[#This Row],[Cons.]]</f>
        <v>#N/A</v>
      </c>
      <c r="I53" s="16" t="e">
        <f>1000000000/3000/PerfPowerST5[[#This Row],[Cons.]]</f>
        <v>#N/A</v>
      </c>
      <c r="J53" s="16" t="e">
        <f>1000000000/4000/PerfPowerST5[[#This Row],[Cons.]]</f>
        <v>#N/A</v>
      </c>
      <c r="K53" s="16" t="e">
        <f>1000000000/5000/PerfPowerST5[[#This Row],[Cons.]]</f>
        <v>#N/A</v>
      </c>
      <c r="L53" s="16" t="e">
        <f>1000000000/6000/PerfPowerST5[[#This Row],[Cons.]]</f>
        <v>#N/A</v>
      </c>
      <c r="M53" s="16" t="e">
        <f>1000000000/7000/PerfPowerST5[[#This Row],[Cons.]]</f>
        <v>#N/A</v>
      </c>
      <c r="N53" s="16" t="e">
        <f>1000000000/8000/PerfPowerST5[[#This Row],[Cons.]]</f>
        <v>#N/A</v>
      </c>
      <c r="O53" s="16" t="e">
        <f>1000000000/9000/PerfPowerST5[[#This Row],[Cons.]]</f>
        <v>#N/A</v>
      </c>
      <c r="P53" s="16" t="e">
        <f>1000000000/10000/PerfPowerST5[[#This Row],[Cons.]]</f>
        <v>#N/A</v>
      </c>
      <c r="Q53" s="16" t="e">
        <f>1000000000/1000/PerfPowerST5[[#This Row],[Cons.]]</f>
        <v>#N/A</v>
      </c>
    </row>
    <row r="54" spans="2:17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4" s="16" t="e">
        <f>1000000000/1000/PerfPowerST5[[#This Row],[Cons.]]</f>
        <v>#N/A</v>
      </c>
      <c r="H54" s="16" t="e">
        <f>1000000000/2000/PerfPowerST5[[#This Row],[Cons.]]</f>
        <v>#N/A</v>
      </c>
      <c r="I54" s="16" t="e">
        <f>1000000000/3000/PerfPowerST5[[#This Row],[Cons.]]</f>
        <v>#N/A</v>
      </c>
      <c r="J54" s="16" t="e">
        <f>1000000000/4000/PerfPowerST5[[#This Row],[Cons.]]</f>
        <v>#N/A</v>
      </c>
      <c r="K54" s="16" t="e">
        <f>1000000000/5000/PerfPowerST5[[#This Row],[Cons.]]</f>
        <v>#N/A</v>
      </c>
      <c r="L54" s="16" t="e">
        <f>1000000000/6000/PerfPowerST5[[#This Row],[Cons.]]</f>
        <v>#N/A</v>
      </c>
      <c r="M54" s="16" t="e">
        <f>1000000000/7000/PerfPowerST5[[#This Row],[Cons.]]</f>
        <v>#N/A</v>
      </c>
      <c r="N54" s="16" t="e">
        <f>1000000000/8000/PerfPowerST5[[#This Row],[Cons.]]</f>
        <v>#N/A</v>
      </c>
      <c r="O54" s="16" t="e">
        <f>1000000000/9000/PerfPowerST5[[#This Row],[Cons.]]</f>
        <v>#N/A</v>
      </c>
      <c r="P54" s="16" t="e">
        <f>1000000000/10000/PerfPowerST5[[#This Row],[Cons.]]</f>
        <v>#N/A</v>
      </c>
      <c r="Q54" s="16" t="e">
        <f>1000000000/1000/PerfPowerST5[[#This Row],[Cons.]]</f>
        <v>#N/A</v>
      </c>
    </row>
    <row r="55" spans="2:17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5" s="16" t="e">
        <f>1000000000/1000/PerfPowerST5[[#This Row],[Cons.]]</f>
        <v>#N/A</v>
      </c>
      <c r="H55" s="16" t="e">
        <f>1000000000/2000/PerfPowerST5[[#This Row],[Cons.]]</f>
        <v>#N/A</v>
      </c>
      <c r="I55" s="16" t="e">
        <f>1000000000/3000/PerfPowerST5[[#This Row],[Cons.]]</f>
        <v>#N/A</v>
      </c>
      <c r="J55" s="16" t="e">
        <f>1000000000/4000/PerfPowerST5[[#This Row],[Cons.]]</f>
        <v>#N/A</v>
      </c>
      <c r="K55" s="16" t="e">
        <f>1000000000/5000/PerfPowerST5[[#This Row],[Cons.]]</f>
        <v>#N/A</v>
      </c>
      <c r="L55" s="16" t="e">
        <f>1000000000/6000/PerfPowerST5[[#This Row],[Cons.]]</f>
        <v>#N/A</v>
      </c>
      <c r="M55" s="16" t="e">
        <f>1000000000/7000/PerfPowerST5[[#This Row],[Cons.]]</f>
        <v>#N/A</v>
      </c>
      <c r="N55" s="16" t="e">
        <f>1000000000/8000/PerfPowerST5[[#This Row],[Cons.]]</f>
        <v>#N/A</v>
      </c>
      <c r="O55" s="16" t="e">
        <f>1000000000/9000/PerfPowerST5[[#This Row],[Cons.]]</f>
        <v>#N/A</v>
      </c>
      <c r="P55" s="16" t="e">
        <f>1000000000/10000/PerfPowerST5[[#This Row],[Cons.]]</f>
        <v>#N/A</v>
      </c>
      <c r="Q55" s="16" t="e">
        <f>1000000000/1000/PerfPowerST5[[#This Row],[Cons.]]</f>
        <v>#N/A</v>
      </c>
    </row>
    <row r="56" spans="2:17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6" s="16" t="e">
        <f>1000000000/1000/PerfPowerST5[[#This Row],[Cons.]]</f>
        <v>#N/A</v>
      </c>
      <c r="H56" s="16" t="e">
        <f>1000000000/2000/PerfPowerST5[[#This Row],[Cons.]]</f>
        <v>#N/A</v>
      </c>
      <c r="I56" s="16" t="e">
        <f>1000000000/3000/PerfPowerST5[[#This Row],[Cons.]]</f>
        <v>#N/A</v>
      </c>
      <c r="J56" s="16" t="e">
        <f>1000000000/4000/PerfPowerST5[[#This Row],[Cons.]]</f>
        <v>#N/A</v>
      </c>
      <c r="K56" s="16" t="e">
        <f>1000000000/5000/PerfPowerST5[[#This Row],[Cons.]]</f>
        <v>#N/A</v>
      </c>
      <c r="L56" s="16" t="e">
        <f>1000000000/6000/PerfPowerST5[[#This Row],[Cons.]]</f>
        <v>#N/A</v>
      </c>
      <c r="M56" s="16" t="e">
        <f>1000000000/7000/PerfPowerST5[[#This Row],[Cons.]]</f>
        <v>#N/A</v>
      </c>
      <c r="N56" s="16" t="e">
        <f>1000000000/8000/PerfPowerST5[[#This Row],[Cons.]]</f>
        <v>#N/A</v>
      </c>
      <c r="O56" s="16" t="e">
        <f>1000000000/9000/PerfPowerST5[[#This Row],[Cons.]]</f>
        <v>#N/A</v>
      </c>
      <c r="P56" s="16" t="e">
        <f>1000000000/10000/PerfPowerST5[[#This Row],[Cons.]]</f>
        <v>#N/A</v>
      </c>
      <c r="Q56" s="16" t="e">
        <f>1000000000/1000/PerfPowerST5[[#This Row],[Cons.]]</f>
        <v>#N/A</v>
      </c>
    </row>
    <row r="57" spans="2:17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7" s="16" t="e">
        <f>1000000000/1000/PerfPowerST5[[#This Row],[Cons.]]</f>
        <v>#N/A</v>
      </c>
      <c r="H57" s="16" t="e">
        <f>1000000000/2000/PerfPowerST5[[#This Row],[Cons.]]</f>
        <v>#N/A</v>
      </c>
      <c r="I57" s="16" t="e">
        <f>1000000000/3000/PerfPowerST5[[#This Row],[Cons.]]</f>
        <v>#N/A</v>
      </c>
      <c r="J57" s="16" t="e">
        <f>1000000000/4000/PerfPowerST5[[#This Row],[Cons.]]</f>
        <v>#N/A</v>
      </c>
      <c r="K57" s="16" t="e">
        <f>1000000000/5000/PerfPowerST5[[#This Row],[Cons.]]</f>
        <v>#N/A</v>
      </c>
      <c r="L57" s="16" t="e">
        <f>1000000000/6000/PerfPowerST5[[#This Row],[Cons.]]</f>
        <v>#N/A</v>
      </c>
      <c r="M57" s="16" t="e">
        <f>1000000000/7000/PerfPowerST5[[#This Row],[Cons.]]</f>
        <v>#N/A</v>
      </c>
      <c r="N57" s="16" t="e">
        <f>1000000000/8000/PerfPowerST5[[#This Row],[Cons.]]</f>
        <v>#N/A</v>
      </c>
      <c r="O57" s="16" t="e">
        <f>1000000000/9000/PerfPowerST5[[#This Row],[Cons.]]</f>
        <v>#N/A</v>
      </c>
      <c r="P57" s="16" t="e">
        <f>1000000000/10000/PerfPowerST5[[#This Row],[Cons.]]</f>
        <v>#N/A</v>
      </c>
      <c r="Q57" s="16" t="e">
        <f>1000000000/1000/PerfPowerST5[[#This Row],[Cons.]]</f>
        <v>#N/A</v>
      </c>
    </row>
    <row r="58" spans="2:17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8" s="16" t="e">
        <f>1000000000/1000/PerfPowerST5[[#This Row],[Cons.]]</f>
        <v>#N/A</v>
      </c>
      <c r="H58" s="16" t="e">
        <f>1000000000/2000/PerfPowerST5[[#This Row],[Cons.]]</f>
        <v>#N/A</v>
      </c>
      <c r="I58" s="16" t="e">
        <f>1000000000/3000/PerfPowerST5[[#This Row],[Cons.]]</f>
        <v>#N/A</v>
      </c>
      <c r="J58" s="16" t="e">
        <f>1000000000/4000/PerfPowerST5[[#This Row],[Cons.]]</f>
        <v>#N/A</v>
      </c>
      <c r="K58" s="16" t="e">
        <f>1000000000/5000/PerfPowerST5[[#This Row],[Cons.]]</f>
        <v>#N/A</v>
      </c>
      <c r="L58" s="16" t="e">
        <f>1000000000/6000/PerfPowerST5[[#This Row],[Cons.]]</f>
        <v>#N/A</v>
      </c>
      <c r="M58" s="16" t="e">
        <f>1000000000/7000/PerfPowerST5[[#This Row],[Cons.]]</f>
        <v>#N/A</v>
      </c>
      <c r="N58" s="16" t="e">
        <f>1000000000/8000/PerfPowerST5[[#This Row],[Cons.]]</f>
        <v>#N/A</v>
      </c>
      <c r="O58" s="16" t="e">
        <f>1000000000/9000/PerfPowerST5[[#This Row],[Cons.]]</f>
        <v>#N/A</v>
      </c>
      <c r="P58" s="16" t="e">
        <f>1000000000/10000/PerfPowerST5[[#This Row],[Cons.]]</f>
        <v>#N/A</v>
      </c>
      <c r="Q58" s="16" t="e">
        <f>1000000000/1000/PerfPowerST5[[#This Row],[Cons.]]</f>
        <v>#N/A</v>
      </c>
    </row>
    <row r="59" spans="2:17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9" s="16" t="e">
        <f>1000000000/1000/PerfPowerST5[[#This Row],[Cons.]]</f>
        <v>#N/A</v>
      </c>
      <c r="H59" s="16" t="e">
        <f>1000000000/2000/PerfPowerST5[[#This Row],[Cons.]]</f>
        <v>#N/A</v>
      </c>
      <c r="I59" s="16" t="e">
        <f>1000000000/3000/PerfPowerST5[[#This Row],[Cons.]]</f>
        <v>#N/A</v>
      </c>
      <c r="J59" s="16" t="e">
        <f>1000000000/4000/PerfPowerST5[[#This Row],[Cons.]]</f>
        <v>#N/A</v>
      </c>
      <c r="K59" s="16" t="e">
        <f>1000000000/5000/PerfPowerST5[[#This Row],[Cons.]]</f>
        <v>#N/A</v>
      </c>
      <c r="L59" s="16" t="e">
        <f>1000000000/6000/PerfPowerST5[[#This Row],[Cons.]]</f>
        <v>#N/A</v>
      </c>
      <c r="M59" s="16" t="e">
        <f>1000000000/7000/PerfPowerST5[[#This Row],[Cons.]]</f>
        <v>#N/A</v>
      </c>
      <c r="N59" s="16" t="e">
        <f>1000000000/8000/PerfPowerST5[[#This Row],[Cons.]]</f>
        <v>#N/A</v>
      </c>
      <c r="O59" s="16" t="e">
        <f>1000000000/9000/PerfPowerST5[[#This Row],[Cons.]]</f>
        <v>#N/A</v>
      </c>
      <c r="P59" s="16" t="e">
        <f>1000000000/10000/PerfPowerST5[[#This Row],[Cons.]]</f>
        <v>#N/A</v>
      </c>
      <c r="Q59" s="16" t="e">
        <f>1000000000/1000/PerfPowerST5[[#This Row],[Cons.]]</f>
        <v>#N/A</v>
      </c>
    </row>
    <row r="60" spans="2:17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0" s="16" t="e">
        <f>1000000000/1000/PerfPowerST5[[#This Row],[Cons.]]</f>
        <v>#N/A</v>
      </c>
      <c r="H60" s="16" t="e">
        <f>1000000000/2000/PerfPowerST5[[#This Row],[Cons.]]</f>
        <v>#N/A</v>
      </c>
      <c r="I60" s="16" t="e">
        <f>1000000000/3000/PerfPowerST5[[#This Row],[Cons.]]</f>
        <v>#N/A</v>
      </c>
      <c r="J60" s="16" t="e">
        <f>1000000000/4000/PerfPowerST5[[#This Row],[Cons.]]</f>
        <v>#N/A</v>
      </c>
      <c r="K60" s="16" t="e">
        <f>1000000000/5000/PerfPowerST5[[#This Row],[Cons.]]</f>
        <v>#N/A</v>
      </c>
      <c r="L60" s="16" t="e">
        <f>1000000000/6000/PerfPowerST5[[#This Row],[Cons.]]</f>
        <v>#N/A</v>
      </c>
      <c r="M60" s="16" t="e">
        <f>1000000000/7000/PerfPowerST5[[#This Row],[Cons.]]</f>
        <v>#N/A</v>
      </c>
      <c r="N60" s="16" t="e">
        <f>1000000000/8000/PerfPowerST5[[#This Row],[Cons.]]</f>
        <v>#N/A</v>
      </c>
      <c r="O60" s="16" t="e">
        <f>1000000000/9000/PerfPowerST5[[#This Row],[Cons.]]</f>
        <v>#N/A</v>
      </c>
      <c r="P60" s="16" t="e">
        <f>1000000000/10000/PerfPowerST5[[#This Row],[Cons.]]</f>
        <v>#N/A</v>
      </c>
      <c r="Q60" s="16" t="e">
        <f>1000000000/1000/PerfPowerST5[[#This Row],[Cons.]]</f>
        <v>#N/A</v>
      </c>
    </row>
    <row r="61" spans="2:17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1" s="16" t="e">
        <f>1000000000/1000/PerfPowerST5[[#This Row],[Cons.]]</f>
        <v>#N/A</v>
      </c>
      <c r="H61" s="16" t="e">
        <f>1000000000/2000/PerfPowerST5[[#This Row],[Cons.]]</f>
        <v>#N/A</v>
      </c>
      <c r="I61" s="16" t="e">
        <f>1000000000/3000/PerfPowerST5[[#This Row],[Cons.]]</f>
        <v>#N/A</v>
      </c>
      <c r="J61" s="16" t="e">
        <f>1000000000/4000/PerfPowerST5[[#This Row],[Cons.]]</f>
        <v>#N/A</v>
      </c>
      <c r="K61" s="16" t="e">
        <f>1000000000/5000/PerfPowerST5[[#This Row],[Cons.]]</f>
        <v>#N/A</v>
      </c>
      <c r="L61" s="16" t="e">
        <f>1000000000/6000/PerfPowerST5[[#This Row],[Cons.]]</f>
        <v>#N/A</v>
      </c>
      <c r="M61" s="16" t="e">
        <f>1000000000/7000/PerfPowerST5[[#This Row],[Cons.]]</f>
        <v>#N/A</v>
      </c>
      <c r="N61" s="16" t="e">
        <f>1000000000/8000/PerfPowerST5[[#This Row],[Cons.]]</f>
        <v>#N/A</v>
      </c>
      <c r="O61" s="16" t="e">
        <f>1000000000/9000/PerfPowerST5[[#This Row],[Cons.]]</f>
        <v>#N/A</v>
      </c>
      <c r="P61" s="16" t="e">
        <f>1000000000/10000/PerfPowerST5[[#This Row],[Cons.]]</f>
        <v>#N/A</v>
      </c>
      <c r="Q61" s="16" t="e">
        <f>1000000000/1000/PerfPowerST5[[#This Row],[Cons.]]</f>
        <v>#N/A</v>
      </c>
    </row>
    <row r="62" spans="2:17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2" s="16" t="e">
        <f>1000000000/1000/PerfPowerST5[[#This Row],[Cons.]]</f>
        <v>#N/A</v>
      </c>
      <c r="H62" s="16" t="e">
        <f>1000000000/2000/PerfPowerST5[[#This Row],[Cons.]]</f>
        <v>#N/A</v>
      </c>
      <c r="I62" s="16" t="e">
        <f>1000000000/3000/PerfPowerST5[[#This Row],[Cons.]]</f>
        <v>#N/A</v>
      </c>
      <c r="J62" s="16" t="e">
        <f>1000000000/4000/PerfPowerST5[[#This Row],[Cons.]]</f>
        <v>#N/A</v>
      </c>
      <c r="K62" s="16" t="e">
        <f>1000000000/5000/PerfPowerST5[[#This Row],[Cons.]]</f>
        <v>#N/A</v>
      </c>
      <c r="L62" s="16" t="e">
        <f>1000000000/6000/PerfPowerST5[[#This Row],[Cons.]]</f>
        <v>#N/A</v>
      </c>
      <c r="M62" s="16" t="e">
        <f>1000000000/7000/PerfPowerST5[[#This Row],[Cons.]]</f>
        <v>#N/A</v>
      </c>
      <c r="N62" s="16" t="e">
        <f>1000000000/8000/PerfPowerST5[[#This Row],[Cons.]]</f>
        <v>#N/A</v>
      </c>
      <c r="O62" s="16" t="e">
        <f>1000000000/9000/PerfPowerST5[[#This Row],[Cons.]]</f>
        <v>#N/A</v>
      </c>
      <c r="P62" s="16" t="e">
        <f>1000000000/10000/PerfPowerST5[[#This Row],[Cons.]]</f>
        <v>#N/A</v>
      </c>
      <c r="Q62" s="16" t="e">
        <f>1000000000/1000/PerfPowerST5[[#This Row],[Cons.]]</f>
        <v>#N/A</v>
      </c>
    </row>
    <row r="63" spans="2:17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3" s="16" t="e">
        <f>1000000000/1000/PerfPowerST5[[#This Row],[Cons.]]</f>
        <v>#N/A</v>
      </c>
      <c r="H63" s="16" t="e">
        <f>1000000000/2000/PerfPowerST5[[#This Row],[Cons.]]</f>
        <v>#N/A</v>
      </c>
      <c r="I63" s="16" t="e">
        <f>1000000000/3000/PerfPowerST5[[#This Row],[Cons.]]</f>
        <v>#N/A</v>
      </c>
      <c r="J63" s="16" t="e">
        <f>1000000000/4000/PerfPowerST5[[#This Row],[Cons.]]</f>
        <v>#N/A</v>
      </c>
      <c r="K63" s="16" t="e">
        <f>1000000000/5000/PerfPowerST5[[#This Row],[Cons.]]</f>
        <v>#N/A</v>
      </c>
      <c r="L63" s="16" t="e">
        <f>1000000000/6000/PerfPowerST5[[#This Row],[Cons.]]</f>
        <v>#N/A</v>
      </c>
      <c r="M63" s="16" t="e">
        <f>1000000000/7000/PerfPowerST5[[#This Row],[Cons.]]</f>
        <v>#N/A</v>
      </c>
      <c r="N63" s="16" t="e">
        <f>1000000000/8000/PerfPowerST5[[#This Row],[Cons.]]</f>
        <v>#N/A</v>
      </c>
      <c r="O63" s="16" t="e">
        <f>1000000000/9000/PerfPowerST5[[#This Row],[Cons.]]</f>
        <v>#N/A</v>
      </c>
      <c r="P63" s="16" t="e">
        <f>1000000000/10000/PerfPowerST5[[#This Row],[Cons.]]</f>
        <v>#N/A</v>
      </c>
      <c r="Q63" s="16" t="e">
        <f>1000000000/1000/PerfPowerST5[[#This Row],[Cons.]]</f>
        <v>#N/A</v>
      </c>
    </row>
    <row r="64" spans="2:17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4" s="16" t="e">
        <f>1000000000/1000/PerfPowerST5[[#This Row],[Cons.]]</f>
        <v>#N/A</v>
      </c>
      <c r="H64" s="16" t="e">
        <f>1000000000/2000/PerfPowerST5[[#This Row],[Cons.]]</f>
        <v>#N/A</v>
      </c>
      <c r="I64" s="16" t="e">
        <f>1000000000/3000/PerfPowerST5[[#This Row],[Cons.]]</f>
        <v>#N/A</v>
      </c>
      <c r="J64" s="16" t="e">
        <f>1000000000/4000/PerfPowerST5[[#This Row],[Cons.]]</f>
        <v>#N/A</v>
      </c>
      <c r="K64" s="16" t="e">
        <f>1000000000/5000/PerfPowerST5[[#This Row],[Cons.]]</f>
        <v>#N/A</v>
      </c>
      <c r="L64" s="16" t="e">
        <f>1000000000/6000/PerfPowerST5[[#This Row],[Cons.]]</f>
        <v>#N/A</v>
      </c>
      <c r="M64" s="16" t="e">
        <f>1000000000/7000/PerfPowerST5[[#This Row],[Cons.]]</f>
        <v>#N/A</v>
      </c>
      <c r="N64" s="16" t="e">
        <f>1000000000/8000/PerfPowerST5[[#This Row],[Cons.]]</f>
        <v>#N/A</v>
      </c>
      <c r="O64" s="16" t="e">
        <f>1000000000/9000/PerfPowerST5[[#This Row],[Cons.]]</f>
        <v>#N/A</v>
      </c>
      <c r="P64" s="16" t="e">
        <f>1000000000/10000/PerfPowerST5[[#This Row],[Cons.]]</f>
        <v>#N/A</v>
      </c>
      <c r="Q64" s="16" t="e">
        <f>1000000000/1000/PerfPowerST5[[#This Row],[Cons.]]</f>
        <v>#N/A</v>
      </c>
    </row>
    <row r="65" spans="2:17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5" s="16" t="e">
        <f>1000000000/1000/PerfPowerST5[[#This Row],[Cons.]]</f>
        <v>#N/A</v>
      </c>
      <c r="H65" s="16" t="e">
        <f>1000000000/2000/PerfPowerST5[[#This Row],[Cons.]]</f>
        <v>#N/A</v>
      </c>
      <c r="I65" s="16" t="e">
        <f>1000000000/3000/PerfPowerST5[[#This Row],[Cons.]]</f>
        <v>#N/A</v>
      </c>
      <c r="J65" s="16" t="e">
        <f>1000000000/4000/PerfPowerST5[[#This Row],[Cons.]]</f>
        <v>#N/A</v>
      </c>
      <c r="K65" s="16" t="e">
        <f>1000000000/5000/PerfPowerST5[[#This Row],[Cons.]]</f>
        <v>#N/A</v>
      </c>
      <c r="L65" s="16" t="e">
        <f>1000000000/6000/PerfPowerST5[[#This Row],[Cons.]]</f>
        <v>#N/A</v>
      </c>
      <c r="M65" s="16" t="e">
        <f>1000000000/7000/PerfPowerST5[[#This Row],[Cons.]]</f>
        <v>#N/A</v>
      </c>
      <c r="N65" s="16" t="e">
        <f>1000000000/8000/PerfPowerST5[[#This Row],[Cons.]]</f>
        <v>#N/A</v>
      </c>
      <c r="O65" s="16" t="e">
        <f>1000000000/9000/PerfPowerST5[[#This Row],[Cons.]]</f>
        <v>#N/A</v>
      </c>
      <c r="P65" s="16" t="e">
        <f>1000000000/10000/PerfPowerST5[[#This Row],[Cons.]]</f>
        <v>#N/A</v>
      </c>
      <c r="Q65" s="16" t="e">
        <f>1000000000/1000/PerfPowerST5[[#This Row],[Cons.]]</f>
        <v>#N/A</v>
      </c>
    </row>
    <row r="66" spans="2:17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6" s="16" t="e">
        <f>1000000000/1000/PerfPowerST5[[#This Row],[Cons.]]</f>
        <v>#N/A</v>
      </c>
      <c r="H66" s="16" t="e">
        <f>1000000000/2000/PerfPowerST5[[#This Row],[Cons.]]</f>
        <v>#N/A</v>
      </c>
      <c r="I66" s="16" t="e">
        <f>1000000000/3000/PerfPowerST5[[#This Row],[Cons.]]</f>
        <v>#N/A</v>
      </c>
      <c r="J66" s="16" t="e">
        <f>1000000000/4000/PerfPowerST5[[#This Row],[Cons.]]</f>
        <v>#N/A</v>
      </c>
      <c r="K66" s="16" t="e">
        <f>1000000000/5000/PerfPowerST5[[#This Row],[Cons.]]</f>
        <v>#N/A</v>
      </c>
      <c r="L66" s="16" t="e">
        <f>1000000000/6000/PerfPowerST5[[#This Row],[Cons.]]</f>
        <v>#N/A</v>
      </c>
      <c r="M66" s="16" t="e">
        <f>1000000000/7000/PerfPowerST5[[#This Row],[Cons.]]</f>
        <v>#N/A</v>
      </c>
      <c r="N66" s="16" t="e">
        <f>1000000000/8000/PerfPowerST5[[#This Row],[Cons.]]</f>
        <v>#N/A</v>
      </c>
      <c r="O66" s="16" t="e">
        <f>1000000000/9000/PerfPowerST5[[#This Row],[Cons.]]</f>
        <v>#N/A</v>
      </c>
      <c r="P66" s="16" t="e">
        <f>1000000000/10000/PerfPowerST5[[#This Row],[Cons.]]</f>
        <v>#N/A</v>
      </c>
      <c r="Q66" s="16" t="e">
        <f>1000000000/1000/PerfPowerST5[[#This Row],[Cons.]]</f>
        <v>#N/A</v>
      </c>
    </row>
    <row r="67" spans="2:17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7" s="16" t="e">
        <f>1000000000/1000/PerfPowerST5[[#This Row],[Cons.]]</f>
        <v>#N/A</v>
      </c>
      <c r="H67" s="16" t="e">
        <f>1000000000/2000/PerfPowerST5[[#This Row],[Cons.]]</f>
        <v>#N/A</v>
      </c>
      <c r="I67" s="16" t="e">
        <f>1000000000/3000/PerfPowerST5[[#This Row],[Cons.]]</f>
        <v>#N/A</v>
      </c>
      <c r="J67" s="16" t="e">
        <f>1000000000/4000/PerfPowerST5[[#This Row],[Cons.]]</f>
        <v>#N/A</v>
      </c>
      <c r="K67" s="16" t="e">
        <f>1000000000/5000/PerfPowerST5[[#This Row],[Cons.]]</f>
        <v>#N/A</v>
      </c>
      <c r="L67" s="16" t="e">
        <f>1000000000/6000/PerfPowerST5[[#This Row],[Cons.]]</f>
        <v>#N/A</v>
      </c>
      <c r="M67" s="16" t="e">
        <f>1000000000/7000/PerfPowerST5[[#This Row],[Cons.]]</f>
        <v>#N/A</v>
      </c>
      <c r="N67" s="16" t="e">
        <f>1000000000/8000/PerfPowerST5[[#This Row],[Cons.]]</f>
        <v>#N/A</v>
      </c>
      <c r="O67" s="16" t="e">
        <f>1000000000/9000/PerfPowerST5[[#This Row],[Cons.]]</f>
        <v>#N/A</v>
      </c>
      <c r="P67" s="16" t="e">
        <f>1000000000/10000/PerfPowerST5[[#This Row],[Cons.]]</f>
        <v>#N/A</v>
      </c>
      <c r="Q67" s="16" t="e">
        <f>1000000000/1000/PerfPowerST5[[#This Row],[Cons.]]</f>
        <v>#N/A</v>
      </c>
    </row>
    <row r="68" spans="2:17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8" s="16" t="e">
        <f>1000000000/1000/PerfPowerST5[[#This Row],[Cons.]]</f>
        <v>#N/A</v>
      </c>
      <c r="H68" s="16" t="e">
        <f>1000000000/2000/PerfPowerST5[[#This Row],[Cons.]]</f>
        <v>#N/A</v>
      </c>
      <c r="I68" s="16" t="e">
        <f>1000000000/3000/PerfPowerST5[[#This Row],[Cons.]]</f>
        <v>#N/A</v>
      </c>
      <c r="J68" s="16" t="e">
        <f>1000000000/4000/PerfPowerST5[[#This Row],[Cons.]]</f>
        <v>#N/A</v>
      </c>
      <c r="K68" s="16" t="e">
        <f>1000000000/5000/PerfPowerST5[[#This Row],[Cons.]]</f>
        <v>#N/A</v>
      </c>
      <c r="L68" s="16" t="e">
        <f>1000000000/6000/PerfPowerST5[[#This Row],[Cons.]]</f>
        <v>#N/A</v>
      </c>
      <c r="M68" s="16" t="e">
        <f>1000000000/7000/PerfPowerST5[[#This Row],[Cons.]]</f>
        <v>#N/A</v>
      </c>
      <c r="N68" s="16" t="e">
        <f>1000000000/8000/PerfPowerST5[[#This Row],[Cons.]]</f>
        <v>#N/A</v>
      </c>
      <c r="O68" s="16" t="e">
        <f>1000000000/9000/PerfPowerST5[[#This Row],[Cons.]]</f>
        <v>#N/A</v>
      </c>
      <c r="P68" s="16" t="e">
        <f>1000000000/10000/PerfPowerST5[[#This Row],[Cons.]]</f>
        <v>#N/A</v>
      </c>
      <c r="Q68" s="16" t="e">
        <f>1000000000/1000/PerfPowerST5[[#This Row],[Cons.]]</f>
        <v>#N/A</v>
      </c>
    </row>
    <row r="69" spans="2:17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9" s="16" t="e">
        <f>1000000000/1000/PerfPowerST5[[#This Row],[Cons.]]</f>
        <v>#N/A</v>
      </c>
      <c r="H69" s="16" t="e">
        <f>1000000000/2000/PerfPowerST5[[#This Row],[Cons.]]</f>
        <v>#N/A</v>
      </c>
      <c r="I69" s="16" t="e">
        <f>1000000000/3000/PerfPowerST5[[#This Row],[Cons.]]</f>
        <v>#N/A</v>
      </c>
      <c r="J69" s="16" t="e">
        <f>1000000000/4000/PerfPowerST5[[#This Row],[Cons.]]</f>
        <v>#N/A</v>
      </c>
      <c r="K69" s="16" t="e">
        <f>1000000000/5000/PerfPowerST5[[#This Row],[Cons.]]</f>
        <v>#N/A</v>
      </c>
      <c r="L69" s="16" t="e">
        <f>1000000000/6000/PerfPowerST5[[#This Row],[Cons.]]</f>
        <v>#N/A</v>
      </c>
      <c r="M69" s="16" t="e">
        <f>1000000000/7000/PerfPowerST5[[#This Row],[Cons.]]</f>
        <v>#N/A</v>
      </c>
      <c r="N69" s="16" t="e">
        <f>1000000000/8000/PerfPowerST5[[#This Row],[Cons.]]</f>
        <v>#N/A</v>
      </c>
      <c r="O69" s="16" t="e">
        <f>1000000000/9000/PerfPowerST5[[#This Row],[Cons.]]</f>
        <v>#N/A</v>
      </c>
      <c r="P69" s="16" t="e">
        <f>1000000000/10000/PerfPowerST5[[#This Row],[Cons.]]</f>
        <v>#N/A</v>
      </c>
      <c r="Q69" s="16" t="e">
        <f>1000000000/1000/PerfPowerST5[[#This Row],[Cons.]]</f>
        <v>#N/A</v>
      </c>
    </row>
    <row r="70" spans="2:17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0" s="16" t="e">
        <f>1000000000/1000/PerfPowerST5[[#This Row],[Cons.]]</f>
        <v>#N/A</v>
      </c>
      <c r="H70" s="16" t="e">
        <f>1000000000/2000/PerfPowerST5[[#This Row],[Cons.]]</f>
        <v>#N/A</v>
      </c>
      <c r="I70" s="16" t="e">
        <f>1000000000/3000/PerfPowerST5[[#This Row],[Cons.]]</f>
        <v>#N/A</v>
      </c>
      <c r="J70" s="16" t="e">
        <f>1000000000/4000/PerfPowerST5[[#This Row],[Cons.]]</f>
        <v>#N/A</v>
      </c>
      <c r="K70" s="16" t="e">
        <f>1000000000/5000/PerfPowerST5[[#This Row],[Cons.]]</f>
        <v>#N/A</v>
      </c>
      <c r="L70" s="16" t="e">
        <f>1000000000/6000/PerfPowerST5[[#This Row],[Cons.]]</f>
        <v>#N/A</v>
      </c>
      <c r="M70" s="16" t="e">
        <f>1000000000/7000/PerfPowerST5[[#This Row],[Cons.]]</f>
        <v>#N/A</v>
      </c>
      <c r="N70" s="16" t="e">
        <f>1000000000/8000/PerfPowerST5[[#This Row],[Cons.]]</f>
        <v>#N/A</v>
      </c>
      <c r="O70" s="16" t="e">
        <f>1000000000/9000/PerfPowerST5[[#This Row],[Cons.]]</f>
        <v>#N/A</v>
      </c>
      <c r="P70" s="16" t="e">
        <f>1000000000/10000/PerfPowerST5[[#This Row],[Cons.]]</f>
        <v>#N/A</v>
      </c>
      <c r="Q70" s="16" t="e">
        <f>1000000000/1000/PerfPowerST5[[#This Row],[Cons.]]</f>
        <v>#N/A</v>
      </c>
    </row>
    <row r="71" spans="2:17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1" s="16" t="e">
        <f>1000000000/1000/PerfPowerST5[[#This Row],[Cons.]]</f>
        <v>#N/A</v>
      </c>
      <c r="H71" s="16" t="e">
        <f>1000000000/2000/PerfPowerST5[[#This Row],[Cons.]]</f>
        <v>#N/A</v>
      </c>
      <c r="I71" s="16" t="e">
        <f>1000000000/3000/PerfPowerST5[[#This Row],[Cons.]]</f>
        <v>#N/A</v>
      </c>
      <c r="J71" s="16" t="e">
        <f>1000000000/4000/PerfPowerST5[[#This Row],[Cons.]]</f>
        <v>#N/A</v>
      </c>
      <c r="K71" s="16" t="e">
        <f>1000000000/5000/PerfPowerST5[[#This Row],[Cons.]]</f>
        <v>#N/A</v>
      </c>
      <c r="L71" s="16" t="e">
        <f>1000000000/6000/PerfPowerST5[[#This Row],[Cons.]]</f>
        <v>#N/A</v>
      </c>
      <c r="M71" s="16" t="e">
        <f>1000000000/7000/PerfPowerST5[[#This Row],[Cons.]]</f>
        <v>#N/A</v>
      </c>
      <c r="N71" s="16" t="e">
        <f>1000000000/8000/PerfPowerST5[[#This Row],[Cons.]]</f>
        <v>#N/A</v>
      </c>
      <c r="O71" s="16" t="e">
        <f>1000000000/9000/PerfPowerST5[[#This Row],[Cons.]]</f>
        <v>#N/A</v>
      </c>
      <c r="P71" s="16" t="e">
        <f>1000000000/10000/PerfPowerST5[[#This Row],[Cons.]]</f>
        <v>#N/A</v>
      </c>
      <c r="Q71" s="16" t="e">
        <f>1000000000/1000/PerfPowerST5[[#This Row],[Cons.]]</f>
        <v>#N/A</v>
      </c>
    </row>
    <row r="72" spans="2:17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2" s="16" t="e">
        <f>1000000000/1000/PerfPowerST5[[#This Row],[Cons.]]</f>
        <v>#N/A</v>
      </c>
      <c r="H72" s="16" t="e">
        <f>1000000000/2000/PerfPowerST5[[#This Row],[Cons.]]</f>
        <v>#N/A</v>
      </c>
      <c r="I72" s="16" t="e">
        <f>1000000000/3000/PerfPowerST5[[#This Row],[Cons.]]</f>
        <v>#N/A</v>
      </c>
      <c r="J72" s="16" t="e">
        <f>1000000000/4000/PerfPowerST5[[#This Row],[Cons.]]</f>
        <v>#N/A</v>
      </c>
      <c r="K72" s="16" t="e">
        <f>1000000000/5000/PerfPowerST5[[#This Row],[Cons.]]</f>
        <v>#N/A</v>
      </c>
      <c r="L72" s="16" t="e">
        <f>1000000000/6000/PerfPowerST5[[#This Row],[Cons.]]</f>
        <v>#N/A</v>
      </c>
      <c r="M72" s="16" t="e">
        <f>1000000000/7000/PerfPowerST5[[#This Row],[Cons.]]</f>
        <v>#N/A</v>
      </c>
      <c r="N72" s="16" t="e">
        <f>1000000000/8000/PerfPowerST5[[#This Row],[Cons.]]</f>
        <v>#N/A</v>
      </c>
      <c r="O72" s="16" t="e">
        <f>1000000000/9000/PerfPowerST5[[#This Row],[Cons.]]</f>
        <v>#N/A</v>
      </c>
      <c r="P72" s="16" t="e">
        <f>1000000000/10000/PerfPowerST5[[#This Row],[Cons.]]</f>
        <v>#N/A</v>
      </c>
      <c r="Q72" s="16" t="e">
        <f>1000000000/1000/PerfPowerST5[[#This Row],[Cons.]]</f>
        <v>#N/A</v>
      </c>
    </row>
    <row r="73" spans="2:17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3" s="16" t="e">
        <f>1000000000/1000/PerfPowerST5[[#This Row],[Cons.]]</f>
        <v>#N/A</v>
      </c>
      <c r="H73" s="16" t="e">
        <f>1000000000/2000/PerfPowerST5[[#This Row],[Cons.]]</f>
        <v>#N/A</v>
      </c>
      <c r="I73" s="16" t="e">
        <f>1000000000/3000/PerfPowerST5[[#This Row],[Cons.]]</f>
        <v>#N/A</v>
      </c>
      <c r="J73" s="16" t="e">
        <f>1000000000/4000/PerfPowerST5[[#This Row],[Cons.]]</f>
        <v>#N/A</v>
      </c>
      <c r="K73" s="16" t="e">
        <f>1000000000/5000/PerfPowerST5[[#This Row],[Cons.]]</f>
        <v>#N/A</v>
      </c>
      <c r="L73" s="16" t="e">
        <f>1000000000/6000/PerfPowerST5[[#This Row],[Cons.]]</f>
        <v>#N/A</v>
      </c>
      <c r="M73" s="16" t="e">
        <f>1000000000/7000/PerfPowerST5[[#This Row],[Cons.]]</f>
        <v>#N/A</v>
      </c>
      <c r="N73" s="16" t="e">
        <f>1000000000/8000/PerfPowerST5[[#This Row],[Cons.]]</f>
        <v>#N/A</v>
      </c>
      <c r="O73" s="16" t="e">
        <f>1000000000/9000/PerfPowerST5[[#This Row],[Cons.]]</f>
        <v>#N/A</v>
      </c>
      <c r="P73" s="16" t="e">
        <f>1000000000/10000/PerfPowerST5[[#This Row],[Cons.]]</f>
        <v>#N/A</v>
      </c>
      <c r="Q73" s="16" t="e">
        <f>1000000000/1000/PerfPowerST5[[#This Row],[Cons.]]</f>
        <v>#N/A</v>
      </c>
    </row>
    <row r="74" spans="2:17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4" s="16" t="e">
        <f>1000000000/1000/PerfPowerST5[[#This Row],[Cons.]]</f>
        <v>#N/A</v>
      </c>
      <c r="H74" s="16" t="e">
        <f>1000000000/2000/PerfPowerST5[[#This Row],[Cons.]]</f>
        <v>#N/A</v>
      </c>
      <c r="I74" s="16" t="e">
        <f>1000000000/3000/PerfPowerST5[[#This Row],[Cons.]]</f>
        <v>#N/A</v>
      </c>
      <c r="J74" s="16" t="e">
        <f>1000000000/4000/PerfPowerST5[[#This Row],[Cons.]]</f>
        <v>#N/A</v>
      </c>
      <c r="K74" s="16" t="e">
        <f>1000000000/5000/PerfPowerST5[[#This Row],[Cons.]]</f>
        <v>#N/A</v>
      </c>
      <c r="L74" s="16" t="e">
        <f>1000000000/6000/PerfPowerST5[[#This Row],[Cons.]]</f>
        <v>#N/A</v>
      </c>
      <c r="M74" s="16" t="e">
        <f>1000000000/7000/PerfPowerST5[[#This Row],[Cons.]]</f>
        <v>#N/A</v>
      </c>
      <c r="N74" s="16" t="e">
        <f>1000000000/8000/PerfPowerST5[[#This Row],[Cons.]]</f>
        <v>#N/A</v>
      </c>
      <c r="O74" s="16" t="e">
        <f>1000000000/9000/PerfPowerST5[[#This Row],[Cons.]]</f>
        <v>#N/A</v>
      </c>
      <c r="P74" s="16" t="e">
        <f>1000000000/10000/PerfPowerST5[[#This Row],[Cons.]]</f>
        <v>#N/A</v>
      </c>
      <c r="Q74" s="16" t="e">
        <f>1000000000/1000/PerfPowerST5[[#This Row],[Cons.]]</f>
        <v>#N/A</v>
      </c>
    </row>
    <row r="75" spans="2:17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5" s="16" t="e">
        <f>1000000000/1000/PerfPowerST5[[#This Row],[Cons.]]</f>
        <v>#N/A</v>
      </c>
      <c r="H75" s="16" t="e">
        <f>1000000000/2000/PerfPowerST5[[#This Row],[Cons.]]</f>
        <v>#N/A</v>
      </c>
      <c r="I75" s="16" t="e">
        <f>1000000000/3000/PerfPowerST5[[#This Row],[Cons.]]</f>
        <v>#N/A</v>
      </c>
      <c r="J75" s="16" t="e">
        <f>1000000000/4000/PerfPowerST5[[#This Row],[Cons.]]</f>
        <v>#N/A</v>
      </c>
      <c r="K75" s="16" t="e">
        <f>1000000000/5000/PerfPowerST5[[#This Row],[Cons.]]</f>
        <v>#N/A</v>
      </c>
      <c r="L75" s="16" t="e">
        <f>1000000000/6000/PerfPowerST5[[#This Row],[Cons.]]</f>
        <v>#N/A</v>
      </c>
      <c r="M75" s="16" t="e">
        <f>1000000000/7000/PerfPowerST5[[#This Row],[Cons.]]</f>
        <v>#N/A</v>
      </c>
      <c r="N75" s="16" t="e">
        <f>1000000000/8000/PerfPowerST5[[#This Row],[Cons.]]</f>
        <v>#N/A</v>
      </c>
      <c r="O75" s="16" t="e">
        <f>1000000000/9000/PerfPowerST5[[#This Row],[Cons.]]</f>
        <v>#N/A</v>
      </c>
      <c r="P75" s="16" t="e">
        <f>1000000000/10000/PerfPowerST5[[#This Row],[Cons.]]</f>
        <v>#N/A</v>
      </c>
      <c r="Q75" s="16" t="e">
        <f>1000000000/1000/PerfPowerST5[[#This Row],[Cons.]]</f>
        <v>#N/A</v>
      </c>
    </row>
    <row r="76" spans="2:17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6" s="16" t="e">
        <f>1000000000/1000/PerfPowerST5[[#This Row],[Cons.]]</f>
        <v>#N/A</v>
      </c>
      <c r="H76" s="16" t="e">
        <f>1000000000/2000/PerfPowerST5[[#This Row],[Cons.]]</f>
        <v>#N/A</v>
      </c>
      <c r="I76" s="16" t="e">
        <f>1000000000/3000/PerfPowerST5[[#This Row],[Cons.]]</f>
        <v>#N/A</v>
      </c>
      <c r="J76" s="16" t="e">
        <f>1000000000/4000/PerfPowerST5[[#This Row],[Cons.]]</f>
        <v>#N/A</v>
      </c>
      <c r="K76" s="16" t="e">
        <f>1000000000/5000/PerfPowerST5[[#This Row],[Cons.]]</f>
        <v>#N/A</v>
      </c>
      <c r="L76" s="16" t="e">
        <f>1000000000/6000/PerfPowerST5[[#This Row],[Cons.]]</f>
        <v>#N/A</v>
      </c>
      <c r="M76" s="16" t="e">
        <f>1000000000/7000/PerfPowerST5[[#This Row],[Cons.]]</f>
        <v>#N/A</v>
      </c>
      <c r="N76" s="16" t="e">
        <f>1000000000/8000/PerfPowerST5[[#This Row],[Cons.]]</f>
        <v>#N/A</v>
      </c>
      <c r="O76" s="16" t="e">
        <f>1000000000/9000/PerfPowerST5[[#This Row],[Cons.]]</f>
        <v>#N/A</v>
      </c>
      <c r="P76" s="16" t="e">
        <f>1000000000/10000/PerfPowerST5[[#This Row],[Cons.]]</f>
        <v>#N/A</v>
      </c>
      <c r="Q76" s="16" t="e">
        <f>1000000000/1000/PerfPowerST5[[#This Row],[Cons.]]</f>
        <v>#N/A</v>
      </c>
    </row>
    <row r="77" spans="2:17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7" s="16" t="e">
        <f>1000000000/1000/PerfPowerST5[[#This Row],[Cons.]]</f>
        <v>#N/A</v>
      </c>
      <c r="H77" s="16" t="e">
        <f>1000000000/2000/PerfPowerST5[[#This Row],[Cons.]]</f>
        <v>#N/A</v>
      </c>
      <c r="I77" s="16" t="e">
        <f>1000000000/3000/PerfPowerST5[[#This Row],[Cons.]]</f>
        <v>#N/A</v>
      </c>
      <c r="J77" s="16" t="e">
        <f>1000000000/4000/PerfPowerST5[[#This Row],[Cons.]]</f>
        <v>#N/A</v>
      </c>
      <c r="K77" s="16" t="e">
        <f>1000000000/5000/PerfPowerST5[[#This Row],[Cons.]]</f>
        <v>#N/A</v>
      </c>
      <c r="L77" s="16" t="e">
        <f>1000000000/6000/PerfPowerST5[[#This Row],[Cons.]]</f>
        <v>#N/A</v>
      </c>
      <c r="M77" s="16" t="e">
        <f>1000000000/7000/PerfPowerST5[[#This Row],[Cons.]]</f>
        <v>#N/A</v>
      </c>
      <c r="N77" s="16" t="e">
        <f>1000000000/8000/PerfPowerST5[[#This Row],[Cons.]]</f>
        <v>#N/A</v>
      </c>
      <c r="O77" s="16" t="e">
        <f>1000000000/9000/PerfPowerST5[[#This Row],[Cons.]]</f>
        <v>#N/A</v>
      </c>
      <c r="P77" s="16" t="e">
        <f>1000000000/10000/PerfPowerST5[[#This Row],[Cons.]]</f>
        <v>#N/A</v>
      </c>
      <c r="Q77" s="16" t="e">
        <f>1000000000/1000/PerfPowerST5[[#This Row],[Cons.]]</f>
        <v>#N/A</v>
      </c>
    </row>
    <row r="78" spans="2:17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8" s="16" t="e">
        <f>1000000000/1000/PerfPowerST5[[#This Row],[Cons.]]</f>
        <v>#N/A</v>
      </c>
      <c r="H78" s="16" t="e">
        <f>1000000000/2000/PerfPowerST5[[#This Row],[Cons.]]</f>
        <v>#N/A</v>
      </c>
      <c r="I78" s="16" t="e">
        <f>1000000000/3000/PerfPowerST5[[#This Row],[Cons.]]</f>
        <v>#N/A</v>
      </c>
      <c r="J78" s="16" t="e">
        <f>1000000000/4000/PerfPowerST5[[#This Row],[Cons.]]</f>
        <v>#N/A</v>
      </c>
      <c r="K78" s="16" t="e">
        <f>1000000000/5000/PerfPowerST5[[#This Row],[Cons.]]</f>
        <v>#N/A</v>
      </c>
      <c r="L78" s="16" t="e">
        <f>1000000000/6000/PerfPowerST5[[#This Row],[Cons.]]</f>
        <v>#N/A</v>
      </c>
      <c r="M78" s="16" t="e">
        <f>1000000000/7000/PerfPowerST5[[#This Row],[Cons.]]</f>
        <v>#N/A</v>
      </c>
      <c r="N78" s="16" t="e">
        <f>1000000000/8000/PerfPowerST5[[#This Row],[Cons.]]</f>
        <v>#N/A</v>
      </c>
      <c r="O78" s="16" t="e">
        <f>1000000000/9000/PerfPowerST5[[#This Row],[Cons.]]</f>
        <v>#N/A</v>
      </c>
      <c r="P78" s="16" t="e">
        <f>1000000000/10000/PerfPowerST5[[#This Row],[Cons.]]</f>
        <v>#N/A</v>
      </c>
      <c r="Q78" s="16" t="e">
        <f>1000000000/1000/PerfPowerST5[[#This Row],[Cons.]]</f>
        <v>#N/A</v>
      </c>
    </row>
    <row r="79" spans="2:17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9" s="16" t="e">
        <f>1000000000/1000/PerfPowerST5[[#This Row],[Cons.]]</f>
        <v>#N/A</v>
      </c>
      <c r="H79" s="16" t="e">
        <f>1000000000/2000/PerfPowerST5[[#This Row],[Cons.]]</f>
        <v>#N/A</v>
      </c>
      <c r="I79" s="16" t="e">
        <f>1000000000/3000/PerfPowerST5[[#This Row],[Cons.]]</f>
        <v>#N/A</v>
      </c>
      <c r="J79" s="16" t="e">
        <f>1000000000/4000/PerfPowerST5[[#This Row],[Cons.]]</f>
        <v>#N/A</v>
      </c>
      <c r="K79" s="16" t="e">
        <f>1000000000/5000/PerfPowerST5[[#This Row],[Cons.]]</f>
        <v>#N/A</v>
      </c>
      <c r="L79" s="16" t="e">
        <f>1000000000/6000/PerfPowerST5[[#This Row],[Cons.]]</f>
        <v>#N/A</v>
      </c>
      <c r="M79" s="16" t="e">
        <f>1000000000/7000/PerfPowerST5[[#This Row],[Cons.]]</f>
        <v>#N/A</v>
      </c>
      <c r="N79" s="16" t="e">
        <f>1000000000/8000/PerfPowerST5[[#This Row],[Cons.]]</f>
        <v>#N/A</v>
      </c>
      <c r="O79" s="16" t="e">
        <f>1000000000/9000/PerfPowerST5[[#This Row],[Cons.]]</f>
        <v>#N/A</v>
      </c>
      <c r="P79" s="16" t="e">
        <f>1000000000/10000/PerfPowerST5[[#This Row],[Cons.]]</f>
        <v>#N/A</v>
      </c>
      <c r="Q79" s="16" t="e">
        <f>1000000000/1000/PerfPowerST5[[#This Row],[Cons.]]</f>
        <v>#N/A</v>
      </c>
    </row>
    <row r="80" spans="2:17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0" s="16" t="e">
        <f>1000000000/1000/PerfPowerST5[[#This Row],[Cons.]]</f>
        <v>#N/A</v>
      </c>
      <c r="H80" s="16" t="e">
        <f>1000000000/2000/PerfPowerST5[[#This Row],[Cons.]]</f>
        <v>#N/A</v>
      </c>
      <c r="I80" s="16" t="e">
        <f>1000000000/3000/PerfPowerST5[[#This Row],[Cons.]]</f>
        <v>#N/A</v>
      </c>
      <c r="J80" s="16" t="e">
        <f>1000000000/4000/PerfPowerST5[[#This Row],[Cons.]]</f>
        <v>#N/A</v>
      </c>
      <c r="K80" s="16" t="e">
        <f>1000000000/5000/PerfPowerST5[[#This Row],[Cons.]]</f>
        <v>#N/A</v>
      </c>
      <c r="L80" s="16" t="e">
        <f>1000000000/6000/PerfPowerST5[[#This Row],[Cons.]]</f>
        <v>#N/A</v>
      </c>
      <c r="M80" s="16" t="e">
        <f>1000000000/7000/PerfPowerST5[[#This Row],[Cons.]]</f>
        <v>#N/A</v>
      </c>
      <c r="N80" s="16" t="e">
        <f>1000000000/8000/PerfPowerST5[[#This Row],[Cons.]]</f>
        <v>#N/A</v>
      </c>
      <c r="O80" s="16" t="e">
        <f>1000000000/9000/PerfPowerST5[[#This Row],[Cons.]]</f>
        <v>#N/A</v>
      </c>
      <c r="P80" s="16" t="e">
        <f>1000000000/10000/PerfPowerST5[[#This Row],[Cons.]]</f>
        <v>#N/A</v>
      </c>
      <c r="Q80" s="16" t="e">
        <f>1000000000/1000/PerfPowerST5[[#This Row],[Cons.]]</f>
        <v>#N/A</v>
      </c>
    </row>
    <row r="81" spans="2:17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1" s="16" t="e">
        <f>1000000000/1000/PerfPowerST5[[#This Row],[Cons.]]</f>
        <v>#N/A</v>
      </c>
      <c r="H81" s="16" t="e">
        <f>1000000000/2000/PerfPowerST5[[#This Row],[Cons.]]</f>
        <v>#N/A</v>
      </c>
      <c r="I81" s="16" t="e">
        <f>1000000000/3000/PerfPowerST5[[#This Row],[Cons.]]</f>
        <v>#N/A</v>
      </c>
      <c r="J81" s="16" t="e">
        <f>1000000000/4000/PerfPowerST5[[#This Row],[Cons.]]</f>
        <v>#N/A</v>
      </c>
      <c r="K81" s="16" t="e">
        <f>1000000000/5000/PerfPowerST5[[#This Row],[Cons.]]</f>
        <v>#N/A</v>
      </c>
      <c r="L81" s="16" t="e">
        <f>1000000000/6000/PerfPowerST5[[#This Row],[Cons.]]</f>
        <v>#N/A</v>
      </c>
      <c r="M81" s="16" t="e">
        <f>1000000000/7000/PerfPowerST5[[#This Row],[Cons.]]</f>
        <v>#N/A</v>
      </c>
      <c r="N81" s="16" t="e">
        <f>1000000000/8000/PerfPowerST5[[#This Row],[Cons.]]</f>
        <v>#N/A</v>
      </c>
      <c r="O81" s="16" t="e">
        <f>1000000000/9000/PerfPowerST5[[#This Row],[Cons.]]</f>
        <v>#N/A</v>
      </c>
      <c r="P81" s="16" t="e">
        <f>1000000000/10000/PerfPowerST5[[#This Row],[Cons.]]</f>
        <v>#N/A</v>
      </c>
      <c r="Q81" s="16" t="e">
        <f>1000000000/1000/PerfPowerST5[[#This Row],[Cons.]]</f>
        <v>#N/A</v>
      </c>
    </row>
    <row r="82" spans="2:17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2" s="16" t="e">
        <f>1000000000/1000/PerfPowerST5[[#This Row],[Cons.]]</f>
        <v>#N/A</v>
      </c>
      <c r="H82" s="16" t="e">
        <f>1000000000/2000/PerfPowerST5[[#This Row],[Cons.]]</f>
        <v>#N/A</v>
      </c>
      <c r="I82" s="16" t="e">
        <f>1000000000/3000/PerfPowerST5[[#This Row],[Cons.]]</f>
        <v>#N/A</v>
      </c>
      <c r="J82" s="16" t="e">
        <f>1000000000/4000/PerfPowerST5[[#This Row],[Cons.]]</f>
        <v>#N/A</v>
      </c>
      <c r="K82" s="16" t="e">
        <f>1000000000/5000/PerfPowerST5[[#This Row],[Cons.]]</f>
        <v>#N/A</v>
      </c>
      <c r="L82" s="16" t="e">
        <f>1000000000/6000/PerfPowerST5[[#This Row],[Cons.]]</f>
        <v>#N/A</v>
      </c>
      <c r="M82" s="16" t="e">
        <f>1000000000/7000/PerfPowerST5[[#This Row],[Cons.]]</f>
        <v>#N/A</v>
      </c>
      <c r="N82" s="16" t="e">
        <f>1000000000/8000/PerfPowerST5[[#This Row],[Cons.]]</f>
        <v>#N/A</v>
      </c>
      <c r="O82" s="16" t="e">
        <f>1000000000/9000/PerfPowerST5[[#This Row],[Cons.]]</f>
        <v>#N/A</v>
      </c>
      <c r="P82" s="16" t="e">
        <f>1000000000/10000/PerfPowerST5[[#This Row],[Cons.]]</f>
        <v>#N/A</v>
      </c>
      <c r="Q82" s="16" t="e">
        <f>1000000000/1000/PerfPowerST5[[#This Row],[Cons.]]</f>
        <v>#N/A</v>
      </c>
    </row>
    <row r="83" spans="2:17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3" s="16" t="e">
        <f>1000000000/1000/PerfPowerST5[[#This Row],[Cons.]]</f>
        <v>#N/A</v>
      </c>
      <c r="H83" s="16" t="e">
        <f>1000000000/2000/PerfPowerST5[[#This Row],[Cons.]]</f>
        <v>#N/A</v>
      </c>
      <c r="I83" s="16" t="e">
        <f>1000000000/3000/PerfPowerST5[[#This Row],[Cons.]]</f>
        <v>#N/A</v>
      </c>
      <c r="J83" s="16" t="e">
        <f>1000000000/4000/PerfPowerST5[[#This Row],[Cons.]]</f>
        <v>#N/A</v>
      </c>
      <c r="K83" s="16" t="e">
        <f>1000000000/5000/PerfPowerST5[[#This Row],[Cons.]]</f>
        <v>#N/A</v>
      </c>
      <c r="L83" s="16" t="e">
        <f>1000000000/6000/PerfPowerST5[[#This Row],[Cons.]]</f>
        <v>#N/A</v>
      </c>
      <c r="M83" s="16" t="e">
        <f>1000000000/7000/PerfPowerST5[[#This Row],[Cons.]]</f>
        <v>#N/A</v>
      </c>
      <c r="N83" s="16" t="e">
        <f>1000000000/8000/PerfPowerST5[[#This Row],[Cons.]]</f>
        <v>#N/A</v>
      </c>
      <c r="O83" s="16" t="e">
        <f>1000000000/9000/PerfPowerST5[[#This Row],[Cons.]]</f>
        <v>#N/A</v>
      </c>
      <c r="P83" s="16" t="e">
        <f>1000000000/10000/PerfPowerST5[[#This Row],[Cons.]]</f>
        <v>#N/A</v>
      </c>
      <c r="Q83" s="16" t="e">
        <f>1000000000/1000/PerfPowerST5[[#This Row],[Cons.]]</f>
        <v>#N/A</v>
      </c>
    </row>
    <row r="84" spans="2:17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4" s="16" t="e">
        <f>1000000000/1000/PerfPowerST5[[#This Row],[Cons.]]</f>
        <v>#N/A</v>
      </c>
      <c r="H84" s="16" t="e">
        <f>1000000000/2000/PerfPowerST5[[#This Row],[Cons.]]</f>
        <v>#N/A</v>
      </c>
      <c r="I84" s="16" t="e">
        <f>1000000000/3000/PerfPowerST5[[#This Row],[Cons.]]</f>
        <v>#N/A</v>
      </c>
      <c r="J84" s="16" t="e">
        <f>1000000000/4000/PerfPowerST5[[#This Row],[Cons.]]</f>
        <v>#N/A</v>
      </c>
      <c r="K84" s="16" t="e">
        <f>1000000000/5000/PerfPowerST5[[#This Row],[Cons.]]</f>
        <v>#N/A</v>
      </c>
      <c r="L84" s="16" t="e">
        <f>1000000000/6000/PerfPowerST5[[#This Row],[Cons.]]</f>
        <v>#N/A</v>
      </c>
      <c r="M84" s="16" t="e">
        <f>1000000000/7000/PerfPowerST5[[#This Row],[Cons.]]</f>
        <v>#N/A</v>
      </c>
      <c r="N84" s="16" t="e">
        <f>1000000000/8000/PerfPowerST5[[#This Row],[Cons.]]</f>
        <v>#N/A</v>
      </c>
      <c r="O84" s="16" t="e">
        <f>1000000000/9000/PerfPowerST5[[#This Row],[Cons.]]</f>
        <v>#N/A</v>
      </c>
      <c r="P84" s="16" t="e">
        <f>1000000000/10000/PerfPowerST5[[#This Row],[Cons.]]</f>
        <v>#N/A</v>
      </c>
      <c r="Q84" s="16" t="e">
        <f>1000000000/1000/PerfPowerST5[[#This Row],[Cons.]]</f>
        <v>#N/A</v>
      </c>
    </row>
    <row r="85" spans="2:17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5" s="16" t="e">
        <f>1000000000/1000/PerfPowerST5[[#This Row],[Cons.]]</f>
        <v>#N/A</v>
      </c>
      <c r="H85" s="16" t="e">
        <f>1000000000/2000/PerfPowerST5[[#This Row],[Cons.]]</f>
        <v>#N/A</v>
      </c>
      <c r="I85" s="16" t="e">
        <f>1000000000/3000/PerfPowerST5[[#This Row],[Cons.]]</f>
        <v>#N/A</v>
      </c>
      <c r="J85" s="16" t="e">
        <f>1000000000/4000/PerfPowerST5[[#This Row],[Cons.]]</f>
        <v>#N/A</v>
      </c>
      <c r="K85" s="16" t="e">
        <f>1000000000/5000/PerfPowerST5[[#This Row],[Cons.]]</f>
        <v>#N/A</v>
      </c>
      <c r="L85" s="16" t="e">
        <f>1000000000/6000/PerfPowerST5[[#This Row],[Cons.]]</f>
        <v>#N/A</v>
      </c>
      <c r="M85" s="16" t="e">
        <f>1000000000/7000/PerfPowerST5[[#This Row],[Cons.]]</f>
        <v>#N/A</v>
      </c>
      <c r="N85" s="16" t="e">
        <f>1000000000/8000/PerfPowerST5[[#This Row],[Cons.]]</f>
        <v>#N/A</v>
      </c>
      <c r="O85" s="16" t="e">
        <f>1000000000/9000/PerfPowerST5[[#This Row],[Cons.]]</f>
        <v>#N/A</v>
      </c>
      <c r="P85" s="16" t="e">
        <f>1000000000/10000/PerfPowerST5[[#This Row],[Cons.]]</f>
        <v>#N/A</v>
      </c>
      <c r="Q85" s="16" t="e">
        <f>1000000000/1000/PerfPowerST5[[#This Row],[Cons.]]</f>
        <v>#N/A</v>
      </c>
    </row>
    <row r="86" spans="2:17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6" s="16" t="e">
        <f>1000000000/1000/PerfPowerST5[[#This Row],[Cons.]]</f>
        <v>#N/A</v>
      </c>
      <c r="H86" s="16" t="e">
        <f>1000000000/2000/PerfPowerST5[[#This Row],[Cons.]]</f>
        <v>#N/A</v>
      </c>
      <c r="I86" s="16" t="e">
        <f>1000000000/3000/PerfPowerST5[[#This Row],[Cons.]]</f>
        <v>#N/A</v>
      </c>
      <c r="J86" s="16" t="e">
        <f>1000000000/4000/PerfPowerST5[[#This Row],[Cons.]]</f>
        <v>#N/A</v>
      </c>
      <c r="K86" s="16" t="e">
        <f>1000000000/5000/PerfPowerST5[[#This Row],[Cons.]]</f>
        <v>#N/A</v>
      </c>
      <c r="L86" s="16" t="e">
        <f>1000000000/6000/PerfPowerST5[[#This Row],[Cons.]]</f>
        <v>#N/A</v>
      </c>
      <c r="M86" s="16" t="e">
        <f>1000000000/7000/PerfPowerST5[[#This Row],[Cons.]]</f>
        <v>#N/A</v>
      </c>
      <c r="N86" s="16" t="e">
        <f>1000000000/8000/PerfPowerST5[[#This Row],[Cons.]]</f>
        <v>#N/A</v>
      </c>
      <c r="O86" s="16" t="e">
        <f>1000000000/9000/PerfPowerST5[[#This Row],[Cons.]]</f>
        <v>#N/A</v>
      </c>
      <c r="P86" s="16" t="e">
        <f>1000000000/10000/PerfPowerST5[[#This Row],[Cons.]]</f>
        <v>#N/A</v>
      </c>
      <c r="Q86" s="16" t="e">
        <f>1000000000/1000/PerfPowerST5[[#This Row],[Cons.]]</f>
        <v>#N/A</v>
      </c>
    </row>
    <row r="87" spans="2:17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7" s="16" t="e">
        <f>1000000000/1000/PerfPowerST5[[#This Row],[Cons.]]</f>
        <v>#N/A</v>
      </c>
      <c r="H87" s="16" t="e">
        <f>1000000000/2000/PerfPowerST5[[#This Row],[Cons.]]</f>
        <v>#N/A</v>
      </c>
      <c r="I87" s="16" t="e">
        <f>1000000000/3000/PerfPowerST5[[#This Row],[Cons.]]</f>
        <v>#N/A</v>
      </c>
      <c r="J87" s="16" t="e">
        <f>1000000000/4000/PerfPowerST5[[#This Row],[Cons.]]</f>
        <v>#N/A</v>
      </c>
      <c r="K87" s="16" t="e">
        <f>1000000000/5000/PerfPowerST5[[#This Row],[Cons.]]</f>
        <v>#N/A</v>
      </c>
      <c r="L87" s="16" t="e">
        <f>1000000000/6000/PerfPowerST5[[#This Row],[Cons.]]</f>
        <v>#N/A</v>
      </c>
      <c r="M87" s="16" t="e">
        <f>1000000000/7000/PerfPowerST5[[#This Row],[Cons.]]</f>
        <v>#N/A</v>
      </c>
      <c r="N87" s="16" t="e">
        <f>1000000000/8000/PerfPowerST5[[#This Row],[Cons.]]</f>
        <v>#N/A</v>
      </c>
      <c r="O87" s="16" t="e">
        <f>1000000000/9000/PerfPowerST5[[#This Row],[Cons.]]</f>
        <v>#N/A</v>
      </c>
      <c r="P87" s="16" t="e">
        <f>1000000000/10000/PerfPowerST5[[#This Row],[Cons.]]</f>
        <v>#N/A</v>
      </c>
      <c r="Q87" s="16" t="e">
        <f>1000000000/1000/PerfPowerST5[[#This Row],[Cons.]]</f>
        <v>#N/A</v>
      </c>
    </row>
    <row r="88" spans="2:17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8" s="16" t="e">
        <f>1000000000/1000/PerfPowerST5[[#This Row],[Cons.]]</f>
        <v>#N/A</v>
      </c>
      <c r="H88" s="16" t="e">
        <f>1000000000/2000/PerfPowerST5[[#This Row],[Cons.]]</f>
        <v>#N/A</v>
      </c>
      <c r="I88" s="16" t="e">
        <f>1000000000/3000/PerfPowerST5[[#This Row],[Cons.]]</f>
        <v>#N/A</v>
      </c>
      <c r="J88" s="16" t="e">
        <f>1000000000/4000/PerfPowerST5[[#This Row],[Cons.]]</f>
        <v>#N/A</v>
      </c>
      <c r="K88" s="16" t="e">
        <f>1000000000/5000/PerfPowerST5[[#This Row],[Cons.]]</f>
        <v>#N/A</v>
      </c>
      <c r="L88" s="16" t="e">
        <f>1000000000/6000/PerfPowerST5[[#This Row],[Cons.]]</f>
        <v>#N/A</v>
      </c>
      <c r="M88" s="16" t="e">
        <f>1000000000/7000/PerfPowerST5[[#This Row],[Cons.]]</f>
        <v>#N/A</v>
      </c>
      <c r="N88" s="16" t="e">
        <f>1000000000/8000/PerfPowerST5[[#This Row],[Cons.]]</f>
        <v>#N/A</v>
      </c>
      <c r="O88" s="16" t="e">
        <f>1000000000/9000/PerfPowerST5[[#This Row],[Cons.]]</f>
        <v>#N/A</v>
      </c>
      <c r="P88" s="16" t="e">
        <f>1000000000/10000/PerfPowerST5[[#This Row],[Cons.]]</f>
        <v>#N/A</v>
      </c>
      <c r="Q88" s="16" t="e">
        <f>1000000000/1000/PerfPowerST5[[#This Row],[Cons.]]</f>
        <v>#N/A</v>
      </c>
    </row>
    <row r="89" spans="2:17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8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89" s="16" t="e">
        <f>1000000000/1000/PerfPowerST5[[#This Row],[Cons.]]</f>
        <v>#N/A</v>
      </c>
      <c r="H89" s="16" t="e">
        <f>1000000000/2000/PerfPowerST5[[#This Row],[Cons.]]</f>
        <v>#N/A</v>
      </c>
      <c r="I89" s="16" t="e">
        <f>1000000000/3000/PerfPowerST5[[#This Row],[Cons.]]</f>
        <v>#N/A</v>
      </c>
      <c r="J89" s="16" t="e">
        <f>1000000000/4000/PerfPowerST5[[#This Row],[Cons.]]</f>
        <v>#N/A</v>
      </c>
      <c r="K89" s="16" t="e">
        <f>1000000000/5000/PerfPowerST5[[#This Row],[Cons.]]</f>
        <v>#N/A</v>
      </c>
      <c r="L89" s="16" t="e">
        <f>1000000000/6000/PerfPowerST5[[#This Row],[Cons.]]</f>
        <v>#N/A</v>
      </c>
      <c r="M89" s="16" t="e">
        <f>1000000000/7000/PerfPowerST5[[#This Row],[Cons.]]</f>
        <v>#N/A</v>
      </c>
      <c r="N89" s="16" t="e">
        <f>1000000000/8000/PerfPowerST5[[#This Row],[Cons.]]</f>
        <v>#N/A</v>
      </c>
      <c r="O89" s="16" t="e">
        <f>1000000000/9000/PerfPowerST5[[#This Row],[Cons.]]</f>
        <v>#N/A</v>
      </c>
      <c r="P89" s="16" t="e">
        <f>1000000000/10000/PerfPowerST5[[#This Row],[Cons.]]</f>
        <v>#N/A</v>
      </c>
      <c r="Q89" s="16" t="e">
        <f>1000000000/1000/PerfPowerST5[[#This Row],[Cons.]]</f>
        <v>#N/A</v>
      </c>
    </row>
    <row r="90" spans="2:17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0" s="16" t="e">
        <f>1000000000/1000/PerfPowerST5[[#This Row],[Cons.]]</f>
        <v>#N/A</v>
      </c>
      <c r="H90" s="16" t="e">
        <f>1000000000/2000/PerfPowerST5[[#This Row],[Cons.]]</f>
        <v>#N/A</v>
      </c>
      <c r="I90" s="16" t="e">
        <f>1000000000/3000/PerfPowerST5[[#This Row],[Cons.]]</f>
        <v>#N/A</v>
      </c>
      <c r="J90" s="16" t="e">
        <f>1000000000/4000/PerfPowerST5[[#This Row],[Cons.]]</f>
        <v>#N/A</v>
      </c>
      <c r="K90" s="16" t="e">
        <f>1000000000/5000/PerfPowerST5[[#This Row],[Cons.]]</f>
        <v>#N/A</v>
      </c>
      <c r="L90" s="16" t="e">
        <f>1000000000/6000/PerfPowerST5[[#This Row],[Cons.]]</f>
        <v>#N/A</v>
      </c>
      <c r="M90" s="16" t="e">
        <f>1000000000/7000/PerfPowerST5[[#This Row],[Cons.]]</f>
        <v>#N/A</v>
      </c>
      <c r="N90" s="16" t="e">
        <f>1000000000/8000/PerfPowerST5[[#This Row],[Cons.]]</f>
        <v>#N/A</v>
      </c>
      <c r="O90" s="16" t="e">
        <f>1000000000/9000/PerfPowerST5[[#This Row],[Cons.]]</f>
        <v>#N/A</v>
      </c>
      <c r="P90" s="16" t="e">
        <f>1000000000/10000/PerfPowerST5[[#This Row],[Cons.]]</f>
        <v>#N/A</v>
      </c>
      <c r="Q90" s="16" t="e">
        <f>1000000000/1000/PerfPowerST5[[#This Row],[Cons.]]</f>
        <v>#N/A</v>
      </c>
    </row>
    <row r="91" spans="2:17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1" s="16" t="e">
        <f>1000000000/1000/PerfPowerST5[[#This Row],[Cons.]]</f>
        <v>#N/A</v>
      </c>
      <c r="H91" s="16" t="e">
        <f>1000000000/2000/PerfPowerST5[[#This Row],[Cons.]]</f>
        <v>#N/A</v>
      </c>
      <c r="I91" s="16" t="e">
        <f>1000000000/3000/PerfPowerST5[[#This Row],[Cons.]]</f>
        <v>#N/A</v>
      </c>
      <c r="J91" s="16" t="e">
        <f>1000000000/4000/PerfPowerST5[[#This Row],[Cons.]]</f>
        <v>#N/A</v>
      </c>
      <c r="K91" s="16" t="e">
        <f>1000000000/5000/PerfPowerST5[[#This Row],[Cons.]]</f>
        <v>#N/A</v>
      </c>
      <c r="L91" s="16" t="e">
        <f>1000000000/6000/PerfPowerST5[[#This Row],[Cons.]]</f>
        <v>#N/A</v>
      </c>
      <c r="M91" s="16" t="e">
        <f>1000000000/7000/PerfPowerST5[[#This Row],[Cons.]]</f>
        <v>#N/A</v>
      </c>
      <c r="N91" s="16" t="e">
        <f>1000000000/8000/PerfPowerST5[[#This Row],[Cons.]]</f>
        <v>#N/A</v>
      </c>
      <c r="O91" s="16" t="e">
        <f>1000000000/9000/PerfPowerST5[[#This Row],[Cons.]]</f>
        <v>#N/A</v>
      </c>
      <c r="P91" s="16" t="e">
        <f>1000000000/10000/PerfPowerST5[[#This Row],[Cons.]]</f>
        <v>#N/A</v>
      </c>
      <c r="Q91" s="16" t="e">
        <f>1000000000/1000/PerfPowerST5[[#This Row],[Cons.]]</f>
        <v>#N/A</v>
      </c>
    </row>
    <row r="92" spans="2:17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2" s="16" t="e">
        <f>1000000000/1000/PerfPowerST5[[#This Row],[Cons.]]</f>
        <v>#N/A</v>
      </c>
      <c r="H92" s="16" t="e">
        <f>1000000000/2000/PerfPowerST5[[#This Row],[Cons.]]</f>
        <v>#N/A</v>
      </c>
      <c r="I92" s="16" t="e">
        <f>1000000000/3000/PerfPowerST5[[#This Row],[Cons.]]</f>
        <v>#N/A</v>
      </c>
      <c r="J92" s="16" t="e">
        <f>1000000000/4000/PerfPowerST5[[#This Row],[Cons.]]</f>
        <v>#N/A</v>
      </c>
      <c r="K92" s="16" t="e">
        <f>1000000000/5000/PerfPowerST5[[#This Row],[Cons.]]</f>
        <v>#N/A</v>
      </c>
      <c r="L92" s="16" t="e">
        <f>1000000000/6000/PerfPowerST5[[#This Row],[Cons.]]</f>
        <v>#N/A</v>
      </c>
      <c r="M92" s="16" t="e">
        <f>1000000000/7000/PerfPowerST5[[#This Row],[Cons.]]</f>
        <v>#N/A</v>
      </c>
      <c r="N92" s="16" t="e">
        <f>1000000000/8000/PerfPowerST5[[#This Row],[Cons.]]</f>
        <v>#N/A</v>
      </c>
      <c r="O92" s="16" t="e">
        <f>1000000000/9000/PerfPowerST5[[#This Row],[Cons.]]</f>
        <v>#N/A</v>
      </c>
      <c r="P92" s="16" t="e">
        <f>1000000000/10000/PerfPowerST5[[#This Row],[Cons.]]</f>
        <v>#N/A</v>
      </c>
      <c r="Q92" s="16" t="e">
        <f>1000000000/1000/PerfPowerST5[[#This Row],[Cons.]]</f>
        <v>#N/A</v>
      </c>
    </row>
    <row r="93" spans="2:17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3" s="16" t="e">
        <f>1000000000/1000/PerfPowerST5[[#This Row],[Cons.]]</f>
        <v>#N/A</v>
      </c>
      <c r="H93" s="16" t="e">
        <f>1000000000/2000/PerfPowerST5[[#This Row],[Cons.]]</f>
        <v>#N/A</v>
      </c>
      <c r="I93" s="16" t="e">
        <f>1000000000/3000/PerfPowerST5[[#This Row],[Cons.]]</f>
        <v>#N/A</v>
      </c>
      <c r="J93" s="16" t="e">
        <f>1000000000/4000/PerfPowerST5[[#This Row],[Cons.]]</f>
        <v>#N/A</v>
      </c>
      <c r="K93" s="16" t="e">
        <f>1000000000/5000/PerfPowerST5[[#This Row],[Cons.]]</f>
        <v>#N/A</v>
      </c>
      <c r="L93" s="16" t="e">
        <f>1000000000/6000/PerfPowerST5[[#This Row],[Cons.]]</f>
        <v>#N/A</v>
      </c>
      <c r="M93" s="16" t="e">
        <f>1000000000/7000/PerfPowerST5[[#This Row],[Cons.]]</f>
        <v>#N/A</v>
      </c>
      <c r="N93" s="16" t="e">
        <f>1000000000/8000/PerfPowerST5[[#This Row],[Cons.]]</f>
        <v>#N/A</v>
      </c>
      <c r="O93" s="16" t="e">
        <f>1000000000/9000/PerfPowerST5[[#This Row],[Cons.]]</f>
        <v>#N/A</v>
      </c>
      <c r="P93" s="16" t="e">
        <f>1000000000/10000/PerfPowerST5[[#This Row],[Cons.]]</f>
        <v>#N/A</v>
      </c>
      <c r="Q93" s="16" t="e">
        <f>1000000000/1000/PerfPowerST5[[#This Row],[Cons.]]</f>
        <v>#N/A</v>
      </c>
    </row>
    <row r="94" spans="2:17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Chart]]="X",PerfPowerST5[[#This Row],[ExcludeHere]]="X",ISBLANK(GeneralTable[[#This Row],[Cons. GB5]])),NA(),GeneralTable[[#This Row],[Cons. GB5]]),NA())</f>
        <v>#N/A</v>
      </c>
      <c r="F94" s="14" t="e">
        <f>IFERROR(IF(OR(GeneralTable[[#This Row],[Exclude From Chart]]="X",PerfPowerST5[[#This Row],[ExcludeHere]]="X",ISBLANK(GeneralTable[[#This Row],[Dur. GB5]])),NA(),GeneralTable[[#This Row],[Dur. GB5]]),NA())</f>
        <v>#N/A</v>
      </c>
      <c r="G94" s="16" t="e">
        <f>1000000000/1000/PerfPowerST5[[#This Row],[Cons.]]</f>
        <v>#N/A</v>
      </c>
      <c r="H94" s="16" t="e">
        <f>1000000000/2000/PerfPowerST5[[#This Row],[Cons.]]</f>
        <v>#N/A</v>
      </c>
      <c r="I94" s="16" t="e">
        <f>1000000000/3000/PerfPowerST5[[#This Row],[Cons.]]</f>
        <v>#N/A</v>
      </c>
      <c r="J94" s="16" t="e">
        <f>1000000000/4000/PerfPowerST5[[#This Row],[Cons.]]</f>
        <v>#N/A</v>
      </c>
      <c r="K94" s="16" t="e">
        <f>1000000000/5000/PerfPowerST5[[#This Row],[Cons.]]</f>
        <v>#N/A</v>
      </c>
      <c r="L94" s="16" t="e">
        <f>1000000000/6000/PerfPowerST5[[#This Row],[Cons.]]</f>
        <v>#N/A</v>
      </c>
      <c r="M94" s="16" t="e">
        <f>1000000000/7000/PerfPowerST5[[#This Row],[Cons.]]</f>
        <v>#N/A</v>
      </c>
      <c r="N94" s="16" t="e">
        <f>1000000000/8000/PerfPowerST5[[#This Row],[Cons.]]</f>
        <v>#N/A</v>
      </c>
      <c r="O94" s="16" t="e">
        <f>1000000000/9000/PerfPowerST5[[#This Row],[Cons.]]</f>
        <v>#N/A</v>
      </c>
      <c r="P94" s="16" t="e">
        <f>1000000000/10000/PerfPowerST5[[#This Row],[Cons.]]</f>
        <v>#N/A</v>
      </c>
      <c r="Q94" s="16" t="e">
        <f>1000000000/1000/PerfPowerST5[[#This Row],[Cons.]]</f>
        <v>#N/A</v>
      </c>
    </row>
    <row r="95" spans="2:17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30</v>
      </c>
      <c r="E9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5" s="16" t="e">
        <f>1000000000/1000/PerfPowerST5[[#This Row],[Cons.]]</f>
        <v>#N/A</v>
      </c>
      <c r="H95" s="16" t="e">
        <f>1000000000/2000/PerfPowerST5[[#This Row],[Cons.]]</f>
        <v>#N/A</v>
      </c>
      <c r="I95" s="16" t="e">
        <f>1000000000/3000/PerfPowerST5[[#This Row],[Cons.]]</f>
        <v>#N/A</v>
      </c>
      <c r="J95" s="16" t="e">
        <f>1000000000/4000/PerfPowerST5[[#This Row],[Cons.]]</f>
        <v>#N/A</v>
      </c>
      <c r="K95" s="16" t="e">
        <f>1000000000/5000/PerfPowerST5[[#This Row],[Cons.]]</f>
        <v>#N/A</v>
      </c>
      <c r="L95" s="16" t="e">
        <f>1000000000/6000/PerfPowerST5[[#This Row],[Cons.]]</f>
        <v>#N/A</v>
      </c>
      <c r="M95" s="16" t="e">
        <f>1000000000/7000/PerfPowerST5[[#This Row],[Cons.]]</f>
        <v>#N/A</v>
      </c>
      <c r="N95" s="16" t="e">
        <f>1000000000/8000/PerfPowerST5[[#This Row],[Cons.]]</f>
        <v>#N/A</v>
      </c>
      <c r="O95" s="16" t="e">
        <f>1000000000/9000/PerfPowerST5[[#This Row],[Cons.]]</f>
        <v>#N/A</v>
      </c>
      <c r="P95" s="16" t="e">
        <f>1000000000/10000/PerfPowerST5[[#This Row],[Cons.]]</f>
        <v>#N/A</v>
      </c>
      <c r="Q95" s="16" t="e">
        <f>1000000000/1000/PerfPowerST5[[#This Row],[Cons.]]</f>
        <v>#N/A</v>
      </c>
    </row>
    <row r="96" spans="2:17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6" s="16" t="e">
        <f>1000000000/1000/PerfPowerST5[[#This Row],[Cons.]]</f>
        <v>#N/A</v>
      </c>
      <c r="H96" s="16" t="e">
        <f>1000000000/2000/PerfPowerST5[[#This Row],[Cons.]]</f>
        <v>#N/A</v>
      </c>
      <c r="I96" s="16" t="e">
        <f>1000000000/3000/PerfPowerST5[[#This Row],[Cons.]]</f>
        <v>#N/A</v>
      </c>
      <c r="J96" s="16" t="e">
        <f>1000000000/4000/PerfPowerST5[[#This Row],[Cons.]]</f>
        <v>#N/A</v>
      </c>
      <c r="K96" s="16" t="e">
        <f>1000000000/5000/PerfPowerST5[[#This Row],[Cons.]]</f>
        <v>#N/A</v>
      </c>
      <c r="L96" s="16" t="e">
        <f>1000000000/6000/PerfPowerST5[[#This Row],[Cons.]]</f>
        <v>#N/A</v>
      </c>
      <c r="M96" s="16" t="e">
        <f>1000000000/7000/PerfPowerST5[[#This Row],[Cons.]]</f>
        <v>#N/A</v>
      </c>
      <c r="N96" s="16" t="e">
        <f>1000000000/8000/PerfPowerST5[[#This Row],[Cons.]]</f>
        <v>#N/A</v>
      </c>
      <c r="O96" s="16" t="e">
        <f>1000000000/9000/PerfPowerST5[[#This Row],[Cons.]]</f>
        <v>#N/A</v>
      </c>
      <c r="P96" s="16" t="e">
        <f>1000000000/10000/PerfPowerST5[[#This Row],[Cons.]]</f>
        <v>#N/A</v>
      </c>
      <c r="Q96" s="16" t="e">
        <f>1000000000/1000/PerfPowerST5[[#This Row],[Cons.]]</f>
        <v>#N/A</v>
      </c>
    </row>
    <row r="97" spans="2:17" x14ac:dyDescent="0.3">
      <c r="B97">
        <f>IFERROR(GeneralTable[[#This Row],[Ref.]],NA())</f>
        <v>94</v>
      </c>
      <c r="C97" s="10" t="e">
        <f>IFERROR(IF(GeneralTable[[#This Row],[Exclude From Chart]]="X",NA(),GeneralTable[[#This Row],[GraphLabel]]),NA())</f>
        <v>#N/A</v>
      </c>
      <c r="D97" s="10"/>
      <c r="E9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7" s="16" t="e">
        <f>1000000000/1000/PerfPowerST5[[#This Row],[Cons.]]</f>
        <v>#N/A</v>
      </c>
      <c r="H97" s="16" t="e">
        <f>1000000000/2000/PerfPowerST5[[#This Row],[Cons.]]</f>
        <v>#N/A</v>
      </c>
      <c r="I97" s="16" t="e">
        <f>1000000000/3000/PerfPowerST5[[#This Row],[Cons.]]</f>
        <v>#N/A</v>
      </c>
      <c r="J97" s="16" t="e">
        <f>1000000000/4000/PerfPowerST5[[#This Row],[Cons.]]</f>
        <v>#N/A</v>
      </c>
      <c r="K97" s="16" t="e">
        <f>1000000000/5000/PerfPowerST5[[#This Row],[Cons.]]</f>
        <v>#N/A</v>
      </c>
      <c r="L97" s="16" t="e">
        <f>1000000000/6000/PerfPowerST5[[#This Row],[Cons.]]</f>
        <v>#N/A</v>
      </c>
      <c r="M97" s="16" t="e">
        <f>1000000000/7000/PerfPowerST5[[#This Row],[Cons.]]</f>
        <v>#N/A</v>
      </c>
      <c r="N97" s="16" t="e">
        <f>1000000000/8000/PerfPowerST5[[#This Row],[Cons.]]</f>
        <v>#N/A</v>
      </c>
      <c r="O97" s="16" t="e">
        <f>1000000000/9000/PerfPowerST5[[#This Row],[Cons.]]</f>
        <v>#N/A</v>
      </c>
      <c r="P97" s="16" t="e">
        <f>1000000000/10000/PerfPowerST5[[#This Row],[Cons.]]</f>
        <v>#N/A</v>
      </c>
      <c r="Q97" s="16" t="e">
        <f>1000000000/1000/PerfPowerST5[[#This Row],[Cons.]]</f>
        <v>#N/A</v>
      </c>
    </row>
    <row r="98" spans="2:17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8" s="16" t="e">
        <f>1000000000/1000/PerfPowerST5[[#This Row],[Cons.]]</f>
        <v>#N/A</v>
      </c>
      <c r="H98" s="16" t="e">
        <f>1000000000/2000/PerfPowerST5[[#This Row],[Cons.]]</f>
        <v>#N/A</v>
      </c>
      <c r="I98" s="16" t="e">
        <f>1000000000/3000/PerfPowerST5[[#This Row],[Cons.]]</f>
        <v>#N/A</v>
      </c>
      <c r="J98" s="16" t="e">
        <f>1000000000/4000/PerfPowerST5[[#This Row],[Cons.]]</f>
        <v>#N/A</v>
      </c>
      <c r="K98" s="16" t="e">
        <f>1000000000/5000/PerfPowerST5[[#This Row],[Cons.]]</f>
        <v>#N/A</v>
      </c>
      <c r="L98" s="16" t="e">
        <f>1000000000/6000/PerfPowerST5[[#This Row],[Cons.]]</f>
        <v>#N/A</v>
      </c>
      <c r="M98" s="16" t="e">
        <f>1000000000/7000/PerfPowerST5[[#This Row],[Cons.]]</f>
        <v>#N/A</v>
      </c>
      <c r="N98" s="16" t="e">
        <f>1000000000/8000/PerfPowerST5[[#This Row],[Cons.]]</f>
        <v>#N/A</v>
      </c>
      <c r="O98" s="16" t="e">
        <f>1000000000/9000/PerfPowerST5[[#This Row],[Cons.]]</f>
        <v>#N/A</v>
      </c>
      <c r="P98" s="16" t="e">
        <f>1000000000/10000/PerfPowerST5[[#This Row],[Cons.]]</f>
        <v>#N/A</v>
      </c>
      <c r="Q98" s="16" t="e">
        <f>1000000000/1000/PerfPowerST5[[#This Row],[Cons.]]</f>
        <v>#N/A</v>
      </c>
    </row>
    <row r="99" spans="2:17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9" s="16" t="e">
        <f>1000000000/1000/PerfPowerST5[[#This Row],[Cons.]]</f>
        <v>#N/A</v>
      </c>
      <c r="H99" s="16" t="e">
        <f>1000000000/2000/PerfPowerST5[[#This Row],[Cons.]]</f>
        <v>#N/A</v>
      </c>
      <c r="I99" s="16" t="e">
        <f>1000000000/3000/PerfPowerST5[[#This Row],[Cons.]]</f>
        <v>#N/A</v>
      </c>
      <c r="J99" s="16" t="e">
        <f>1000000000/4000/PerfPowerST5[[#This Row],[Cons.]]</f>
        <v>#N/A</v>
      </c>
      <c r="K99" s="16" t="e">
        <f>1000000000/5000/PerfPowerST5[[#This Row],[Cons.]]</f>
        <v>#N/A</v>
      </c>
      <c r="L99" s="16" t="e">
        <f>1000000000/6000/PerfPowerST5[[#This Row],[Cons.]]</f>
        <v>#N/A</v>
      </c>
      <c r="M99" s="16" t="e">
        <f>1000000000/7000/PerfPowerST5[[#This Row],[Cons.]]</f>
        <v>#N/A</v>
      </c>
      <c r="N99" s="16" t="e">
        <f>1000000000/8000/PerfPowerST5[[#This Row],[Cons.]]</f>
        <v>#N/A</v>
      </c>
      <c r="O99" s="16" t="e">
        <f>1000000000/9000/PerfPowerST5[[#This Row],[Cons.]]</f>
        <v>#N/A</v>
      </c>
      <c r="P99" s="16" t="e">
        <f>1000000000/10000/PerfPowerST5[[#This Row],[Cons.]]</f>
        <v>#N/A</v>
      </c>
      <c r="Q99" s="16" t="e">
        <f>1000000000/1000/PerfPowerST5[[#This Row],[Cons.]]</f>
        <v>#N/A</v>
      </c>
    </row>
    <row r="100" spans="2:17" x14ac:dyDescent="0.3">
      <c r="B100">
        <f>IFERROR(GeneralTable[[#This Row],[Ref.]],NA())</f>
        <v>97</v>
      </c>
      <c r="C100" s="10" t="e">
        <f>IFERROR(IF(GeneralTable[[#This Row],[Exclude From Chart]]="X",NA(),GeneralTable[[#This Row],[GraphLabel]]),NA())</f>
        <v>#N/A</v>
      </c>
      <c r="D100" s="10"/>
      <c r="E10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0" s="16" t="e">
        <f>1000000000/1000/PerfPowerST5[[#This Row],[Cons.]]</f>
        <v>#N/A</v>
      </c>
      <c r="H100" s="16" t="e">
        <f>1000000000/2000/PerfPowerST5[[#This Row],[Cons.]]</f>
        <v>#N/A</v>
      </c>
      <c r="I100" s="16" t="e">
        <f>1000000000/3000/PerfPowerST5[[#This Row],[Cons.]]</f>
        <v>#N/A</v>
      </c>
      <c r="J100" s="16" t="e">
        <f>1000000000/4000/PerfPowerST5[[#This Row],[Cons.]]</f>
        <v>#N/A</v>
      </c>
      <c r="K100" s="16" t="e">
        <f>1000000000/5000/PerfPowerST5[[#This Row],[Cons.]]</f>
        <v>#N/A</v>
      </c>
      <c r="L100" s="16" t="e">
        <f>1000000000/6000/PerfPowerST5[[#This Row],[Cons.]]</f>
        <v>#N/A</v>
      </c>
      <c r="M100" s="16" t="e">
        <f>1000000000/7000/PerfPowerST5[[#This Row],[Cons.]]</f>
        <v>#N/A</v>
      </c>
      <c r="N100" s="16" t="e">
        <f>1000000000/8000/PerfPowerST5[[#This Row],[Cons.]]</f>
        <v>#N/A</v>
      </c>
      <c r="O100" s="16" t="e">
        <f>1000000000/9000/PerfPowerST5[[#This Row],[Cons.]]</f>
        <v>#N/A</v>
      </c>
      <c r="P100" s="16" t="e">
        <f>1000000000/10000/PerfPowerST5[[#This Row],[Cons.]]</f>
        <v>#N/A</v>
      </c>
      <c r="Q100" s="16" t="e">
        <f>1000000000/1000/PerfPowerST5[[#This Row],[Cons.]]</f>
        <v>#N/A</v>
      </c>
    </row>
    <row r="101" spans="2:17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1" s="16" t="e">
        <f>1000000000/1000/PerfPowerST5[[#This Row],[Cons.]]</f>
        <v>#N/A</v>
      </c>
      <c r="H101" s="16" t="e">
        <f>1000000000/2000/PerfPowerST5[[#This Row],[Cons.]]</f>
        <v>#N/A</v>
      </c>
      <c r="I101" s="16" t="e">
        <f>1000000000/3000/PerfPowerST5[[#This Row],[Cons.]]</f>
        <v>#N/A</v>
      </c>
      <c r="J101" s="16" t="e">
        <f>1000000000/4000/PerfPowerST5[[#This Row],[Cons.]]</f>
        <v>#N/A</v>
      </c>
      <c r="K101" s="16" t="e">
        <f>1000000000/5000/PerfPowerST5[[#This Row],[Cons.]]</f>
        <v>#N/A</v>
      </c>
      <c r="L101" s="16" t="e">
        <f>1000000000/6000/PerfPowerST5[[#This Row],[Cons.]]</f>
        <v>#N/A</v>
      </c>
      <c r="M101" s="16" t="e">
        <f>1000000000/7000/PerfPowerST5[[#This Row],[Cons.]]</f>
        <v>#N/A</v>
      </c>
      <c r="N101" s="16" t="e">
        <f>1000000000/8000/PerfPowerST5[[#This Row],[Cons.]]</f>
        <v>#N/A</v>
      </c>
      <c r="O101" s="16" t="e">
        <f>1000000000/9000/PerfPowerST5[[#This Row],[Cons.]]</f>
        <v>#N/A</v>
      </c>
      <c r="P101" s="16" t="e">
        <f>1000000000/10000/PerfPowerST5[[#This Row],[Cons.]]</f>
        <v>#N/A</v>
      </c>
      <c r="Q101" s="16" t="e">
        <f>1000000000/1000/PerfPowerST5[[#This Row],[Cons.]]</f>
        <v>#N/A</v>
      </c>
    </row>
    <row r="102" spans="2:17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2" s="16" t="e">
        <f>1000000000/1000/PerfPowerST5[[#This Row],[Cons.]]</f>
        <v>#N/A</v>
      </c>
      <c r="H102" s="16" t="e">
        <f>1000000000/2000/PerfPowerST5[[#This Row],[Cons.]]</f>
        <v>#N/A</v>
      </c>
      <c r="I102" s="16" t="e">
        <f>1000000000/3000/PerfPowerST5[[#This Row],[Cons.]]</f>
        <v>#N/A</v>
      </c>
      <c r="J102" s="16" t="e">
        <f>1000000000/4000/PerfPowerST5[[#This Row],[Cons.]]</f>
        <v>#N/A</v>
      </c>
      <c r="K102" s="16" t="e">
        <f>1000000000/5000/PerfPowerST5[[#This Row],[Cons.]]</f>
        <v>#N/A</v>
      </c>
      <c r="L102" s="16" t="e">
        <f>1000000000/6000/PerfPowerST5[[#This Row],[Cons.]]</f>
        <v>#N/A</v>
      </c>
      <c r="M102" s="16" t="e">
        <f>1000000000/7000/PerfPowerST5[[#This Row],[Cons.]]</f>
        <v>#N/A</v>
      </c>
      <c r="N102" s="16" t="e">
        <f>1000000000/8000/PerfPowerST5[[#This Row],[Cons.]]</f>
        <v>#N/A</v>
      </c>
      <c r="O102" s="16" t="e">
        <f>1000000000/9000/PerfPowerST5[[#This Row],[Cons.]]</f>
        <v>#N/A</v>
      </c>
      <c r="P102" s="16" t="e">
        <f>1000000000/10000/PerfPowerST5[[#This Row],[Cons.]]</f>
        <v>#N/A</v>
      </c>
      <c r="Q102" s="16" t="e">
        <f>1000000000/1000/PerfPowerST5[[#This Row],[Cons.]]</f>
        <v>#N/A</v>
      </c>
    </row>
    <row r="103" spans="2:17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3" s="16" t="e">
        <f>1000000000/1000/PerfPowerST5[[#This Row],[Cons.]]</f>
        <v>#N/A</v>
      </c>
      <c r="H103" s="16" t="e">
        <f>1000000000/2000/PerfPowerST5[[#This Row],[Cons.]]</f>
        <v>#N/A</v>
      </c>
      <c r="I103" s="16" t="e">
        <f>1000000000/3000/PerfPowerST5[[#This Row],[Cons.]]</f>
        <v>#N/A</v>
      </c>
      <c r="J103" s="16" t="e">
        <f>1000000000/4000/PerfPowerST5[[#This Row],[Cons.]]</f>
        <v>#N/A</v>
      </c>
      <c r="K103" s="16" t="e">
        <f>1000000000/5000/PerfPowerST5[[#This Row],[Cons.]]</f>
        <v>#N/A</v>
      </c>
      <c r="L103" s="16" t="e">
        <f>1000000000/6000/PerfPowerST5[[#This Row],[Cons.]]</f>
        <v>#N/A</v>
      </c>
      <c r="M103" s="16" t="e">
        <f>1000000000/7000/PerfPowerST5[[#This Row],[Cons.]]</f>
        <v>#N/A</v>
      </c>
      <c r="N103" s="16" t="e">
        <f>1000000000/8000/PerfPowerST5[[#This Row],[Cons.]]</f>
        <v>#N/A</v>
      </c>
      <c r="O103" s="16" t="e">
        <f>1000000000/9000/PerfPowerST5[[#This Row],[Cons.]]</f>
        <v>#N/A</v>
      </c>
      <c r="P103" s="16" t="e">
        <f>1000000000/10000/PerfPowerST5[[#This Row],[Cons.]]</f>
        <v>#N/A</v>
      </c>
      <c r="Q103" s="16" t="e">
        <f>1000000000/1000/PerfPowerST5[[#This Row],[Cons.]]</f>
        <v>#N/A</v>
      </c>
    </row>
    <row r="104" spans="2:17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4" s="16" t="e">
        <f>1000000000/1000/PerfPowerST5[[#This Row],[Cons.]]</f>
        <v>#N/A</v>
      </c>
      <c r="H104" s="16" t="e">
        <f>1000000000/2000/PerfPowerST5[[#This Row],[Cons.]]</f>
        <v>#N/A</v>
      </c>
      <c r="I104" s="16" t="e">
        <f>1000000000/3000/PerfPowerST5[[#This Row],[Cons.]]</f>
        <v>#N/A</v>
      </c>
      <c r="J104" s="16" t="e">
        <f>1000000000/4000/PerfPowerST5[[#This Row],[Cons.]]</f>
        <v>#N/A</v>
      </c>
      <c r="K104" s="16" t="e">
        <f>1000000000/5000/PerfPowerST5[[#This Row],[Cons.]]</f>
        <v>#N/A</v>
      </c>
      <c r="L104" s="16" t="e">
        <f>1000000000/6000/PerfPowerST5[[#This Row],[Cons.]]</f>
        <v>#N/A</v>
      </c>
      <c r="M104" s="16" t="e">
        <f>1000000000/7000/PerfPowerST5[[#This Row],[Cons.]]</f>
        <v>#N/A</v>
      </c>
      <c r="N104" s="16" t="e">
        <f>1000000000/8000/PerfPowerST5[[#This Row],[Cons.]]</f>
        <v>#N/A</v>
      </c>
      <c r="O104" s="16" t="e">
        <f>1000000000/9000/PerfPowerST5[[#This Row],[Cons.]]</f>
        <v>#N/A</v>
      </c>
      <c r="P104" s="16" t="e">
        <f>1000000000/10000/PerfPowerST5[[#This Row],[Cons.]]</f>
        <v>#N/A</v>
      </c>
      <c r="Q104" s="16" t="e">
        <f>1000000000/1000/PerfPowerST5[[#This Row],[Cons.]]</f>
        <v>#N/A</v>
      </c>
    </row>
    <row r="105" spans="2:17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5" s="16" t="e">
        <f>1000000000/1000/PerfPowerST5[[#This Row],[Cons.]]</f>
        <v>#N/A</v>
      </c>
      <c r="H105" s="16" t="e">
        <f>1000000000/2000/PerfPowerST5[[#This Row],[Cons.]]</f>
        <v>#N/A</v>
      </c>
      <c r="I105" s="16" t="e">
        <f>1000000000/3000/PerfPowerST5[[#This Row],[Cons.]]</f>
        <v>#N/A</v>
      </c>
      <c r="J105" s="16" t="e">
        <f>1000000000/4000/PerfPowerST5[[#This Row],[Cons.]]</f>
        <v>#N/A</v>
      </c>
      <c r="K105" s="16" t="e">
        <f>1000000000/5000/PerfPowerST5[[#This Row],[Cons.]]</f>
        <v>#N/A</v>
      </c>
      <c r="L105" s="16" t="e">
        <f>1000000000/6000/PerfPowerST5[[#This Row],[Cons.]]</f>
        <v>#N/A</v>
      </c>
      <c r="M105" s="16" t="e">
        <f>1000000000/7000/PerfPowerST5[[#This Row],[Cons.]]</f>
        <v>#N/A</v>
      </c>
      <c r="N105" s="16" t="e">
        <f>1000000000/8000/PerfPowerST5[[#This Row],[Cons.]]</f>
        <v>#N/A</v>
      </c>
      <c r="O105" s="16" t="e">
        <f>1000000000/9000/PerfPowerST5[[#This Row],[Cons.]]</f>
        <v>#N/A</v>
      </c>
      <c r="P105" s="16" t="e">
        <f>1000000000/10000/PerfPowerST5[[#This Row],[Cons.]]</f>
        <v>#N/A</v>
      </c>
      <c r="Q105" s="16" t="e">
        <f>1000000000/1000/PerfPowerST5[[#This Row],[Cons.]]</f>
        <v>#N/A</v>
      </c>
    </row>
    <row r="106" spans="2:17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6" s="16" t="e">
        <f>1000000000/1000/PerfPowerST5[[#This Row],[Cons.]]</f>
        <v>#N/A</v>
      </c>
      <c r="H106" s="16" t="e">
        <f>1000000000/2000/PerfPowerST5[[#This Row],[Cons.]]</f>
        <v>#N/A</v>
      </c>
      <c r="I106" s="16" t="e">
        <f>1000000000/3000/PerfPowerST5[[#This Row],[Cons.]]</f>
        <v>#N/A</v>
      </c>
      <c r="J106" s="16" t="e">
        <f>1000000000/4000/PerfPowerST5[[#This Row],[Cons.]]</f>
        <v>#N/A</v>
      </c>
      <c r="K106" s="16" t="e">
        <f>1000000000/5000/PerfPowerST5[[#This Row],[Cons.]]</f>
        <v>#N/A</v>
      </c>
      <c r="L106" s="16" t="e">
        <f>1000000000/6000/PerfPowerST5[[#This Row],[Cons.]]</f>
        <v>#N/A</v>
      </c>
      <c r="M106" s="16" t="e">
        <f>1000000000/7000/PerfPowerST5[[#This Row],[Cons.]]</f>
        <v>#N/A</v>
      </c>
      <c r="N106" s="16" t="e">
        <f>1000000000/8000/PerfPowerST5[[#This Row],[Cons.]]</f>
        <v>#N/A</v>
      </c>
      <c r="O106" s="16" t="e">
        <f>1000000000/9000/PerfPowerST5[[#This Row],[Cons.]]</f>
        <v>#N/A</v>
      </c>
      <c r="P106" s="16" t="e">
        <f>1000000000/10000/PerfPowerST5[[#This Row],[Cons.]]</f>
        <v>#N/A</v>
      </c>
      <c r="Q106" s="16" t="e">
        <f>1000000000/1000/PerfPowerST5[[#This Row],[Cons.]]</f>
        <v>#N/A</v>
      </c>
    </row>
    <row r="107" spans="2:17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7" s="16" t="e">
        <f>1000000000/1000/PerfPowerST5[[#This Row],[Cons.]]</f>
        <v>#N/A</v>
      </c>
      <c r="H107" s="16" t="e">
        <f>1000000000/2000/PerfPowerST5[[#This Row],[Cons.]]</f>
        <v>#N/A</v>
      </c>
      <c r="I107" s="16" t="e">
        <f>1000000000/3000/PerfPowerST5[[#This Row],[Cons.]]</f>
        <v>#N/A</v>
      </c>
      <c r="J107" s="16" t="e">
        <f>1000000000/4000/PerfPowerST5[[#This Row],[Cons.]]</f>
        <v>#N/A</v>
      </c>
      <c r="K107" s="16" t="e">
        <f>1000000000/5000/PerfPowerST5[[#This Row],[Cons.]]</f>
        <v>#N/A</v>
      </c>
      <c r="L107" s="16" t="e">
        <f>1000000000/6000/PerfPowerST5[[#This Row],[Cons.]]</f>
        <v>#N/A</v>
      </c>
      <c r="M107" s="16" t="e">
        <f>1000000000/7000/PerfPowerST5[[#This Row],[Cons.]]</f>
        <v>#N/A</v>
      </c>
      <c r="N107" s="16" t="e">
        <f>1000000000/8000/PerfPowerST5[[#This Row],[Cons.]]</f>
        <v>#N/A</v>
      </c>
      <c r="O107" s="16" t="e">
        <f>1000000000/9000/PerfPowerST5[[#This Row],[Cons.]]</f>
        <v>#N/A</v>
      </c>
      <c r="P107" s="16" t="e">
        <f>1000000000/10000/PerfPowerST5[[#This Row],[Cons.]]</f>
        <v>#N/A</v>
      </c>
      <c r="Q107" s="16" t="e">
        <f>1000000000/1000/PerfPowerST5[[#This Row],[Cons.]]</f>
        <v>#N/A</v>
      </c>
    </row>
    <row r="108" spans="2:17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8" s="16" t="e">
        <f>1000000000/1000/PerfPowerST5[[#This Row],[Cons.]]</f>
        <v>#N/A</v>
      </c>
      <c r="H108" s="16" t="e">
        <f>1000000000/2000/PerfPowerST5[[#This Row],[Cons.]]</f>
        <v>#N/A</v>
      </c>
      <c r="I108" s="16" t="e">
        <f>1000000000/3000/PerfPowerST5[[#This Row],[Cons.]]</f>
        <v>#N/A</v>
      </c>
      <c r="J108" s="16" t="e">
        <f>1000000000/4000/PerfPowerST5[[#This Row],[Cons.]]</f>
        <v>#N/A</v>
      </c>
      <c r="K108" s="16" t="e">
        <f>1000000000/5000/PerfPowerST5[[#This Row],[Cons.]]</f>
        <v>#N/A</v>
      </c>
      <c r="L108" s="16" t="e">
        <f>1000000000/6000/PerfPowerST5[[#This Row],[Cons.]]</f>
        <v>#N/A</v>
      </c>
      <c r="M108" s="16" t="e">
        <f>1000000000/7000/PerfPowerST5[[#This Row],[Cons.]]</f>
        <v>#N/A</v>
      </c>
      <c r="N108" s="16" t="e">
        <f>1000000000/8000/PerfPowerST5[[#This Row],[Cons.]]</f>
        <v>#N/A</v>
      </c>
      <c r="O108" s="16" t="e">
        <f>1000000000/9000/PerfPowerST5[[#This Row],[Cons.]]</f>
        <v>#N/A</v>
      </c>
      <c r="P108" s="16" t="e">
        <f>1000000000/10000/PerfPowerST5[[#This Row],[Cons.]]</f>
        <v>#N/A</v>
      </c>
      <c r="Q108" s="16" t="e">
        <f>1000000000/1000/PerfPowerST5[[#This Row],[Cons.]]</f>
        <v>#N/A</v>
      </c>
    </row>
    <row r="109" spans="2:17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9" s="16" t="e">
        <f>1000000000/1000/PerfPowerST5[[#This Row],[Cons.]]</f>
        <v>#N/A</v>
      </c>
      <c r="H109" s="16" t="e">
        <f>1000000000/2000/PerfPowerST5[[#This Row],[Cons.]]</f>
        <v>#N/A</v>
      </c>
      <c r="I109" s="16" t="e">
        <f>1000000000/3000/PerfPowerST5[[#This Row],[Cons.]]</f>
        <v>#N/A</v>
      </c>
      <c r="J109" s="16" t="e">
        <f>1000000000/4000/PerfPowerST5[[#This Row],[Cons.]]</f>
        <v>#N/A</v>
      </c>
      <c r="K109" s="16" t="e">
        <f>1000000000/5000/PerfPowerST5[[#This Row],[Cons.]]</f>
        <v>#N/A</v>
      </c>
      <c r="L109" s="16" t="e">
        <f>1000000000/6000/PerfPowerST5[[#This Row],[Cons.]]</f>
        <v>#N/A</v>
      </c>
      <c r="M109" s="16" t="e">
        <f>1000000000/7000/PerfPowerST5[[#This Row],[Cons.]]</f>
        <v>#N/A</v>
      </c>
      <c r="N109" s="16" t="e">
        <f>1000000000/8000/PerfPowerST5[[#This Row],[Cons.]]</f>
        <v>#N/A</v>
      </c>
      <c r="O109" s="16" t="e">
        <f>1000000000/9000/PerfPowerST5[[#This Row],[Cons.]]</f>
        <v>#N/A</v>
      </c>
      <c r="P109" s="16" t="e">
        <f>1000000000/10000/PerfPowerST5[[#This Row],[Cons.]]</f>
        <v>#N/A</v>
      </c>
      <c r="Q109" s="16" t="e">
        <f>1000000000/1000/PerfPowerST5[[#This Row],[Cons.]]</f>
        <v>#N/A</v>
      </c>
    </row>
    <row r="110" spans="2:17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0" s="16" t="e">
        <f>1000000000/1000/PerfPowerST5[[#This Row],[Cons.]]</f>
        <v>#N/A</v>
      </c>
      <c r="H110" s="16" t="e">
        <f>1000000000/2000/PerfPowerST5[[#This Row],[Cons.]]</f>
        <v>#N/A</v>
      </c>
      <c r="I110" s="16" t="e">
        <f>1000000000/3000/PerfPowerST5[[#This Row],[Cons.]]</f>
        <v>#N/A</v>
      </c>
      <c r="J110" s="16" t="e">
        <f>1000000000/4000/PerfPowerST5[[#This Row],[Cons.]]</f>
        <v>#N/A</v>
      </c>
      <c r="K110" s="16" t="e">
        <f>1000000000/5000/PerfPowerST5[[#This Row],[Cons.]]</f>
        <v>#N/A</v>
      </c>
      <c r="L110" s="16" t="e">
        <f>1000000000/6000/PerfPowerST5[[#This Row],[Cons.]]</f>
        <v>#N/A</v>
      </c>
      <c r="M110" s="16" t="e">
        <f>1000000000/7000/PerfPowerST5[[#This Row],[Cons.]]</f>
        <v>#N/A</v>
      </c>
      <c r="N110" s="16" t="e">
        <f>1000000000/8000/PerfPowerST5[[#This Row],[Cons.]]</f>
        <v>#N/A</v>
      </c>
      <c r="O110" s="16" t="e">
        <f>1000000000/9000/PerfPowerST5[[#This Row],[Cons.]]</f>
        <v>#N/A</v>
      </c>
      <c r="P110" s="16" t="e">
        <f>1000000000/10000/PerfPowerST5[[#This Row],[Cons.]]</f>
        <v>#N/A</v>
      </c>
      <c r="Q110" s="16" t="e">
        <f>1000000000/1000/PerfPowerST5[[#This Row],[Cons.]]</f>
        <v>#N/A</v>
      </c>
    </row>
    <row r="111" spans="2:17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1" s="16" t="e">
        <f>1000000000/1000/PerfPowerST5[[#This Row],[Cons.]]</f>
        <v>#N/A</v>
      </c>
      <c r="H111" s="16" t="e">
        <f>1000000000/2000/PerfPowerST5[[#This Row],[Cons.]]</f>
        <v>#N/A</v>
      </c>
      <c r="I111" s="16" t="e">
        <f>1000000000/3000/PerfPowerST5[[#This Row],[Cons.]]</f>
        <v>#N/A</v>
      </c>
      <c r="J111" s="16" t="e">
        <f>1000000000/4000/PerfPowerST5[[#This Row],[Cons.]]</f>
        <v>#N/A</v>
      </c>
      <c r="K111" s="16" t="e">
        <f>1000000000/5000/PerfPowerST5[[#This Row],[Cons.]]</f>
        <v>#N/A</v>
      </c>
      <c r="L111" s="16" t="e">
        <f>1000000000/6000/PerfPowerST5[[#This Row],[Cons.]]</f>
        <v>#N/A</v>
      </c>
      <c r="M111" s="16" t="e">
        <f>1000000000/7000/PerfPowerST5[[#This Row],[Cons.]]</f>
        <v>#N/A</v>
      </c>
      <c r="N111" s="16" t="e">
        <f>1000000000/8000/PerfPowerST5[[#This Row],[Cons.]]</f>
        <v>#N/A</v>
      </c>
      <c r="O111" s="16" t="e">
        <f>1000000000/9000/PerfPowerST5[[#This Row],[Cons.]]</f>
        <v>#N/A</v>
      </c>
      <c r="P111" s="16" t="e">
        <f>1000000000/10000/PerfPowerST5[[#This Row],[Cons.]]</f>
        <v>#N/A</v>
      </c>
      <c r="Q111" s="16" t="e">
        <f>1000000000/1000/PerfPowerST5[[#This Row],[Cons.]]</f>
        <v>#N/A</v>
      </c>
    </row>
    <row r="112" spans="2:17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2" s="16" t="e">
        <f>1000000000/1000/PerfPowerST5[[#This Row],[Cons.]]</f>
        <v>#N/A</v>
      </c>
      <c r="H112" s="16" t="e">
        <f>1000000000/2000/PerfPowerST5[[#This Row],[Cons.]]</f>
        <v>#N/A</v>
      </c>
      <c r="I112" s="16" t="e">
        <f>1000000000/3000/PerfPowerST5[[#This Row],[Cons.]]</f>
        <v>#N/A</v>
      </c>
      <c r="J112" s="16" t="e">
        <f>1000000000/4000/PerfPowerST5[[#This Row],[Cons.]]</f>
        <v>#N/A</v>
      </c>
      <c r="K112" s="16" t="e">
        <f>1000000000/5000/PerfPowerST5[[#This Row],[Cons.]]</f>
        <v>#N/A</v>
      </c>
      <c r="L112" s="16" t="e">
        <f>1000000000/6000/PerfPowerST5[[#This Row],[Cons.]]</f>
        <v>#N/A</v>
      </c>
      <c r="M112" s="16" t="e">
        <f>1000000000/7000/PerfPowerST5[[#This Row],[Cons.]]</f>
        <v>#N/A</v>
      </c>
      <c r="N112" s="16" t="e">
        <f>1000000000/8000/PerfPowerST5[[#This Row],[Cons.]]</f>
        <v>#N/A</v>
      </c>
      <c r="O112" s="16" t="e">
        <f>1000000000/9000/PerfPowerST5[[#This Row],[Cons.]]</f>
        <v>#N/A</v>
      </c>
      <c r="P112" s="16" t="e">
        <f>1000000000/10000/PerfPowerST5[[#This Row],[Cons.]]</f>
        <v>#N/A</v>
      </c>
      <c r="Q112" s="16" t="e">
        <f>1000000000/1000/PerfPowerST5[[#This Row],[Cons.]]</f>
        <v>#N/A</v>
      </c>
    </row>
    <row r="113" spans="2:17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3" s="16" t="e">
        <f>1000000000/1000/PerfPowerST5[[#This Row],[Cons.]]</f>
        <v>#N/A</v>
      </c>
      <c r="H113" s="16" t="e">
        <f>1000000000/2000/PerfPowerST5[[#This Row],[Cons.]]</f>
        <v>#N/A</v>
      </c>
      <c r="I113" s="16" t="e">
        <f>1000000000/3000/PerfPowerST5[[#This Row],[Cons.]]</f>
        <v>#N/A</v>
      </c>
      <c r="J113" s="16" t="e">
        <f>1000000000/4000/PerfPowerST5[[#This Row],[Cons.]]</f>
        <v>#N/A</v>
      </c>
      <c r="K113" s="16" t="e">
        <f>1000000000/5000/PerfPowerST5[[#This Row],[Cons.]]</f>
        <v>#N/A</v>
      </c>
      <c r="L113" s="16" t="e">
        <f>1000000000/6000/PerfPowerST5[[#This Row],[Cons.]]</f>
        <v>#N/A</v>
      </c>
      <c r="M113" s="16" t="e">
        <f>1000000000/7000/PerfPowerST5[[#This Row],[Cons.]]</f>
        <v>#N/A</v>
      </c>
      <c r="N113" s="16" t="e">
        <f>1000000000/8000/PerfPowerST5[[#This Row],[Cons.]]</f>
        <v>#N/A</v>
      </c>
      <c r="O113" s="16" t="e">
        <f>1000000000/9000/PerfPowerST5[[#This Row],[Cons.]]</f>
        <v>#N/A</v>
      </c>
      <c r="P113" s="16" t="e">
        <f>1000000000/10000/PerfPowerST5[[#This Row],[Cons.]]</f>
        <v>#N/A</v>
      </c>
      <c r="Q113" s="16" t="e">
        <f>1000000000/1000/PerfPowerST5[[#This Row],[Cons.]]</f>
        <v>#N/A</v>
      </c>
    </row>
    <row r="114" spans="2:17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4" s="16" t="e">
        <f>1000000000/1000/PerfPowerST5[[#This Row],[Cons.]]</f>
        <v>#N/A</v>
      </c>
      <c r="H114" s="16" t="e">
        <f>1000000000/2000/PerfPowerST5[[#This Row],[Cons.]]</f>
        <v>#N/A</v>
      </c>
      <c r="I114" s="16" t="e">
        <f>1000000000/3000/PerfPowerST5[[#This Row],[Cons.]]</f>
        <v>#N/A</v>
      </c>
      <c r="J114" s="16" t="e">
        <f>1000000000/4000/PerfPowerST5[[#This Row],[Cons.]]</f>
        <v>#N/A</v>
      </c>
      <c r="K114" s="16" t="e">
        <f>1000000000/5000/PerfPowerST5[[#This Row],[Cons.]]</f>
        <v>#N/A</v>
      </c>
      <c r="L114" s="16" t="e">
        <f>1000000000/6000/PerfPowerST5[[#This Row],[Cons.]]</f>
        <v>#N/A</v>
      </c>
      <c r="M114" s="16" t="e">
        <f>1000000000/7000/PerfPowerST5[[#This Row],[Cons.]]</f>
        <v>#N/A</v>
      </c>
      <c r="N114" s="16" t="e">
        <f>1000000000/8000/PerfPowerST5[[#This Row],[Cons.]]</f>
        <v>#N/A</v>
      </c>
      <c r="O114" s="16" t="e">
        <f>1000000000/9000/PerfPowerST5[[#This Row],[Cons.]]</f>
        <v>#N/A</v>
      </c>
      <c r="P114" s="16" t="e">
        <f>1000000000/10000/PerfPowerST5[[#This Row],[Cons.]]</f>
        <v>#N/A</v>
      </c>
      <c r="Q114" s="16" t="e">
        <f>1000000000/1000/PerfPowerST5[[#This Row],[Cons.]]</f>
        <v>#N/A</v>
      </c>
    </row>
    <row r="115" spans="2:17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5" s="16" t="e">
        <f>1000000000/1000/PerfPowerST5[[#This Row],[Cons.]]</f>
        <v>#N/A</v>
      </c>
      <c r="H115" s="16" t="e">
        <f>1000000000/2000/PerfPowerST5[[#This Row],[Cons.]]</f>
        <v>#N/A</v>
      </c>
      <c r="I115" s="16" t="e">
        <f>1000000000/3000/PerfPowerST5[[#This Row],[Cons.]]</f>
        <v>#N/A</v>
      </c>
      <c r="J115" s="16" t="e">
        <f>1000000000/4000/PerfPowerST5[[#This Row],[Cons.]]</f>
        <v>#N/A</v>
      </c>
      <c r="K115" s="16" t="e">
        <f>1000000000/5000/PerfPowerST5[[#This Row],[Cons.]]</f>
        <v>#N/A</v>
      </c>
      <c r="L115" s="16" t="e">
        <f>1000000000/6000/PerfPowerST5[[#This Row],[Cons.]]</f>
        <v>#N/A</v>
      </c>
      <c r="M115" s="16" t="e">
        <f>1000000000/7000/PerfPowerST5[[#This Row],[Cons.]]</f>
        <v>#N/A</v>
      </c>
      <c r="N115" s="16" t="e">
        <f>1000000000/8000/PerfPowerST5[[#This Row],[Cons.]]</f>
        <v>#N/A</v>
      </c>
      <c r="O115" s="16" t="e">
        <f>1000000000/9000/PerfPowerST5[[#This Row],[Cons.]]</f>
        <v>#N/A</v>
      </c>
      <c r="P115" s="16" t="e">
        <f>1000000000/10000/PerfPowerST5[[#This Row],[Cons.]]</f>
        <v>#N/A</v>
      </c>
      <c r="Q115" s="16" t="e">
        <f>1000000000/1000/PerfPowerST5[[#This Row],[Cons.]]</f>
        <v>#N/A</v>
      </c>
    </row>
    <row r="116" spans="2:17" x14ac:dyDescent="0.3">
      <c r="B116">
        <f>IFERROR(GeneralTable[[#This Row],[Ref.]],NA())</f>
        <v>113</v>
      </c>
      <c r="C116" s="10" t="e">
        <f>IFERROR(IF(GeneralTable[[#This Row],[Exclude From Chart]]="X",NA(),GeneralTable[[#This Row],[GraphLabel]]),NA())</f>
        <v>#N/A</v>
      </c>
      <c r="D116" s="10"/>
      <c r="E11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6" s="16" t="e">
        <f>1000000000/1000/PerfPowerST5[[#This Row],[Cons.]]</f>
        <v>#N/A</v>
      </c>
      <c r="H116" s="16" t="e">
        <f>1000000000/2000/PerfPowerST5[[#This Row],[Cons.]]</f>
        <v>#N/A</v>
      </c>
      <c r="I116" s="16" t="e">
        <f>1000000000/3000/PerfPowerST5[[#This Row],[Cons.]]</f>
        <v>#N/A</v>
      </c>
      <c r="J116" s="16" t="e">
        <f>1000000000/4000/PerfPowerST5[[#This Row],[Cons.]]</f>
        <v>#N/A</v>
      </c>
      <c r="K116" s="16" t="e">
        <f>1000000000/5000/PerfPowerST5[[#This Row],[Cons.]]</f>
        <v>#N/A</v>
      </c>
      <c r="L116" s="16" t="e">
        <f>1000000000/6000/PerfPowerST5[[#This Row],[Cons.]]</f>
        <v>#N/A</v>
      </c>
      <c r="M116" s="16" t="e">
        <f>1000000000/7000/PerfPowerST5[[#This Row],[Cons.]]</f>
        <v>#N/A</v>
      </c>
      <c r="N116" s="16" t="e">
        <f>1000000000/8000/PerfPowerST5[[#This Row],[Cons.]]</f>
        <v>#N/A</v>
      </c>
      <c r="O116" s="16" t="e">
        <f>1000000000/9000/PerfPowerST5[[#This Row],[Cons.]]</f>
        <v>#N/A</v>
      </c>
      <c r="P116" s="16" t="e">
        <f>1000000000/10000/PerfPowerST5[[#This Row],[Cons.]]</f>
        <v>#N/A</v>
      </c>
      <c r="Q116" s="16" t="e">
        <f>1000000000/1000/PerfPowerST5[[#This Row],[Cons.]]</f>
        <v>#N/A</v>
      </c>
    </row>
    <row r="117" spans="2:17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7" s="16" t="e">
        <f>1000000000/1000/PerfPowerST5[[#This Row],[Cons.]]</f>
        <v>#N/A</v>
      </c>
      <c r="H117" s="16" t="e">
        <f>1000000000/2000/PerfPowerST5[[#This Row],[Cons.]]</f>
        <v>#N/A</v>
      </c>
      <c r="I117" s="16" t="e">
        <f>1000000000/3000/PerfPowerST5[[#This Row],[Cons.]]</f>
        <v>#N/A</v>
      </c>
      <c r="J117" s="16" t="e">
        <f>1000000000/4000/PerfPowerST5[[#This Row],[Cons.]]</f>
        <v>#N/A</v>
      </c>
      <c r="K117" s="16" t="e">
        <f>1000000000/5000/PerfPowerST5[[#This Row],[Cons.]]</f>
        <v>#N/A</v>
      </c>
      <c r="L117" s="16" t="e">
        <f>1000000000/6000/PerfPowerST5[[#This Row],[Cons.]]</f>
        <v>#N/A</v>
      </c>
      <c r="M117" s="16" t="e">
        <f>1000000000/7000/PerfPowerST5[[#This Row],[Cons.]]</f>
        <v>#N/A</v>
      </c>
      <c r="N117" s="16" t="e">
        <f>1000000000/8000/PerfPowerST5[[#This Row],[Cons.]]</f>
        <v>#N/A</v>
      </c>
      <c r="O117" s="16" t="e">
        <f>1000000000/9000/PerfPowerST5[[#This Row],[Cons.]]</f>
        <v>#N/A</v>
      </c>
      <c r="P117" s="16" t="e">
        <f>1000000000/10000/PerfPowerST5[[#This Row],[Cons.]]</f>
        <v>#N/A</v>
      </c>
      <c r="Q117" s="16" t="e">
        <f>1000000000/1000/PerfPowerST5[[#This Row],[Cons.]]</f>
        <v>#N/A</v>
      </c>
    </row>
    <row r="118" spans="2:17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8" s="16" t="e">
        <f>1000000000/1000/PerfPowerST5[[#This Row],[Cons.]]</f>
        <v>#N/A</v>
      </c>
      <c r="H118" s="16" t="e">
        <f>1000000000/2000/PerfPowerST5[[#This Row],[Cons.]]</f>
        <v>#N/A</v>
      </c>
      <c r="I118" s="16" t="e">
        <f>1000000000/3000/PerfPowerST5[[#This Row],[Cons.]]</f>
        <v>#N/A</v>
      </c>
      <c r="J118" s="16" t="e">
        <f>1000000000/4000/PerfPowerST5[[#This Row],[Cons.]]</f>
        <v>#N/A</v>
      </c>
      <c r="K118" s="16" t="e">
        <f>1000000000/5000/PerfPowerST5[[#This Row],[Cons.]]</f>
        <v>#N/A</v>
      </c>
      <c r="L118" s="16" t="e">
        <f>1000000000/6000/PerfPowerST5[[#This Row],[Cons.]]</f>
        <v>#N/A</v>
      </c>
      <c r="M118" s="16" t="e">
        <f>1000000000/7000/PerfPowerST5[[#This Row],[Cons.]]</f>
        <v>#N/A</v>
      </c>
      <c r="N118" s="16" t="e">
        <f>1000000000/8000/PerfPowerST5[[#This Row],[Cons.]]</f>
        <v>#N/A</v>
      </c>
      <c r="O118" s="16" t="e">
        <f>1000000000/9000/PerfPowerST5[[#This Row],[Cons.]]</f>
        <v>#N/A</v>
      </c>
      <c r="P118" s="16" t="e">
        <f>1000000000/10000/PerfPowerST5[[#This Row],[Cons.]]</f>
        <v>#N/A</v>
      </c>
      <c r="Q118" s="16" t="e">
        <f>1000000000/1000/PerfPowerST5[[#This Row],[Cons.]]</f>
        <v>#N/A</v>
      </c>
    </row>
    <row r="119" spans="2:17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9" s="16" t="e">
        <f>1000000000/1000/PerfPowerST5[[#This Row],[Cons.]]</f>
        <v>#N/A</v>
      </c>
      <c r="H119" s="16" t="e">
        <f>1000000000/2000/PerfPowerST5[[#This Row],[Cons.]]</f>
        <v>#N/A</v>
      </c>
      <c r="I119" s="16" t="e">
        <f>1000000000/3000/PerfPowerST5[[#This Row],[Cons.]]</f>
        <v>#N/A</v>
      </c>
      <c r="J119" s="16" t="e">
        <f>1000000000/4000/PerfPowerST5[[#This Row],[Cons.]]</f>
        <v>#N/A</v>
      </c>
      <c r="K119" s="16" t="e">
        <f>1000000000/5000/PerfPowerST5[[#This Row],[Cons.]]</f>
        <v>#N/A</v>
      </c>
      <c r="L119" s="16" t="e">
        <f>1000000000/6000/PerfPowerST5[[#This Row],[Cons.]]</f>
        <v>#N/A</v>
      </c>
      <c r="M119" s="16" t="e">
        <f>1000000000/7000/PerfPowerST5[[#This Row],[Cons.]]</f>
        <v>#N/A</v>
      </c>
      <c r="N119" s="16" t="e">
        <f>1000000000/8000/PerfPowerST5[[#This Row],[Cons.]]</f>
        <v>#N/A</v>
      </c>
      <c r="O119" s="16" t="e">
        <f>1000000000/9000/PerfPowerST5[[#This Row],[Cons.]]</f>
        <v>#N/A</v>
      </c>
      <c r="P119" s="16" t="e">
        <f>1000000000/10000/PerfPowerST5[[#This Row],[Cons.]]</f>
        <v>#N/A</v>
      </c>
      <c r="Q119" s="16" t="e">
        <f>1000000000/1000/PerfPowerST5[[#This Row],[Cons.]]</f>
        <v>#N/A</v>
      </c>
    </row>
    <row r="120" spans="2:17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0" s="16" t="e">
        <f>1000000000/1000/PerfPowerST5[[#This Row],[Cons.]]</f>
        <v>#N/A</v>
      </c>
      <c r="H120" s="16" t="e">
        <f>1000000000/2000/PerfPowerST5[[#This Row],[Cons.]]</f>
        <v>#N/A</v>
      </c>
      <c r="I120" s="16" t="e">
        <f>1000000000/3000/PerfPowerST5[[#This Row],[Cons.]]</f>
        <v>#N/A</v>
      </c>
      <c r="J120" s="16" t="e">
        <f>1000000000/4000/PerfPowerST5[[#This Row],[Cons.]]</f>
        <v>#N/A</v>
      </c>
      <c r="K120" s="16" t="e">
        <f>1000000000/5000/PerfPowerST5[[#This Row],[Cons.]]</f>
        <v>#N/A</v>
      </c>
      <c r="L120" s="16" t="e">
        <f>1000000000/6000/PerfPowerST5[[#This Row],[Cons.]]</f>
        <v>#N/A</v>
      </c>
      <c r="M120" s="16" t="e">
        <f>1000000000/7000/PerfPowerST5[[#This Row],[Cons.]]</f>
        <v>#N/A</v>
      </c>
      <c r="N120" s="16" t="e">
        <f>1000000000/8000/PerfPowerST5[[#This Row],[Cons.]]</f>
        <v>#N/A</v>
      </c>
      <c r="O120" s="16" t="e">
        <f>1000000000/9000/PerfPowerST5[[#This Row],[Cons.]]</f>
        <v>#N/A</v>
      </c>
      <c r="P120" s="16" t="e">
        <f>1000000000/10000/PerfPowerST5[[#This Row],[Cons.]]</f>
        <v>#N/A</v>
      </c>
      <c r="Q120" s="16" t="e">
        <f>1000000000/1000/PerfPowerST5[[#This Row],[Cons.]]</f>
        <v>#N/A</v>
      </c>
    </row>
    <row r="121" spans="2:17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1" s="16" t="e">
        <f>1000000000/1000/PerfPowerST5[[#This Row],[Cons.]]</f>
        <v>#N/A</v>
      </c>
      <c r="H121" s="16" t="e">
        <f>1000000000/2000/PerfPowerST5[[#This Row],[Cons.]]</f>
        <v>#N/A</v>
      </c>
      <c r="I121" s="16" t="e">
        <f>1000000000/3000/PerfPowerST5[[#This Row],[Cons.]]</f>
        <v>#N/A</v>
      </c>
      <c r="J121" s="16" t="e">
        <f>1000000000/4000/PerfPowerST5[[#This Row],[Cons.]]</f>
        <v>#N/A</v>
      </c>
      <c r="K121" s="16" t="e">
        <f>1000000000/5000/PerfPowerST5[[#This Row],[Cons.]]</f>
        <v>#N/A</v>
      </c>
      <c r="L121" s="16" t="e">
        <f>1000000000/6000/PerfPowerST5[[#This Row],[Cons.]]</f>
        <v>#N/A</v>
      </c>
      <c r="M121" s="16" t="e">
        <f>1000000000/7000/PerfPowerST5[[#This Row],[Cons.]]</f>
        <v>#N/A</v>
      </c>
      <c r="N121" s="16" t="e">
        <f>1000000000/8000/PerfPowerST5[[#This Row],[Cons.]]</f>
        <v>#N/A</v>
      </c>
      <c r="O121" s="16" t="e">
        <f>1000000000/9000/PerfPowerST5[[#This Row],[Cons.]]</f>
        <v>#N/A</v>
      </c>
      <c r="P121" s="16" t="e">
        <f>1000000000/10000/PerfPowerST5[[#This Row],[Cons.]]</f>
        <v>#N/A</v>
      </c>
      <c r="Q121" s="16" t="e">
        <f>1000000000/1000/PerfPowerST5[[#This Row],[Cons.]]</f>
        <v>#N/A</v>
      </c>
    </row>
    <row r="122" spans="2:17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2" s="16" t="e">
        <f>1000000000/1000/PerfPowerST5[[#This Row],[Cons.]]</f>
        <v>#N/A</v>
      </c>
      <c r="H122" s="16" t="e">
        <f>1000000000/2000/PerfPowerST5[[#This Row],[Cons.]]</f>
        <v>#N/A</v>
      </c>
      <c r="I122" s="16" t="e">
        <f>1000000000/3000/PerfPowerST5[[#This Row],[Cons.]]</f>
        <v>#N/A</v>
      </c>
      <c r="J122" s="16" t="e">
        <f>1000000000/4000/PerfPowerST5[[#This Row],[Cons.]]</f>
        <v>#N/A</v>
      </c>
      <c r="K122" s="16" t="e">
        <f>1000000000/5000/PerfPowerST5[[#This Row],[Cons.]]</f>
        <v>#N/A</v>
      </c>
      <c r="L122" s="16" t="e">
        <f>1000000000/6000/PerfPowerST5[[#This Row],[Cons.]]</f>
        <v>#N/A</v>
      </c>
      <c r="M122" s="16" t="e">
        <f>1000000000/7000/PerfPowerST5[[#This Row],[Cons.]]</f>
        <v>#N/A</v>
      </c>
      <c r="N122" s="16" t="e">
        <f>1000000000/8000/PerfPowerST5[[#This Row],[Cons.]]</f>
        <v>#N/A</v>
      </c>
      <c r="O122" s="16" t="e">
        <f>1000000000/9000/PerfPowerST5[[#This Row],[Cons.]]</f>
        <v>#N/A</v>
      </c>
      <c r="P122" s="16" t="e">
        <f>1000000000/10000/PerfPowerST5[[#This Row],[Cons.]]</f>
        <v>#N/A</v>
      </c>
      <c r="Q122" s="16" t="e">
        <f>1000000000/1000/PerfPowerST5[[#This Row],[Cons.]]</f>
        <v>#N/A</v>
      </c>
    </row>
    <row r="123" spans="2:17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3" s="16" t="e">
        <f>1000000000/1000/PerfPowerST5[[#This Row],[Cons.]]</f>
        <v>#N/A</v>
      </c>
      <c r="H123" s="16" t="e">
        <f>1000000000/2000/PerfPowerST5[[#This Row],[Cons.]]</f>
        <v>#N/A</v>
      </c>
      <c r="I123" s="16" t="e">
        <f>1000000000/3000/PerfPowerST5[[#This Row],[Cons.]]</f>
        <v>#N/A</v>
      </c>
      <c r="J123" s="16" t="e">
        <f>1000000000/4000/PerfPowerST5[[#This Row],[Cons.]]</f>
        <v>#N/A</v>
      </c>
      <c r="K123" s="16" t="e">
        <f>1000000000/5000/PerfPowerST5[[#This Row],[Cons.]]</f>
        <v>#N/A</v>
      </c>
      <c r="L123" s="16" t="e">
        <f>1000000000/6000/PerfPowerST5[[#This Row],[Cons.]]</f>
        <v>#N/A</v>
      </c>
      <c r="M123" s="16" t="e">
        <f>1000000000/7000/PerfPowerST5[[#This Row],[Cons.]]</f>
        <v>#N/A</v>
      </c>
      <c r="N123" s="16" t="e">
        <f>1000000000/8000/PerfPowerST5[[#This Row],[Cons.]]</f>
        <v>#N/A</v>
      </c>
      <c r="O123" s="16" t="e">
        <f>1000000000/9000/PerfPowerST5[[#This Row],[Cons.]]</f>
        <v>#N/A</v>
      </c>
      <c r="P123" s="16" t="e">
        <f>1000000000/10000/PerfPowerST5[[#This Row],[Cons.]]</f>
        <v>#N/A</v>
      </c>
      <c r="Q123" s="16" t="e">
        <f>1000000000/1000/PerfPowerST5[[#This Row],[Cons.]]</f>
        <v>#N/A</v>
      </c>
    </row>
    <row r="124" spans="2:17" x14ac:dyDescent="0.3">
      <c r="B124">
        <f>IFERROR(GeneralTable[[#This Row],[Ref.]],NA())</f>
        <v>121</v>
      </c>
      <c r="C124" s="10" t="e">
        <f>IFERROR(IF(GeneralTable[[#This Row],[Exclude From Chart]]="X",NA(),GeneralTable[[#This Row],[GraphLabel]]),NA())</f>
        <v>#N/A</v>
      </c>
      <c r="D124" s="10"/>
      <c r="E12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4" s="16" t="e">
        <f>1000000000/1000/PerfPowerST5[[#This Row],[Cons.]]</f>
        <v>#N/A</v>
      </c>
      <c r="H124" s="16" t="e">
        <f>1000000000/2000/PerfPowerST5[[#This Row],[Cons.]]</f>
        <v>#N/A</v>
      </c>
      <c r="I124" s="16" t="e">
        <f>1000000000/3000/PerfPowerST5[[#This Row],[Cons.]]</f>
        <v>#N/A</v>
      </c>
      <c r="J124" s="16" t="e">
        <f>1000000000/4000/PerfPowerST5[[#This Row],[Cons.]]</f>
        <v>#N/A</v>
      </c>
      <c r="K124" s="16" t="e">
        <f>1000000000/5000/PerfPowerST5[[#This Row],[Cons.]]</f>
        <v>#N/A</v>
      </c>
      <c r="L124" s="16" t="e">
        <f>1000000000/6000/PerfPowerST5[[#This Row],[Cons.]]</f>
        <v>#N/A</v>
      </c>
      <c r="M124" s="16" t="e">
        <f>1000000000/7000/PerfPowerST5[[#This Row],[Cons.]]</f>
        <v>#N/A</v>
      </c>
      <c r="N124" s="16" t="e">
        <f>1000000000/8000/PerfPowerST5[[#This Row],[Cons.]]</f>
        <v>#N/A</v>
      </c>
      <c r="O124" s="16" t="e">
        <f>1000000000/9000/PerfPowerST5[[#This Row],[Cons.]]</f>
        <v>#N/A</v>
      </c>
      <c r="P124" s="16" t="e">
        <f>1000000000/10000/PerfPowerST5[[#This Row],[Cons.]]</f>
        <v>#N/A</v>
      </c>
      <c r="Q124" s="16" t="e">
        <f>1000000000/1000/PerfPowerST5[[#This Row],[Cons.]]</f>
        <v>#N/A</v>
      </c>
    </row>
    <row r="125" spans="2:17" x14ac:dyDescent="0.3">
      <c r="B125">
        <f>IFERROR(GeneralTable[[#This Row],[Ref.]],NA())</f>
        <v>122</v>
      </c>
      <c r="C125" s="10" t="e">
        <f>IFERROR(IF(GeneralTable[[#This Row],[Exclude From Chart]]="X",NA(),GeneralTable[[#This Row],[GraphLabel]]),NA())</f>
        <v>#N/A</v>
      </c>
      <c r="D125" s="10"/>
      <c r="E12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5" s="16" t="e">
        <f>1000000000/1000/PerfPowerST5[[#This Row],[Cons.]]</f>
        <v>#N/A</v>
      </c>
      <c r="H125" s="16" t="e">
        <f>1000000000/2000/PerfPowerST5[[#This Row],[Cons.]]</f>
        <v>#N/A</v>
      </c>
      <c r="I125" s="16" t="e">
        <f>1000000000/3000/PerfPowerST5[[#This Row],[Cons.]]</f>
        <v>#N/A</v>
      </c>
      <c r="J125" s="16" t="e">
        <f>1000000000/4000/PerfPowerST5[[#This Row],[Cons.]]</f>
        <v>#N/A</v>
      </c>
      <c r="K125" s="16" t="e">
        <f>1000000000/5000/PerfPowerST5[[#This Row],[Cons.]]</f>
        <v>#N/A</v>
      </c>
      <c r="L125" s="16" t="e">
        <f>1000000000/6000/PerfPowerST5[[#This Row],[Cons.]]</f>
        <v>#N/A</v>
      </c>
      <c r="M125" s="16" t="e">
        <f>1000000000/7000/PerfPowerST5[[#This Row],[Cons.]]</f>
        <v>#N/A</v>
      </c>
      <c r="N125" s="16" t="e">
        <f>1000000000/8000/PerfPowerST5[[#This Row],[Cons.]]</f>
        <v>#N/A</v>
      </c>
      <c r="O125" s="16" t="e">
        <f>1000000000/9000/PerfPowerST5[[#This Row],[Cons.]]</f>
        <v>#N/A</v>
      </c>
      <c r="P125" s="16" t="e">
        <f>1000000000/10000/PerfPowerST5[[#This Row],[Cons.]]</f>
        <v>#N/A</v>
      </c>
      <c r="Q125" s="16" t="e">
        <f>1000000000/1000/PerfPowerST5[[#This Row],[Cons.]]</f>
        <v>#N/A</v>
      </c>
    </row>
    <row r="126" spans="2:17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6" s="16" t="e">
        <f>1000000000/1000/PerfPowerST5[[#This Row],[Cons.]]</f>
        <v>#N/A</v>
      </c>
      <c r="H126" s="16" t="e">
        <f>1000000000/2000/PerfPowerST5[[#This Row],[Cons.]]</f>
        <v>#N/A</v>
      </c>
      <c r="I126" s="16" t="e">
        <f>1000000000/3000/PerfPowerST5[[#This Row],[Cons.]]</f>
        <v>#N/A</v>
      </c>
      <c r="J126" s="16" t="e">
        <f>1000000000/4000/PerfPowerST5[[#This Row],[Cons.]]</f>
        <v>#N/A</v>
      </c>
      <c r="K126" s="16" t="e">
        <f>1000000000/5000/PerfPowerST5[[#This Row],[Cons.]]</f>
        <v>#N/A</v>
      </c>
      <c r="L126" s="16" t="e">
        <f>1000000000/6000/PerfPowerST5[[#This Row],[Cons.]]</f>
        <v>#N/A</v>
      </c>
      <c r="M126" s="16" t="e">
        <f>1000000000/7000/PerfPowerST5[[#This Row],[Cons.]]</f>
        <v>#N/A</v>
      </c>
      <c r="N126" s="16" t="e">
        <f>1000000000/8000/PerfPowerST5[[#This Row],[Cons.]]</f>
        <v>#N/A</v>
      </c>
      <c r="O126" s="16" t="e">
        <f>1000000000/9000/PerfPowerST5[[#This Row],[Cons.]]</f>
        <v>#N/A</v>
      </c>
      <c r="P126" s="16" t="e">
        <f>1000000000/10000/PerfPowerST5[[#This Row],[Cons.]]</f>
        <v>#N/A</v>
      </c>
      <c r="Q126" s="16" t="e">
        <f>1000000000/1000/PerfPowerST5[[#This Row],[Cons.]]</f>
        <v>#N/A</v>
      </c>
    </row>
    <row r="127" spans="2:17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(ADL) @AC v0.7.5 [124]</v>
      </c>
      <c r="D127" s="10"/>
      <c r="E12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7" s="16" t="e">
        <f>1000000000/1000/PerfPowerST5[[#This Row],[Cons.]]</f>
        <v>#N/A</v>
      </c>
      <c r="H127" s="16" t="e">
        <f>1000000000/2000/PerfPowerST5[[#This Row],[Cons.]]</f>
        <v>#N/A</v>
      </c>
      <c r="I127" s="16" t="e">
        <f>1000000000/3000/PerfPowerST5[[#This Row],[Cons.]]</f>
        <v>#N/A</v>
      </c>
      <c r="J127" s="16" t="e">
        <f>1000000000/4000/PerfPowerST5[[#This Row],[Cons.]]</f>
        <v>#N/A</v>
      </c>
      <c r="K127" s="16" t="e">
        <f>1000000000/5000/PerfPowerST5[[#This Row],[Cons.]]</f>
        <v>#N/A</v>
      </c>
      <c r="L127" s="16" t="e">
        <f>1000000000/6000/PerfPowerST5[[#This Row],[Cons.]]</f>
        <v>#N/A</v>
      </c>
      <c r="M127" s="16" t="e">
        <f>1000000000/7000/PerfPowerST5[[#This Row],[Cons.]]</f>
        <v>#N/A</v>
      </c>
      <c r="N127" s="16" t="e">
        <f>1000000000/8000/PerfPowerST5[[#This Row],[Cons.]]</f>
        <v>#N/A</v>
      </c>
      <c r="O127" s="16" t="e">
        <f>1000000000/9000/PerfPowerST5[[#This Row],[Cons.]]</f>
        <v>#N/A</v>
      </c>
      <c r="P127" s="16" t="e">
        <f>1000000000/10000/PerfPowerST5[[#This Row],[Cons.]]</f>
        <v>#N/A</v>
      </c>
      <c r="Q127" s="16" t="e">
        <f>1000000000/1000/PerfPowerST5[[#This Row],[Cons.]]</f>
        <v>#N/A</v>
      </c>
    </row>
    <row r="128" spans="2:17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8" s="16" t="e">
        <f>1000000000/1000/PerfPowerST5[[#This Row],[Cons.]]</f>
        <v>#N/A</v>
      </c>
      <c r="H128" s="16" t="e">
        <f>1000000000/2000/PerfPowerST5[[#This Row],[Cons.]]</f>
        <v>#N/A</v>
      </c>
      <c r="I128" s="16" t="e">
        <f>1000000000/3000/PerfPowerST5[[#This Row],[Cons.]]</f>
        <v>#N/A</v>
      </c>
      <c r="J128" s="16" t="e">
        <f>1000000000/4000/PerfPowerST5[[#This Row],[Cons.]]</f>
        <v>#N/A</v>
      </c>
      <c r="K128" s="16" t="e">
        <f>1000000000/5000/PerfPowerST5[[#This Row],[Cons.]]</f>
        <v>#N/A</v>
      </c>
      <c r="L128" s="16" t="e">
        <f>1000000000/6000/PerfPowerST5[[#This Row],[Cons.]]</f>
        <v>#N/A</v>
      </c>
      <c r="M128" s="16" t="e">
        <f>1000000000/7000/PerfPowerST5[[#This Row],[Cons.]]</f>
        <v>#N/A</v>
      </c>
      <c r="N128" s="16" t="e">
        <f>1000000000/8000/PerfPowerST5[[#This Row],[Cons.]]</f>
        <v>#N/A</v>
      </c>
      <c r="O128" s="16" t="e">
        <f>1000000000/9000/PerfPowerST5[[#This Row],[Cons.]]</f>
        <v>#N/A</v>
      </c>
      <c r="P128" s="16" t="e">
        <f>1000000000/10000/PerfPowerST5[[#This Row],[Cons.]]</f>
        <v>#N/A</v>
      </c>
      <c r="Q128" s="16" t="e">
        <f>1000000000/1000/PerfPowerST5[[#This Row],[Cons.]]</f>
        <v>#N/A</v>
      </c>
    </row>
    <row r="129" spans="2:17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9" s="16" t="e">
        <f>1000000000/1000/PerfPowerST5[[#This Row],[Cons.]]</f>
        <v>#N/A</v>
      </c>
      <c r="H129" s="16" t="e">
        <f>1000000000/2000/PerfPowerST5[[#This Row],[Cons.]]</f>
        <v>#N/A</v>
      </c>
      <c r="I129" s="16" t="e">
        <f>1000000000/3000/PerfPowerST5[[#This Row],[Cons.]]</f>
        <v>#N/A</v>
      </c>
      <c r="J129" s="16" t="e">
        <f>1000000000/4000/PerfPowerST5[[#This Row],[Cons.]]</f>
        <v>#N/A</v>
      </c>
      <c r="K129" s="16" t="e">
        <f>1000000000/5000/PerfPowerST5[[#This Row],[Cons.]]</f>
        <v>#N/A</v>
      </c>
      <c r="L129" s="16" t="e">
        <f>1000000000/6000/PerfPowerST5[[#This Row],[Cons.]]</f>
        <v>#N/A</v>
      </c>
      <c r="M129" s="16" t="e">
        <f>1000000000/7000/PerfPowerST5[[#This Row],[Cons.]]</f>
        <v>#N/A</v>
      </c>
      <c r="N129" s="16" t="e">
        <f>1000000000/8000/PerfPowerST5[[#This Row],[Cons.]]</f>
        <v>#N/A</v>
      </c>
      <c r="O129" s="16" t="e">
        <f>1000000000/9000/PerfPowerST5[[#This Row],[Cons.]]</f>
        <v>#N/A</v>
      </c>
      <c r="P129" s="16" t="e">
        <f>1000000000/10000/PerfPowerST5[[#This Row],[Cons.]]</f>
        <v>#N/A</v>
      </c>
      <c r="Q129" s="16" t="e">
        <f>1000000000/1000/PerfPowerST5[[#This Row],[Cons.]]</f>
        <v>#N/A</v>
      </c>
    </row>
    <row r="130" spans="2:17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0" s="16" t="e">
        <f>1000000000/1000/PerfPowerST5[[#This Row],[Cons.]]</f>
        <v>#N/A</v>
      </c>
      <c r="H130" s="16" t="e">
        <f>1000000000/2000/PerfPowerST5[[#This Row],[Cons.]]</f>
        <v>#N/A</v>
      </c>
      <c r="I130" s="16" t="e">
        <f>1000000000/3000/PerfPowerST5[[#This Row],[Cons.]]</f>
        <v>#N/A</v>
      </c>
      <c r="J130" s="16" t="e">
        <f>1000000000/4000/PerfPowerST5[[#This Row],[Cons.]]</f>
        <v>#N/A</v>
      </c>
      <c r="K130" s="16" t="e">
        <f>1000000000/5000/PerfPowerST5[[#This Row],[Cons.]]</f>
        <v>#N/A</v>
      </c>
      <c r="L130" s="16" t="e">
        <f>1000000000/6000/PerfPowerST5[[#This Row],[Cons.]]</f>
        <v>#N/A</v>
      </c>
      <c r="M130" s="16" t="e">
        <f>1000000000/7000/PerfPowerST5[[#This Row],[Cons.]]</f>
        <v>#N/A</v>
      </c>
      <c r="N130" s="16" t="e">
        <f>1000000000/8000/PerfPowerST5[[#This Row],[Cons.]]</f>
        <v>#N/A</v>
      </c>
      <c r="O130" s="16" t="e">
        <f>1000000000/9000/PerfPowerST5[[#This Row],[Cons.]]</f>
        <v>#N/A</v>
      </c>
      <c r="P130" s="16" t="e">
        <f>1000000000/10000/PerfPowerST5[[#This Row],[Cons.]]</f>
        <v>#N/A</v>
      </c>
      <c r="Q130" s="16" t="e">
        <f>1000000000/1000/PerfPowerST5[[#This Row],[Cons.]]</f>
        <v>#N/A</v>
      </c>
    </row>
    <row r="131" spans="2:17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>
        <f>IFERROR(IF(OR(GeneralTable[[#This Row],[Exclude From Chart]]="X",PerfPowerST5[[#This Row],[ExcludeHere]]="X",ISBLANK(GeneralTable[[#This Row],[Cons. GB5]])),NA(),GeneralTable[[#This Row],[Cons. GB5]]),NA())</f>
        <v>2133</v>
      </c>
      <c r="F131" s="12">
        <f>IFERROR(IF(OR(GeneralTable[[#This Row],[Exclude From Chart]]="X",PerfPowerST5[[#This Row],[ExcludeHere]]="X",ISBLANK(GeneralTable[[#This Row],[Dur. GB5]])),NA(),GeneralTable[[#This Row],[Dur. GB5]]),NA())</f>
        <v>139.15</v>
      </c>
      <c r="G131" s="16">
        <f>1000000000/1000/PerfPowerST5[[#This Row],[Cons.]]</f>
        <v>468.8232536333802</v>
      </c>
      <c r="H131" s="16">
        <f>1000000000/2000/PerfPowerST5[[#This Row],[Cons.]]</f>
        <v>234.4116268166901</v>
      </c>
      <c r="I131" s="16">
        <f>1000000000/3000/PerfPowerST5[[#This Row],[Cons.]]</f>
        <v>156.27441787779338</v>
      </c>
      <c r="J131" s="16">
        <f>1000000000/4000/PerfPowerST5[[#This Row],[Cons.]]</f>
        <v>117.20581340834505</v>
      </c>
      <c r="K131" s="16">
        <f>1000000000/5000/PerfPowerST5[[#This Row],[Cons.]]</f>
        <v>93.764650726676038</v>
      </c>
      <c r="L131" s="16">
        <f>1000000000/6000/PerfPowerST5[[#This Row],[Cons.]]</f>
        <v>78.137208938896691</v>
      </c>
      <c r="M131" s="16">
        <f>1000000000/7000/PerfPowerST5[[#This Row],[Cons.]]</f>
        <v>66.974750519054325</v>
      </c>
      <c r="N131" s="16">
        <f>1000000000/8000/PerfPowerST5[[#This Row],[Cons.]]</f>
        <v>58.602906704172526</v>
      </c>
      <c r="O131" s="16">
        <f>1000000000/9000/PerfPowerST5[[#This Row],[Cons.]]</f>
        <v>52.091472625931132</v>
      </c>
      <c r="P131" s="16">
        <f>1000000000/10000/PerfPowerST5[[#This Row],[Cons.]]</f>
        <v>46.882325363338019</v>
      </c>
      <c r="Q131" s="16">
        <f>1000000000/1000/PerfPowerST5[[#This Row],[Cons.]]</f>
        <v>468.8232536333802</v>
      </c>
    </row>
    <row r="132" spans="2:17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2" s="16" t="e">
        <f>1000000000/1000/PerfPowerST5[[#This Row],[Cons.]]</f>
        <v>#N/A</v>
      </c>
      <c r="H132" s="16" t="e">
        <f>1000000000/2000/PerfPowerST5[[#This Row],[Cons.]]</f>
        <v>#N/A</v>
      </c>
      <c r="I132" s="16" t="e">
        <f>1000000000/3000/PerfPowerST5[[#This Row],[Cons.]]</f>
        <v>#N/A</v>
      </c>
      <c r="J132" s="16" t="e">
        <f>1000000000/4000/PerfPowerST5[[#This Row],[Cons.]]</f>
        <v>#N/A</v>
      </c>
      <c r="K132" s="16" t="e">
        <f>1000000000/5000/PerfPowerST5[[#This Row],[Cons.]]</f>
        <v>#N/A</v>
      </c>
      <c r="L132" s="16" t="e">
        <f>1000000000/6000/PerfPowerST5[[#This Row],[Cons.]]</f>
        <v>#N/A</v>
      </c>
      <c r="M132" s="16" t="e">
        <f>1000000000/7000/PerfPowerST5[[#This Row],[Cons.]]</f>
        <v>#N/A</v>
      </c>
      <c r="N132" s="16" t="e">
        <f>1000000000/8000/PerfPowerST5[[#This Row],[Cons.]]</f>
        <v>#N/A</v>
      </c>
      <c r="O132" s="16" t="e">
        <f>1000000000/9000/PerfPowerST5[[#This Row],[Cons.]]</f>
        <v>#N/A</v>
      </c>
      <c r="P132" s="16" t="e">
        <f>1000000000/10000/PerfPowerST5[[#This Row],[Cons.]]</f>
        <v>#N/A</v>
      </c>
      <c r="Q132" s="16" t="e">
        <f>1000000000/1000/PerfPowerST5[[#This Row],[Cons.]]</f>
        <v>#N/A</v>
      </c>
    </row>
    <row r="133" spans="2:17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>
        <f>IFERROR(IF(OR(GeneralTable[[#This Row],[Exclude From Chart]]="X",PerfPowerST5[[#This Row],[ExcludeHere]]="X",ISBLANK(GeneralTable[[#This Row],[Cons. GB5]])),NA(),GeneralTable[[#This Row],[Cons. GB5]]),NA())</f>
        <v>8510</v>
      </c>
      <c r="F133" s="12">
        <f>IFERROR(IF(OR(GeneralTable[[#This Row],[Exclude From Chart]]="X",PerfPowerST5[[#This Row],[ExcludeHere]]="X",ISBLANK(GeneralTable[[#This Row],[Dur. GB5]])),NA(),GeneralTable[[#This Row],[Dur. GB5]]),NA())</f>
        <v>170.95</v>
      </c>
      <c r="G133" s="16">
        <f>1000000000/1000/PerfPowerST5[[#This Row],[Cons.]]</f>
        <v>117.50881316098707</v>
      </c>
      <c r="H133" s="16">
        <f>1000000000/2000/PerfPowerST5[[#This Row],[Cons.]]</f>
        <v>58.754406580493537</v>
      </c>
      <c r="I133" s="16">
        <f>1000000000/3000/PerfPowerST5[[#This Row],[Cons.]]</f>
        <v>39.169604386995687</v>
      </c>
      <c r="J133" s="16">
        <f>1000000000/4000/PerfPowerST5[[#This Row],[Cons.]]</f>
        <v>29.377203290246769</v>
      </c>
      <c r="K133" s="16">
        <f>1000000000/5000/PerfPowerST5[[#This Row],[Cons.]]</f>
        <v>23.501762632197416</v>
      </c>
      <c r="L133" s="16">
        <f>1000000000/6000/PerfPowerST5[[#This Row],[Cons.]]</f>
        <v>19.584802193497843</v>
      </c>
      <c r="M133" s="16">
        <f>1000000000/7000/PerfPowerST5[[#This Row],[Cons.]]</f>
        <v>16.78697330871244</v>
      </c>
      <c r="N133" s="16">
        <f>1000000000/8000/PerfPowerST5[[#This Row],[Cons.]]</f>
        <v>14.688601645123384</v>
      </c>
      <c r="O133" s="16">
        <f>1000000000/9000/PerfPowerST5[[#This Row],[Cons.]]</f>
        <v>13.056534795665231</v>
      </c>
      <c r="P133" s="16">
        <f>1000000000/10000/PerfPowerST5[[#This Row],[Cons.]]</f>
        <v>11.750881316098708</v>
      </c>
      <c r="Q133" s="16">
        <f>1000000000/1000/PerfPowerST5[[#This Row],[Cons.]]</f>
        <v>117.50881316098707</v>
      </c>
    </row>
    <row r="134" spans="2:17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>
        <f>IFERROR(IF(OR(GeneralTable[[#This Row],[Exclude From Chart]]="X",PerfPowerST5[[#This Row],[ExcludeHere]]="X",ISBLANK(GeneralTable[[#This Row],[Cons. GB5]])),NA(),GeneralTable[[#This Row],[Cons. GB5]]),NA())</f>
        <v>8264</v>
      </c>
      <c r="F134" s="12">
        <f>IFERROR(IF(OR(GeneralTable[[#This Row],[Exclude From Chart]]="X",PerfPowerST5[[#This Row],[ExcludeHere]]="X",ISBLANK(GeneralTable[[#This Row],[Dur. GB5]])),NA(),GeneralTable[[#This Row],[Dur. GB5]]),NA())</f>
        <v>120.88</v>
      </c>
      <c r="G134" s="16">
        <f>1000000000/1000/PerfPowerST5[[#This Row],[Cons.]]</f>
        <v>121.00677637947724</v>
      </c>
      <c r="H134" s="16">
        <f>1000000000/2000/PerfPowerST5[[#This Row],[Cons.]]</f>
        <v>60.503388189738622</v>
      </c>
      <c r="I134" s="16">
        <f>1000000000/3000/PerfPowerST5[[#This Row],[Cons.]]</f>
        <v>40.335592126492415</v>
      </c>
      <c r="J134" s="16">
        <f>1000000000/4000/PerfPowerST5[[#This Row],[Cons.]]</f>
        <v>30.251694094869311</v>
      </c>
      <c r="K134" s="16">
        <f>1000000000/5000/PerfPowerST5[[#This Row],[Cons.]]</f>
        <v>24.201355275895452</v>
      </c>
      <c r="L134" s="16">
        <f>1000000000/6000/PerfPowerST5[[#This Row],[Cons.]]</f>
        <v>20.167796063246207</v>
      </c>
      <c r="M134" s="16">
        <f>1000000000/7000/PerfPowerST5[[#This Row],[Cons.]]</f>
        <v>17.286682339925324</v>
      </c>
      <c r="N134" s="16">
        <f>1000000000/8000/PerfPowerST5[[#This Row],[Cons.]]</f>
        <v>15.125847047434656</v>
      </c>
      <c r="O134" s="16">
        <f>1000000000/9000/PerfPowerST5[[#This Row],[Cons.]]</f>
        <v>13.445197375497472</v>
      </c>
      <c r="P134" s="16">
        <f>1000000000/10000/PerfPowerST5[[#This Row],[Cons.]]</f>
        <v>12.100677637947726</v>
      </c>
      <c r="Q134" s="16">
        <f>1000000000/1000/PerfPowerST5[[#This Row],[Cons.]]</f>
        <v>121.00677637947724</v>
      </c>
    </row>
    <row r="135" spans="2:17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>
        <f>IFERROR(IF(OR(GeneralTable[[#This Row],[Exclude From Chart]]="X",PerfPowerST5[[#This Row],[ExcludeHere]]="X",ISBLANK(GeneralTable[[#This Row],[Cons. GB5]])),NA(),GeneralTable[[#This Row],[Cons. GB5]]),NA())</f>
        <v>9528</v>
      </c>
      <c r="F135" s="12">
        <f>IFERROR(IF(OR(GeneralTable[[#This Row],[Exclude From Chart]]="X",PerfPowerST5[[#This Row],[ExcludeHere]]="X",ISBLANK(GeneralTable[[#This Row],[Dur. GB5]])),NA(),GeneralTable[[#This Row],[Dur. GB5]]),NA())</f>
        <v>115.24</v>
      </c>
      <c r="G135" s="16">
        <f>1000000000/1000/PerfPowerST5[[#This Row],[Cons.]]</f>
        <v>104.95382031905962</v>
      </c>
      <c r="H135" s="16">
        <f>1000000000/2000/PerfPowerST5[[#This Row],[Cons.]]</f>
        <v>52.476910159529808</v>
      </c>
      <c r="I135" s="16">
        <f>1000000000/3000/PerfPowerST5[[#This Row],[Cons.]]</f>
        <v>34.98460677301987</v>
      </c>
      <c r="J135" s="16">
        <f>1000000000/4000/PerfPowerST5[[#This Row],[Cons.]]</f>
        <v>26.238455079764904</v>
      </c>
      <c r="K135" s="16">
        <f>1000000000/5000/PerfPowerST5[[#This Row],[Cons.]]</f>
        <v>20.990764063811923</v>
      </c>
      <c r="L135" s="16">
        <f>1000000000/6000/PerfPowerST5[[#This Row],[Cons.]]</f>
        <v>17.492303386509935</v>
      </c>
      <c r="M135" s="16">
        <f>1000000000/7000/PerfPowerST5[[#This Row],[Cons.]]</f>
        <v>14.993402902722803</v>
      </c>
      <c r="N135" s="16">
        <f>1000000000/8000/PerfPowerST5[[#This Row],[Cons.]]</f>
        <v>13.119227539882452</v>
      </c>
      <c r="O135" s="16">
        <f>1000000000/9000/PerfPowerST5[[#This Row],[Cons.]]</f>
        <v>11.661535591006624</v>
      </c>
      <c r="P135" s="16">
        <f>1000000000/10000/PerfPowerST5[[#This Row],[Cons.]]</f>
        <v>10.495382031905962</v>
      </c>
      <c r="Q135" s="16">
        <f>1000000000/1000/PerfPowerST5[[#This Row],[Cons.]]</f>
        <v>104.95382031905962</v>
      </c>
    </row>
    <row r="136" spans="2:17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>
        <f>IFERROR(IF(OR(GeneralTable[[#This Row],[Exclude From Chart]]="X",PerfPowerST5[[#This Row],[ExcludeHere]]="X",ISBLANK(GeneralTable[[#This Row],[Cons. GB5]])),NA(),GeneralTable[[#This Row],[Cons. GB5]]),NA())</f>
        <v>9997</v>
      </c>
      <c r="F136" s="12">
        <f>IFERROR(IF(OR(GeneralTable[[#This Row],[Exclude From Chart]]="X",PerfPowerST5[[#This Row],[ExcludeHere]]="X",ISBLANK(GeneralTable[[#This Row],[Dur. GB5]])),NA(),GeneralTable[[#This Row],[Dur. GB5]]),NA())</f>
        <v>114.75</v>
      </c>
      <c r="G136" s="16">
        <f>1000000000/1000/PerfPowerST5[[#This Row],[Cons.]]</f>
        <v>100.03000900270081</v>
      </c>
      <c r="H136" s="16">
        <f>1000000000/2000/PerfPowerST5[[#This Row],[Cons.]]</f>
        <v>50.015004501350404</v>
      </c>
      <c r="I136" s="16">
        <f>1000000000/3000/PerfPowerST5[[#This Row],[Cons.]]</f>
        <v>33.343336334233598</v>
      </c>
      <c r="J136" s="16">
        <f>1000000000/4000/PerfPowerST5[[#This Row],[Cons.]]</f>
        <v>25.007502250675202</v>
      </c>
      <c r="K136" s="16">
        <f>1000000000/5000/PerfPowerST5[[#This Row],[Cons.]]</f>
        <v>20.006001800540162</v>
      </c>
      <c r="L136" s="16">
        <f>1000000000/6000/PerfPowerST5[[#This Row],[Cons.]]</f>
        <v>16.671668167116799</v>
      </c>
      <c r="M136" s="16">
        <f>1000000000/7000/PerfPowerST5[[#This Row],[Cons.]]</f>
        <v>14.290001286100116</v>
      </c>
      <c r="N136" s="16">
        <f>1000000000/8000/PerfPowerST5[[#This Row],[Cons.]]</f>
        <v>12.503751125337601</v>
      </c>
      <c r="O136" s="16">
        <f>1000000000/9000/PerfPowerST5[[#This Row],[Cons.]]</f>
        <v>11.114445444744534</v>
      </c>
      <c r="P136" s="16">
        <f>1000000000/10000/PerfPowerST5[[#This Row],[Cons.]]</f>
        <v>10.003000900270081</v>
      </c>
      <c r="Q136" s="16">
        <f>1000000000/1000/PerfPowerST5[[#This Row],[Cons.]]</f>
        <v>100.03000900270081</v>
      </c>
    </row>
    <row r="137" spans="2:17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>
        <f>IFERROR(IF(OR(GeneralTable[[#This Row],[Exclude From Chart]]="X",PerfPowerST5[[#This Row],[ExcludeHere]]="X",ISBLANK(GeneralTable[[#This Row],[Cons. GB5]])),NA(),GeneralTable[[#This Row],[Cons. GB5]]),NA())</f>
        <v>11117</v>
      </c>
      <c r="F137" s="12">
        <f>IFERROR(IF(OR(GeneralTable[[#This Row],[Exclude From Chart]]="X",PerfPowerST5[[#This Row],[ExcludeHere]]="X",ISBLANK(GeneralTable[[#This Row],[Dur. GB5]])),NA(),GeneralTable[[#This Row],[Dur. GB5]]),NA())</f>
        <v>114.08</v>
      </c>
      <c r="G137" s="16">
        <f>1000000000/1000/PerfPowerST5[[#This Row],[Cons.]]</f>
        <v>89.952325267608174</v>
      </c>
      <c r="H137" s="16">
        <f>1000000000/2000/PerfPowerST5[[#This Row],[Cons.]]</f>
        <v>44.976162633804087</v>
      </c>
      <c r="I137" s="16">
        <f>1000000000/3000/PerfPowerST5[[#This Row],[Cons.]]</f>
        <v>29.984108422536053</v>
      </c>
      <c r="J137" s="16">
        <f>1000000000/4000/PerfPowerST5[[#This Row],[Cons.]]</f>
        <v>22.488081316902043</v>
      </c>
      <c r="K137" s="16">
        <f>1000000000/5000/PerfPowerST5[[#This Row],[Cons.]]</f>
        <v>17.990465053521632</v>
      </c>
      <c r="L137" s="16">
        <f>1000000000/6000/PerfPowerST5[[#This Row],[Cons.]]</f>
        <v>14.992054211268027</v>
      </c>
      <c r="M137" s="16">
        <f>1000000000/7000/PerfPowerST5[[#This Row],[Cons.]]</f>
        <v>12.850332181086882</v>
      </c>
      <c r="N137" s="16">
        <f>1000000000/8000/PerfPowerST5[[#This Row],[Cons.]]</f>
        <v>11.244040658451022</v>
      </c>
      <c r="O137" s="16">
        <f>1000000000/9000/PerfPowerST5[[#This Row],[Cons.]]</f>
        <v>9.9947028075120183</v>
      </c>
      <c r="P137" s="16">
        <f>1000000000/10000/PerfPowerST5[[#This Row],[Cons.]]</f>
        <v>8.995232526760816</v>
      </c>
      <c r="Q137" s="16">
        <f>1000000000/1000/PerfPowerST5[[#This Row],[Cons.]]</f>
        <v>89.952325267608174</v>
      </c>
    </row>
    <row r="138" spans="2:17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8" s="16" t="e">
        <f>1000000000/1000/PerfPowerST5[[#This Row],[Cons.]]</f>
        <v>#N/A</v>
      </c>
      <c r="H138" s="16" t="e">
        <f>1000000000/2000/PerfPowerST5[[#This Row],[Cons.]]</f>
        <v>#N/A</v>
      </c>
      <c r="I138" s="16" t="e">
        <f>1000000000/3000/PerfPowerST5[[#This Row],[Cons.]]</f>
        <v>#N/A</v>
      </c>
      <c r="J138" s="16" t="e">
        <f>1000000000/4000/PerfPowerST5[[#This Row],[Cons.]]</f>
        <v>#N/A</v>
      </c>
      <c r="K138" s="16" t="e">
        <f>1000000000/5000/PerfPowerST5[[#This Row],[Cons.]]</f>
        <v>#N/A</v>
      </c>
      <c r="L138" s="16" t="e">
        <f>1000000000/6000/PerfPowerST5[[#This Row],[Cons.]]</f>
        <v>#N/A</v>
      </c>
      <c r="M138" s="16" t="e">
        <f>1000000000/7000/PerfPowerST5[[#This Row],[Cons.]]</f>
        <v>#N/A</v>
      </c>
      <c r="N138" s="16" t="e">
        <f>1000000000/8000/PerfPowerST5[[#This Row],[Cons.]]</f>
        <v>#N/A</v>
      </c>
      <c r="O138" s="16" t="e">
        <f>1000000000/9000/PerfPowerST5[[#This Row],[Cons.]]</f>
        <v>#N/A</v>
      </c>
      <c r="P138" s="16" t="e">
        <f>1000000000/10000/PerfPowerST5[[#This Row],[Cons.]]</f>
        <v>#N/A</v>
      </c>
      <c r="Q138" s="16" t="e">
        <f>1000000000/1000/PerfPowerST5[[#This Row],[Cons.]]</f>
        <v>#N/A</v>
      </c>
    </row>
    <row r="139" spans="2:17" x14ac:dyDescent="0.3">
      <c r="B139">
        <f>IFERROR(GeneralTable[[#This Row],[Ref.]],NA())</f>
        <v>136</v>
      </c>
      <c r="C139" s="10" t="e">
        <f>IFERROR(IF(GeneralTable[[#This Row],[Exclude From Chart]]="X",NA(),GeneralTable[[#This Row],[GraphLabel]]),NA())</f>
        <v>#N/A</v>
      </c>
      <c r="D139" s="10"/>
      <c r="E13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9" s="16" t="e">
        <f>1000000000/1000/PerfPowerST5[[#This Row],[Cons.]]</f>
        <v>#N/A</v>
      </c>
      <c r="H139" s="16" t="e">
        <f>1000000000/2000/PerfPowerST5[[#This Row],[Cons.]]</f>
        <v>#N/A</v>
      </c>
      <c r="I139" s="16" t="e">
        <f>1000000000/3000/PerfPowerST5[[#This Row],[Cons.]]</f>
        <v>#N/A</v>
      </c>
      <c r="J139" s="16" t="e">
        <f>1000000000/4000/PerfPowerST5[[#This Row],[Cons.]]</f>
        <v>#N/A</v>
      </c>
      <c r="K139" s="16" t="e">
        <f>1000000000/5000/PerfPowerST5[[#This Row],[Cons.]]</f>
        <v>#N/A</v>
      </c>
      <c r="L139" s="16" t="e">
        <f>1000000000/6000/PerfPowerST5[[#This Row],[Cons.]]</f>
        <v>#N/A</v>
      </c>
      <c r="M139" s="16" t="e">
        <f>1000000000/7000/PerfPowerST5[[#This Row],[Cons.]]</f>
        <v>#N/A</v>
      </c>
      <c r="N139" s="16" t="e">
        <f>1000000000/8000/PerfPowerST5[[#This Row],[Cons.]]</f>
        <v>#N/A</v>
      </c>
      <c r="O139" s="16" t="e">
        <f>1000000000/9000/PerfPowerST5[[#This Row],[Cons.]]</f>
        <v>#N/A</v>
      </c>
      <c r="P139" s="16" t="e">
        <f>1000000000/10000/PerfPowerST5[[#This Row],[Cons.]]</f>
        <v>#N/A</v>
      </c>
      <c r="Q139" s="16" t="e">
        <f>1000000000/1000/PerfPowerST5[[#This Row],[Cons.]]</f>
        <v>#N/A</v>
      </c>
    </row>
    <row r="140" spans="2:17" x14ac:dyDescent="0.3">
      <c r="B140">
        <f>IFERROR(GeneralTable[[#This Row],[Ref.]],NA())</f>
        <v>137</v>
      </c>
      <c r="C140" s="10" t="str">
        <f>IFERROR(IF(GeneralTable[[#This Row],[Exclude From Chart]]="X",NA(),GeneralTable[[#This Row],[GraphLabel]]),NA())</f>
        <v>R5 5675U (CZN) @AC [137]</v>
      </c>
      <c r="D140" s="10"/>
      <c r="E140" s="11">
        <f>IFERROR(IF(OR(GeneralTable[[#This Row],[Exclude From Chart]]="X",PerfPowerST5[[#This Row],[ExcludeHere]]="X",ISBLANK(GeneralTable[[#This Row],[Cons. GB5]])),NA(),GeneralTable[[#This Row],[Cons. GB5]]),NA())</f>
        <v>2561</v>
      </c>
      <c r="F140" s="12">
        <f>IFERROR(IF(OR(GeneralTable[[#This Row],[Exclude From Chart]]="X",PerfPowerST5[[#This Row],[ExcludeHere]]="X",ISBLANK(GeneralTable[[#This Row],[Dur. GB5]])),NA(),GeneralTable[[#This Row],[Dur. GB5]]),NA())</f>
        <v>158.94</v>
      </c>
      <c r="G140" s="16">
        <f>1000000000/1000/PerfPowerST5[[#This Row],[Cons.]]</f>
        <v>390.47247169074581</v>
      </c>
      <c r="H140" s="16">
        <f>1000000000/2000/PerfPowerST5[[#This Row],[Cons.]]</f>
        <v>195.2362358453729</v>
      </c>
      <c r="I140" s="16">
        <f>1000000000/3000/PerfPowerST5[[#This Row],[Cons.]]</f>
        <v>130.15749056358192</v>
      </c>
      <c r="J140" s="16">
        <f>1000000000/4000/PerfPowerST5[[#This Row],[Cons.]]</f>
        <v>97.618117922686451</v>
      </c>
      <c r="K140" s="16">
        <f>1000000000/5000/PerfPowerST5[[#This Row],[Cons.]]</f>
        <v>78.094494338149161</v>
      </c>
      <c r="L140" s="16">
        <f>1000000000/6000/PerfPowerST5[[#This Row],[Cons.]]</f>
        <v>65.078745281790958</v>
      </c>
      <c r="M140" s="16">
        <f>1000000000/7000/PerfPowerST5[[#This Row],[Cons.]]</f>
        <v>55.781781670106547</v>
      </c>
      <c r="N140" s="16">
        <f>1000000000/8000/PerfPowerST5[[#This Row],[Cons.]]</f>
        <v>48.809058961343226</v>
      </c>
      <c r="O140" s="16">
        <f>1000000000/9000/PerfPowerST5[[#This Row],[Cons.]]</f>
        <v>43.385830187860641</v>
      </c>
      <c r="P140" s="16">
        <f>1000000000/10000/PerfPowerST5[[#This Row],[Cons.]]</f>
        <v>39.047247169074581</v>
      </c>
      <c r="Q140" s="16">
        <f>1000000000/1000/PerfPowerST5[[#This Row],[Cons.]]</f>
        <v>390.47247169074581</v>
      </c>
    </row>
    <row r="141" spans="2:17" x14ac:dyDescent="0.3">
      <c r="B141">
        <f>IFERROR(GeneralTable[[#This Row],[Ref.]],NA())</f>
        <v>138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1" s="16" t="e">
        <f>1000000000/1000/PerfPowerST5[[#This Row],[Cons.]]</f>
        <v>#N/A</v>
      </c>
      <c r="H141" s="16" t="e">
        <f>1000000000/2000/PerfPowerST5[[#This Row],[Cons.]]</f>
        <v>#N/A</v>
      </c>
      <c r="I141" s="16" t="e">
        <f>1000000000/3000/PerfPowerST5[[#This Row],[Cons.]]</f>
        <v>#N/A</v>
      </c>
      <c r="J141" s="16" t="e">
        <f>1000000000/4000/PerfPowerST5[[#This Row],[Cons.]]</f>
        <v>#N/A</v>
      </c>
      <c r="K141" s="16" t="e">
        <f>1000000000/5000/PerfPowerST5[[#This Row],[Cons.]]</f>
        <v>#N/A</v>
      </c>
      <c r="L141" s="16" t="e">
        <f>1000000000/6000/PerfPowerST5[[#This Row],[Cons.]]</f>
        <v>#N/A</v>
      </c>
      <c r="M141" s="16" t="e">
        <f>1000000000/7000/PerfPowerST5[[#This Row],[Cons.]]</f>
        <v>#N/A</v>
      </c>
      <c r="N141" s="16" t="e">
        <f>1000000000/8000/PerfPowerST5[[#This Row],[Cons.]]</f>
        <v>#N/A</v>
      </c>
      <c r="O141" s="16" t="e">
        <f>1000000000/9000/PerfPowerST5[[#This Row],[Cons.]]</f>
        <v>#N/A</v>
      </c>
      <c r="P141" s="16" t="e">
        <f>1000000000/10000/PerfPowerST5[[#This Row],[Cons.]]</f>
        <v>#N/A</v>
      </c>
      <c r="Q141" s="16" t="e">
        <f>1000000000/1000/PerfPowerST5[[#This Row],[Cons.]]</f>
        <v>#N/A</v>
      </c>
    </row>
    <row r="142" spans="2:17" x14ac:dyDescent="0.3">
      <c r="B142">
        <f>IFERROR(GeneralTable[[#This Row],[Ref.]],NA())</f>
        <v>139</v>
      </c>
      <c r="C142" s="10" t="str">
        <f>IFERROR(IF(GeneralTable[[#This Row],[Exclude From Chart]]="X",NA(),GeneralTable[[#This Row],[GraphLabel]]),NA())</f>
        <v>i9-12900H (ADL) @AC [139]</v>
      </c>
      <c r="D142" s="10"/>
      <c r="E142" s="11">
        <f>IFERROR(IF(OR(GeneralTable[[#This Row],[Exclude From Chart]]="X",PerfPowerST5[[#This Row],[ExcludeHere]]="X",ISBLANK(GeneralTable[[#This Row],[Cons. GB5]])),NA(),GeneralTable[[#This Row],[Cons. GB5]]),NA())</f>
        <v>4949</v>
      </c>
      <c r="F142" s="12">
        <f>IFERROR(IF(OR(GeneralTable[[#This Row],[Exclude From Chart]]="X",PerfPowerST5[[#This Row],[ExcludeHere]]="X",ISBLANK(GeneralTable[[#This Row],[Dur. GB5]])),NA(),GeneralTable[[#This Row],[Dur. GB5]]),NA())</f>
        <v>139.79</v>
      </c>
      <c r="G142" s="16">
        <f>1000000000/1000/PerfPowerST5[[#This Row],[Cons.]]</f>
        <v>202.0610224287735</v>
      </c>
      <c r="H142" s="16">
        <f>1000000000/2000/PerfPowerST5[[#This Row],[Cons.]]</f>
        <v>101.03051121438675</v>
      </c>
      <c r="I142" s="16">
        <f>1000000000/3000/PerfPowerST5[[#This Row],[Cons.]]</f>
        <v>67.35367414292449</v>
      </c>
      <c r="J142" s="16">
        <f>1000000000/4000/PerfPowerST5[[#This Row],[Cons.]]</f>
        <v>50.515255607193374</v>
      </c>
      <c r="K142" s="16">
        <f>1000000000/5000/PerfPowerST5[[#This Row],[Cons.]]</f>
        <v>40.4122044857547</v>
      </c>
      <c r="L142" s="16">
        <f>1000000000/6000/PerfPowerST5[[#This Row],[Cons.]]</f>
        <v>33.676837071462245</v>
      </c>
      <c r="M142" s="16">
        <f>1000000000/7000/PerfPowerST5[[#This Row],[Cons.]]</f>
        <v>28.865860346967644</v>
      </c>
      <c r="N142" s="16">
        <f>1000000000/8000/PerfPowerST5[[#This Row],[Cons.]]</f>
        <v>25.257627803596687</v>
      </c>
      <c r="O142" s="16">
        <f>1000000000/9000/PerfPowerST5[[#This Row],[Cons.]]</f>
        <v>22.451224714308164</v>
      </c>
      <c r="P142" s="16">
        <f>1000000000/10000/PerfPowerST5[[#This Row],[Cons.]]</f>
        <v>20.20610224287735</v>
      </c>
      <c r="Q142" s="16">
        <f>1000000000/1000/PerfPowerST5[[#This Row],[Cons.]]</f>
        <v>202.0610224287735</v>
      </c>
    </row>
    <row r="143" spans="2:17" x14ac:dyDescent="0.3">
      <c r="B143">
        <f>IFERROR(GeneralTable[[#This Row],[Ref.]],NA())</f>
        <v>140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3" s="16" t="e">
        <f>1000000000/1000/PerfPowerST5[[#This Row],[Cons.]]</f>
        <v>#N/A</v>
      </c>
      <c r="H143" s="16" t="e">
        <f>1000000000/2000/PerfPowerST5[[#This Row],[Cons.]]</f>
        <v>#N/A</v>
      </c>
      <c r="I143" s="16" t="e">
        <f>1000000000/3000/PerfPowerST5[[#This Row],[Cons.]]</f>
        <v>#N/A</v>
      </c>
      <c r="J143" s="16" t="e">
        <f>1000000000/4000/PerfPowerST5[[#This Row],[Cons.]]</f>
        <v>#N/A</v>
      </c>
      <c r="K143" s="16" t="e">
        <f>1000000000/5000/PerfPowerST5[[#This Row],[Cons.]]</f>
        <v>#N/A</v>
      </c>
      <c r="L143" s="16" t="e">
        <f>1000000000/6000/PerfPowerST5[[#This Row],[Cons.]]</f>
        <v>#N/A</v>
      </c>
      <c r="M143" s="16" t="e">
        <f>1000000000/7000/PerfPowerST5[[#This Row],[Cons.]]</f>
        <v>#N/A</v>
      </c>
      <c r="N143" s="16" t="e">
        <f>1000000000/8000/PerfPowerST5[[#This Row],[Cons.]]</f>
        <v>#N/A</v>
      </c>
      <c r="O143" s="16" t="e">
        <f>1000000000/9000/PerfPowerST5[[#This Row],[Cons.]]</f>
        <v>#N/A</v>
      </c>
      <c r="P143" s="16" t="e">
        <f>1000000000/10000/PerfPowerST5[[#This Row],[Cons.]]</f>
        <v>#N/A</v>
      </c>
      <c r="Q143" s="16" t="e">
        <f>1000000000/1000/PerfPowerST5[[#This Row],[Cons.]]</f>
        <v>#N/A</v>
      </c>
    </row>
    <row r="144" spans="2:17" x14ac:dyDescent="0.3">
      <c r="B144">
        <f>IFERROR(GeneralTable[[#This Row],[Ref.]],NA())</f>
        <v>141</v>
      </c>
      <c r="C144" s="10" t="str">
        <f>IFERROR(IF(GeneralTable[[#This Row],[Exclude From Chart]]="X",NA(),GeneralTable[[#This Row],[GraphLabel]]),NA())</f>
        <v>i7-12700K (ADL) [141]</v>
      </c>
      <c r="D144" s="10"/>
      <c r="E144" s="11">
        <f>IFERROR(IF(OR(GeneralTable[[#This Row],[Exclude From Chart]]="X",PerfPowerST5[[#This Row],[ExcludeHere]]="X",ISBLANK(GeneralTable[[#This Row],[Cons. GB5]])),NA(),GeneralTable[[#This Row],[Cons. GB5]]),NA())</f>
        <v>5315</v>
      </c>
      <c r="F144" s="12">
        <f>IFERROR(IF(OR(GeneralTable[[#This Row],[Exclude From Chart]]="X",PerfPowerST5[[#This Row],[ExcludeHere]]="X",ISBLANK(GeneralTable[[#This Row],[Dur. GB5]])),NA(),GeneralTable[[#This Row],[Dur. GB5]]),NA())</f>
        <v>118.61</v>
      </c>
      <c r="G144" s="16">
        <f>1000000000/1000/PerfPowerST5[[#This Row],[Cons.]]</f>
        <v>188.14675446848543</v>
      </c>
      <c r="H144" s="16">
        <f>1000000000/2000/PerfPowerST5[[#This Row],[Cons.]]</f>
        <v>94.073377234242713</v>
      </c>
      <c r="I144" s="16">
        <f>1000000000/3000/PerfPowerST5[[#This Row],[Cons.]]</f>
        <v>62.715584822828468</v>
      </c>
      <c r="J144" s="16">
        <f>1000000000/4000/PerfPowerST5[[#This Row],[Cons.]]</f>
        <v>47.036688617121357</v>
      </c>
      <c r="K144" s="16">
        <f>1000000000/5000/PerfPowerST5[[#This Row],[Cons.]]</f>
        <v>37.629350893697087</v>
      </c>
      <c r="L144" s="16">
        <f>1000000000/6000/PerfPowerST5[[#This Row],[Cons.]]</f>
        <v>31.357792411414234</v>
      </c>
      <c r="M144" s="16">
        <f>1000000000/7000/PerfPowerST5[[#This Row],[Cons.]]</f>
        <v>26.878107781212204</v>
      </c>
      <c r="N144" s="16">
        <f>1000000000/8000/PerfPowerST5[[#This Row],[Cons.]]</f>
        <v>23.518344308560678</v>
      </c>
      <c r="O144" s="16">
        <f>1000000000/9000/PerfPowerST5[[#This Row],[Cons.]]</f>
        <v>20.905194940942824</v>
      </c>
      <c r="P144" s="16">
        <f>1000000000/10000/PerfPowerST5[[#This Row],[Cons.]]</f>
        <v>18.814675446848543</v>
      </c>
      <c r="Q144" s="16">
        <f>1000000000/1000/PerfPowerST5[[#This Row],[Cons.]]</f>
        <v>188.14675446848543</v>
      </c>
    </row>
    <row r="145" spans="2:17" x14ac:dyDescent="0.3">
      <c r="B145">
        <f>IFERROR(GeneralTable[[#This Row],[Ref.]],NA())</f>
        <v>142</v>
      </c>
      <c r="C145" s="10" t="str">
        <f>IFERROR(IF(GeneralTable[[#This Row],[Exclude From Chart]]="X",NA(),GeneralTable[[#This Row],[GraphLabel]]),NA())</f>
        <v>i7-1260P (ADL) @AC [142]</v>
      </c>
      <c r="D145" s="10"/>
      <c r="E145" s="11">
        <f>IFERROR(IF(OR(GeneralTable[[#This Row],[Exclude From Chart]]="X",PerfPowerST5[[#This Row],[ExcludeHere]]="X",ISBLANK(GeneralTable[[#This Row],[Cons. GB5]])),NA(),GeneralTable[[#This Row],[Cons. GB5]]),NA())</f>
        <v>2969</v>
      </c>
      <c r="F145" s="12">
        <f>IFERROR(IF(OR(GeneralTable[[#This Row],[Exclude From Chart]]="X",PerfPowerST5[[#This Row],[ExcludeHere]]="X",ISBLANK(GeneralTable[[#This Row],[Dur. GB5]])),NA(),GeneralTable[[#This Row],[Dur. GB5]]),NA())</f>
        <v>147.74</v>
      </c>
      <c r="G145" s="16">
        <f>1000000000/1000/PerfPowerST5[[#This Row],[Cons.]]</f>
        <v>336.81374200067364</v>
      </c>
      <c r="H145" s="16">
        <f>1000000000/2000/PerfPowerST5[[#This Row],[Cons.]]</f>
        <v>168.40687100033682</v>
      </c>
      <c r="I145" s="16">
        <f>1000000000/3000/PerfPowerST5[[#This Row],[Cons.]]</f>
        <v>112.27124733355787</v>
      </c>
      <c r="J145" s="16">
        <f>1000000000/4000/PerfPowerST5[[#This Row],[Cons.]]</f>
        <v>84.20343550016841</v>
      </c>
      <c r="K145" s="16">
        <f>1000000000/5000/PerfPowerST5[[#This Row],[Cons.]]</f>
        <v>67.36274840013472</v>
      </c>
      <c r="L145" s="16">
        <f>1000000000/6000/PerfPowerST5[[#This Row],[Cons.]]</f>
        <v>56.135623666778933</v>
      </c>
      <c r="M145" s="16">
        <f>1000000000/7000/PerfPowerST5[[#This Row],[Cons.]]</f>
        <v>48.116248857239093</v>
      </c>
      <c r="N145" s="16">
        <f>1000000000/8000/PerfPowerST5[[#This Row],[Cons.]]</f>
        <v>42.101717750084205</v>
      </c>
      <c r="O145" s="16">
        <f>1000000000/9000/PerfPowerST5[[#This Row],[Cons.]]</f>
        <v>37.423749111185955</v>
      </c>
      <c r="P145" s="16">
        <f>1000000000/10000/PerfPowerST5[[#This Row],[Cons.]]</f>
        <v>33.68137420006736</v>
      </c>
      <c r="Q145" s="16">
        <f>1000000000/1000/PerfPowerST5[[#This Row],[Cons.]]</f>
        <v>336.81374200067364</v>
      </c>
    </row>
    <row r="146" spans="2:17" x14ac:dyDescent="0.3">
      <c r="B146">
        <f>IFERROR(GeneralTable[[#This Row],[Ref.]],NA())</f>
        <v>143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6" s="16" t="e">
        <f>1000000000/1000/PerfPowerST5[[#This Row],[Cons.]]</f>
        <v>#N/A</v>
      </c>
      <c r="H146" s="16" t="e">
        <f>1000000000/2000/PerfPowerST5[[#This Row],[Cons.]]</f>
        <v>#N/A</v>
      </c>
      <c r="I146" s="16" t="e">
        <f>1000000000/3000/PerfPowerST5[[#This Row],[Cons.]]</f>
        <v>#N/A</v>
      </c>
      <c r="J146" s="16" t="e">
        <f>1000000000/4000/PerfPowerST5[[#This Row],[Cons.]]</f>
        <v>#N/A</v>
      </c>
      <c r="K146" s="16" t="e">
        <f>1000000000/5000/PerfPowerST5[[#This Row],[Cons.]]</f>
        <v>#N/A</v>
      </c>
      <c r="L146" s="16" t="e">
        <f>1000000000/6000/PerfPowerST5[[#This Row],[Cons.]]</f>
        <v>#N/A</v>
      </c>
      <c r="M146" s="16" t="e">
        <f>1000000000/7000/PerfPowerST5[[#This Row],[Cons.]]</f>
        <v>#N/A</v>
      </c>
      <c r="N146" s="16" t="e">
        <f>1000000000/8000/PerfPowerST5[[#This Row],[Cons.]]</f>
        <v>#N/A</v>
      </c>
      <c r="O146" s="16" t="e">
        <f>1000000000/9000/PerfPowerST5[[#This Row],[Cons.]]</f>
        <v>#N/A</v>
      </c>
      <c r="P146" s="16" t="e">
        <f>1000000000/10000/PerfPowerST5[[#This Row],[Cons.]]</f>
        <v>#N/A</v>
      </c>
      <c r="Q146" s="16" t="e">
        <f>1000000000/1000/PerfPowerST5[[#This Row],[Cons.]]</f>
        <v>#N/A</v>
      </c>
    </row>
    <row r="147" spans="2:17" x14ac:dyDescent="0.3">
      <c r="B147">
        <f>IFERROR(GeneralTable[[#This Row],[Ref.]],NA())</f>
        <v>144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7" s="16" t="e">
        <f>1000000000/1000/PerfPowerST5[[#This Row],[Cons.]]</f>
        <v>#N/A</v>
      </c>
      <c r="H147" s="16" t="e">
        <f>1000000000/2000/PerfPowerST5[[#This Row],[Cons.]]</f>
        <v>#N/A</v>
      </c>
      <c r="I147" s="16" t="e">
        <f>1000000000/3000/PerfPowerST5[[#This Row],[Cons.]]</f>
        <v>#N/A</v>
      </c>
      <c r="J147" s="16" t="e">
        <f>1000000000/4000/PerfPowerST5[[#This Row],[Cons.]]</f>
        <v>#N/A</v>
      </c>
      <c r="K147" s="16" t="e">
        <f>1000000000/5000/PerfPowerST5[[#This Row],[Cons.]]</f>
        <v>#N/A</v>
      </c>
      <c r="L147" s="16" t="e">
        <f>1000000000/6000/PerfPowerST5[[#This Row],[Cons.]]</f>
        <v>#N/A</v>
      </c>
      <c r="M147" s="16" t="e">
        <f>1000000000/7000/PerfPowerST5[[#This Row],[Cons.]]</f>
        <v>#N/A</v>
      </c>
      <c r="N147" s="16" t="e">
        <f>1000000000/8000/PerfPowerST5[[#This Row],[Cons.]]</f>
        <v>#N/A</v>
      </c>
      <c r="O147" s="16" t="e">
        <f>1000000000/9000/PerfPowerST5[[#This Row],[Cons.]]</f>
        <v>#N/A</v>
      </c>
      <c r="P147" s="16" t="e">
        <f>1000000000/10000/PerfPowerST5[[#This Row],[Cons.]]</f>
        <v>#N/A</v>
      </c>
      <c r="Q147" s="16" t="e">
        <f>1000000000/1000/PerfPowerST5[[#This Row],[Cons.]]</f>
        <v>#N/A</v>
      </c>
    </row>
    <row r="148" spans="2:17" x14ac:dyDescent="0.3">
      <c r="B148">
        <f>IFERROR(GeneralTable[[#This Row],[Ref.]],NA())</f>
        <v>145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8" s="16" t="e">
        <f>1000000000/1000/PerfPowerST5[[#This Row],[Cons.]]</f>
        <v>#N/A</v>
      </c>
      <c r="H148" s="16" t="e">
        <f>1000000000/2000/PerfPowerST5[[#This Row],[Cons.]]</f>
        <v>#N/A</v>
      </c>
      <c r="I148" s="16" t="e">
        <f>1000000000/3000/PerfPowerST5[[#This Row],[Cons.]]</f>
        <v>#N/A</v>
      </c>
      <c r="J148" s="16" t="e">
        <f>1000000000/4000/PerfPowerST5[[#This Row],[Cons.]]</f>
        <v>#N/A</v>
      </c>
      <c r="K148" s="16" t="e">
        <f>1000000000/5000/PerfPowerST5[[#This Row],[Cons.]]</f>
        <v>#N/A</v>
      </c>
      <c r="L148" s="16" t="e">
        <f>1000000000/6000/PerfPowerST5[[#This Row],[Cons.]]</f>
        <v>#N/A</v>
      </c>
      <c r="M148" s="16" t="e">
        <f>1000000000/7000/PerfPowerST5[[#This Row],[Cons.]]</f>
        <v>#N/A</v>
      </c>
      <c r="N148" s="16" t="e">
        <f>1000000000/8000/PerfPowerST5[[#This Row],[Cons.]]</f>
        <v>#N/A</v>
      </c>
      <c r="O148" s="16" t="e">
        <f>1000000000/9000/PerfPowerST5[[#This Row],[Cons.]]</f>
        <v>#N/A</v>
      </c>
      <c r="P148" s="16" t="e">
        <f>1000000000/10000/PerfPowerST5[[#This Row],[Cons.]]</f>
        <v>#N/A</v>
      </c>
      <c r="Q148" s="16" t="e">
        <f>1000000000/1000/PerfPowerST5[[#This Row],[Cons.]]</f>
        <v>#N/A</v>
      </c>
    </row>
    <row r="149" spans="2:17" x14ac:dyDescent="0.3">
      <c r="B149">
        <f>IFERROR(GeneralTable[[#This Row],[Ref.]],NA())</f>
        <v>146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9" s="16" t="e">
        <f>1000000000/1000/PerfPowerST5[[#This Row],[Cons.]]</f>
        <v>#N/A</v>
      </c>
      <c r="H149" s="16" t="e">
        <f>1000000000/2000/PerfPowerST5[[#This Row],[Cons.]]</f>
        <v>#N/A</v>
      </c>
      <c r="I149" s="16" t="e">
        <f>1000000000/3000/PerfPowerST5[[#This Row],[Cons.]]</f>
        <v>#N/A</v>
      </c>
      <c r="J149" s="16" t="e">
        <f>1000000000/4000/PerfPowerST5[[#This Row],[Cons.]]</f>
        <v>#N/A</v>
      </c>
      <c r="K149" s="16" t="e">
        <f>1000000000/5000/PerfPowerST5[[#This Row],[Cons.]]</f>
        <v>#N/A</v>
      </c>
      <c r="L149" s="16" t="e">
        <f>1000000000/6000/PerfPowerST5[[#This Row],[Cons.]]</f>
        <v>#N/A</v>
      </c>
      <c r="M149" s="16" t="e">
        <f>1000000000/7000/PerfPowerST5[[#This Row],[Cons.]]</f>
        <v>#N/A</v>
      </c>
      <c r="N149" s="16" t="e">
        <f>1000000000/8000/PerfPowerST5[[#This Row],[Cons.]]</f>
        <v>#N/A</v>
      </c>
      <c r="O149" s="16" t="e">
        <f>1000000000/9000/PerfPowerST5[[#This Row],[Cons.]]</f>
        <v>#N/A</v>
      </c>
      <c r="P149" s="16" t="e">
        <f>1000000000/10000/PerfPowerST5[[#This Row],[Cons.]]</f>
        <v>#N/A</v>
      </c>
      <c r="Q149" s="16" t="e">
        <f>1000000000/1000/PerfPowerST5[[#This Row],[Cons.]]</f>
        <v>#N/A</v>
      </c>
    </row>
    <row r="150" spans="2:17" x14ac:dyDescent="0.3">
      <c r="B150">
        <f>IFERROR(GeneralTable[[#This Row],[Ref.]],NA())</f>
        <v>147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0" s="16" t="e">
        <f>1000000000/1000/PerfPowerST5[[#This Row],[Cons.]]</f>
        <v>#N/A</v>
      </c>
      <c r="H150" s="16" t="e">
        <f>1000000000/2000/PerfPowerST5[[#This Row],[Cons.]]</f>
        <v>#N/A</v>
      </c>
      <c r="I150" s="16" t="e">
        <f>1000000000/3000/PerfPowerST5[[#This Row],[Cons.]]</f>
        <v>#N/A</v>
      </c>
      <c r="J150" s="16" t="e">
        <f>1000000000/4000/PerfPowerST5[[#This Row],[Cons.]]</f>
        <v>#N/A</v>
      </c>
      <c r="K150" s="16" t="e">
        <f>1000000000/5000/PerfPowerST5[[#This Row],[Cons.]]</f>
        <v>#N/A</v>
      </c>
      <c r="L150" s="16" t="e">
        <f>1000000000/6000/PerfPowerST5[[#This Row],[Cons.]]</f>
        <v>#N/A</v>
      </c>
      <c r="M150" s="16" t="e">
        <f>1000000000/7000/PerfPowerST5[[#This Row],[Cons.]]</f>
        <v>#N/A</v>
      </c>
      <c r="N150" s="16" t="e">
        <f>1000000000/8000/PerfPowerST5[[#This Row],[Cons.]]</f>
        <v>#N/A</v>
      </c>
      <c r="O150" s="16" t="e">
        <f>1000000000/9000/PerfPowerST5[[#This Row],[Cons.]]</f>
        <v>#N/A</v>
      </c>
      <c r="P150" s="16" t="e">
        <f>1000000000/10000/PerfPowerST5[[#This Row],[Cons.]]</f>
        <v>#N/A</v>
      </c>
      <c r="Q150" s="16" t="e">
        <f>1000000000/1000/PerfPowerST5[[#This Row],[Cons.]]</f>
        <v>#N/A</v>
      </c>
    </row>
    <row r="151" spans="2:17" x14ac:dyDescent="0.3">
      <c r="B151">
        <f>IFERROR(GeneralTable[[#This Row],[Ref.]],NA())</f>
        <v>148</v>
      </c>
      <c r="C151" s="10" t="str">
        <f>IFERROR(IF(GeneralTable[[#This Row],[Exclude From Chart]]="X",NA(),GeneralTable[[#This Row],[GraphLabel]]),NA())</f>
        <v>EPYC 9554 (Genoa) [148]</v>
      </c>
      <c r="D151" s="10"/>
      <c r="E151" s="11">
        <f>IFERROR(IF(OR(GeneralTable[[#This Row],[Exclude From Chart]]="X",PerfPowerST5[[#This Row],[ExcludeHere]]="X",ISBLANK(GeneralTable[[#This Row],[Cons. GB5]])),NA(),GeneralTable[[#This Row],[Cons. GB5]]),NA())</f>
        <v>51988</v>
      </c>
      <c r="F151" s="12">
        <f>IFERROR(IF(OR(GeneralTable[[#This Row],[Exclude From Chart]]="X",PerfPowerST5[[#This Row],[ExcludeHere]]="X",ISBLANK(GeneralTable[[#This Row],[Dur. GB5]])),NA(),GeneralTable[[#This Row],[Dur. GB5]]),NA())</f>
        <v>268.08999999999997</v>
      </c>
      <c r="G151" s="16">
        <f>1000000000/1000/PerfPowerST5[[#This Row],[Cons.]]</f>
        <v>19.23520812495191</v>
      </c>
      <c r="H151" s="16">
        <f>1000000000/2000/PerfPowerST5[[#This Row],[Cons.]]</f>
        <v>9.6176040624759551</v>
      </c>
      <c r="I151" s="16">
        <f>1000000000/3000/PerfPowerST5[[#This Row],[Cons.]]</f>
        <v>6.411736041650637</v>
      </c>
      <c r="J151" s="16">
        <f>1000000000/4000/PerfPowerST5[[#This Row],[Cons.]]</f>
        <v>4.8088020312379776</v>
      </c>
      <c r="K151" s="16">
        <f>1000000000/5000/PerfPowerST5[[#This Row],[Cons.]]</f>
        <v>3.8470416249903825</v>
      </c>
      <c r="L151" s="16">
        <f>1000000000/6000/PerfPowerST5[[#This Row],[Cons.]]</f>
        <v>3.2058680208253185</v>
      </c>
      <c r="M151" s="16">
        <f>1000000000/7000/PerfPowerST5[[#This Row],[Cons.]]</f>
        <v>2.7478868749931307</v>
      </c>
      <c r="N151" s="16">
        <f>1000000000/8000/PerfPowerST5[[#This Row],[Cons.]]</f>
        <v>2.4044010156189888</v>
      </c>
      <c r="O151" s="16">
        <f>1000000000/9000/PerfPowerST5[[#This Row],[Cons.]]</f>
        <v>2.1372453472168789</v>
      </c>
      <c r="P151" s="16">
        <f>1000000000/10000/PerfPowerST5[[#This Row],[Cons.]]</f>
        <v>1.9235208124951912</v>
      </c>
      <c r="Q151" s="16">
        <f>1000000000/1000/PerfPowerST5[[#This Row],[Cons.]]</f>
        <v>19.23520812495191</v>
      </c>
    </row>
    <row r="152" spans="2:17" x14ac:dyDescent="0.3">
      <c r="B152">
        <f>IFERROR(GeneralTable[[#This Row],[Ref.]],NA())</f>
        <v>149</v>
      </c>
      <c r="C152" s="10" t="str">
        <f>IFERROR(IF(GeneralTable[[#This Row],[Exclude From Chart]]="X",NA(),GeneralTable[[#This Row],[GraphLabel]]),NA())</f>
        <v>TR 7975WX (Genoa) [149]</v>
      </c>
      <c r="D152" s="10"/>
      <c r="E15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2" s="16" t="e">
        <f>1000000000/1000/PerfPowerST5[[#This Row],[Cons.]]</f>
        <v>#N/A</v>
      </c>
      <c r="H152" s="16" t="e">
        <f>1000000000/2000/PerfPowerST5[[#This Row],[Cons.]]</f>
        <v>#N/A</v>
      </c>
      <c r="I152" s="16" t="e">
        <f>1000000000/3000/PerfPowerST5[[#This Row],[Cons.]]</f>
        <v>#N/A</v>
      </c>
      <c r="J152" s="16" t="e">
        <f>1000000000/4000/PerfPowerST5[[#This Row],[Cons.]]</f>
        <v>#N/A</v>
      </c>
      <c r="K152" s="16" t="e">
        <f>1000000000/5000/PerfPowerST5[[#This Row],[Cons.]]</f>
        <v>#N/A</v>
      </c>
      <c r="L152" s="16" t="e">
        <f>1000000000/6000/PerfPowerST5[[#This Row],[Cons.]]</f>
        <v>#N/A</v>
      </c>
      <c r="M152" s="16" t="e">
        <f>1000000000/7000/PerfPowerST5[[#This Row],[Cons.]]</f>
        <v>#N/A</v>
      </c>
      <c r="N152" s="16" t="e">
        <f>1000000000/8000/PerfPowerST5[[#This Row],[Cons.]]</f>
        <v>#N/A</v>
      </c>
      <c r="O152" s="16" t="e">
        <f>1000000000/9000/PerfPowerST5[[#This Row],[Cons.]]</f>
        <v>#N/A</v>
      </c>
      <c r="P152" s="16" t="e">
        <f>1000000000/10000/PerfPowerST5[[#This Row],[Cons.]]</f>
        <v>#N/A</v>
      </c>
      <c r="Q152" s="16" t="e">
        <f>1000000000/1000/PerfPowerST5[[#This Row],[Cons.]]</f>
        <v>#N/A</v>
      </c>
    </row>
    <row r="153" spans="2:17" x14ac:dyDescent="0.3">
      <c r="B153">
        <f>IFERROR(GeneralTable[[#This Row],[Ref.]],NA())</f>
        <v>150</v>
      </c>
      <c r="C153" s="10" t="str">
        <f>IFERROR(IF(GeneralTable[[#This Row],[Exclude From Chart]]="X",NA(),GeneralTable[[#This Row],[GraphLabel]]),NA())</f>
        <v>Xeon Gold 6248R (CCL) [150]</v>
      </c>
      <c r="D153" s="10"/>
      <c r="E15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3" s="16" t="e">
        <f>1000000000/1000/PerfPowerST5[[#This Row],[Cons.]]</f>
        <v>#N/A</v>
      </c>
      <c r="H153" s="16" t="e">
        <f>1000000000/2000/PerfPowerST5[[#This Row],[Cons.]]</f>
        <v>#N/A</v>
      </c>
      <c r="I153" s="16" t="e">
        <f>1000000000/3000/PerfPowerST5[[#This Row],[Cons.]]</f>
        <v>#N/A</v>
      </c>
      <c r="J153" s="16" t="e">
        <f>1000000000/4000/PerfPowerST5[[#This Row],[Cons.]]</f>
        <v>#N/A</v>
      </c>
      <c r="K153" s="16" t="e">
        <f>1000000000/5000/PerfPowerST5[[#This Row],[Cons.]]</f>
        <v>#N/A</v>
      </c>
      <c r="L153" s="16" t="e">
        <f>1000000000/6000/PerfPowerST5[[#This Row],[Cons.]]</f>
        <v>#N/A</v>
      </c>
      <c r="M153" s="16" t="e">
        <f>1000000000/7000/PerfPowerST5[[#This Row],[Cons.]]</f>
        <v>#N/A</v>
      </c>
      <c r="N153" s="16" t="e">
        <f>1000000000/8000/PerfPowerST5[[#This Row],[Cons.]]</f>
        <v>#N/A</v>
      </c>
      <c r="O153" s="16" t="e">
        <f>1000000000/9000/PerfPowerST5[[#This Row],[Cons.]]</f>
        <v>#N/A</v>
      </c>
      <c r="P153" s="16" t="e">
        <f>1000000000/10000/PerfPowerST5[[#This Row],[Cons.]]</f>
        <v>#N/A</v>
      </c>
      <c r="Q153" s="16" t="e">
        <f>1000000000/1000/PerfPowerST5[[#This Row],[Cons.]]</f>
        <v>#N/A</v>
      </c>
    </row>
    <row r="154" spans="2:17" x14ac:dyDescent="0.3">
      <c r="B154">
        <f>IFERROR(GeneralTable[[#This Row],[Ref.]],NA())</f>
        <v>151</v>
      </c>
      <c r="C154" s="10" t="str">
        <f>IFERROR(IF(GeneralTable[[#This Row],[Exclude From Chart]]="X",NA(),GeneralTable[[#This Row],[GraphLabel]]),NA())</f>
        <v>i5-1135G7 (TGL) [151]</v>
      </c>
      <c r="D154" s="10"/>
      <c r="E15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4" s="16" t="e">
        <f>1000000000/1000/PerfPowerST5[[#This Row],[Cons.]]</f>
        <v>#N/A</v>
      </c>
      <c r="H154" s="16" t="e">
        <f>1000000000/2000/PerfPowerST5[[#This Row],[Cons.]]</f>
        <v>#N/A</v>
      </c>
      <c r="I154" s="16" t="e">
        <f>1000000000/3000/PerfPowerST5[[#This Row],[Cons.]]</f>
        <v>#N/A</v>
      </c>
      <c r="J154" s="16" t="e">
        <f>1000000000/4000/PerfPowerST5[[#This Row],[Cons.]]</f>
        <v>#N/A</v>
      </c>
      <c r="K154" s="16" t="e">
        <f>1000000000/5000/PerfPowerST5[[#This Row],[Cons.]]</f>
        <v>#N/A</v>
      </c>
      <c r="L154" s="16" t="e">
        <f>1000000000/6000/PerfPowerST5[[#This Row],[Cons.]]</f>
        <v>#N/A</v>
      </c>
      <c r="M154" s="16" t="e">
        <f>1000000000/7000/PerfPowerST5[[#This Row],[Cons.]]</f>
        <v>#N/A</v>
      </c>
      <c r="N154" s="16" t="e">
        <f>1000000000/8000/PerfPowerST5[[#This Row],[Cons.]]</f>
        <v>#N/A</v>
      </c>
      <c r="O154" s="16" t="e">
        <f>1000000000/9000/PerfPowerST5[[#This Row],[Cons.]]</f>
        <v>#N/A</v>
      </c>
      <c r="P154" s="16" t="e">
        <f>1000000000/10000/PerfPowerST5[[#This Row],[Cons.]]</f>
        <v>#N/A</v>
      </c>
      <c r="Q154" s="16" t="e">
        <f>1000000000/1000/PerfPowerST5[[#This Row],[Cons.]]</f>
        <v>#N/A</v>
      </c>
    </row>
    <row r="155" spans="2:17" x14ac:dyDescent="0.3">
      <c r="B155">
        <f>IFERROR(GeneralTable[[#This Row],[Ref.]],NA())</f>
        <v>152</v>
      </c>
      <c r="C155" s="10" t="str">
        <f>IFERROR(IF(GeneralTable[[#This Row],[Exclude From Chart]]="X",NA(),GeneralTable[[#This Row],[GraphLabel]]),NA())</f>
        <v>R7 7700 (RPL) [152]</v>
      </c>
      <c r="D155" s="10"/>
      <c r="E15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5" s="16" t="e">
        <f>1000000000/1000/PerfPowerST5[[#This Row],[Cons.]]</f>
        <v>#N/A</v>
      </c>
      <c r="H155" s="16" t="e">
        <f>1000000000/2000/PerfPowerST5[[#This Row],[Cons.]]</f>
        <v>#N/A</v>
      </c>
      <c r="I155" s="16" t="e">
        <f>1000000000/3000/PerfPowerST5[[#This Row],[Cons.]]</f>
        <v>#N/A</v>
      </c>
      <c r="J155" s="16" t="e">
        <f>1000000000/4000/PerfPowerST5[[#This Row],[Cons.]]</f>
        <v>#N/A</v>
      </c>
      <c r="K155" s="16" t="e">
        <f>1000000000/5000/PerfPowerST5[[#This Row],[Cons.]]</f>
        <v>#N/A</v>
      </c>
      <c r="L155" s="16" t="e">
        <f>1000000000/6000/PerfPowerST5[[#This Row],[Cons.]]</f>
        <v>#N/A</v>
      </c>
      <c r="M155" s="16" t="e">
        <f>1000000000/7000/PerfPowerST5[[#This Row],[Cons.]]</f>
        <v>#N/A</v>
      </c>
      <c r="N155" s="16" t="e">
        <f>1000000000/8000/PerfPowerST5[[#This Row],[Cons.]]</f>
        <v>#N/A</v>
      </c>
      <c r="O155" s="16" t="e">
        <f>1000000000/9000/PerfPowerST5[[#This Row],[Cons.]]</f>
        <v>#N/A</v>
      </c>
      <c r="P155" s="16" t="e">
        <f>1000000000/10000/PerfPowerST5[[#This Row],[Cons.]]</f>
        <v>#N/A</v>
      </c>
      <c r="Q155" s="16" t="e">
        <f>1000000000/1000/PerfPowerST5[[#This Row],[Cons.]]</f>
        <v>#N/A</v>
      </c>
    </row>
    <row r="156" spans="2:17" x14ac:dyDescent="0.3">
      <c r="B156">
        <f>IFERROR(GeneralTable[[#This Row],[Ref.]],NA())</f>
        <v>153</v>
      </c>
      <c r="C156" s="10" t="str">
        <f>IFERROR(IF(GeneralTable[[#This Row],[Exclude From Chart]]="X",NA(),GeneralTable[[#This Row],[GraphLabel]]),NA())</f>
        <v>R7 7730U (Barcelo) [153]</v>
      </c>
      <c r="D156" s="10"/>
      <c r="E15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6" s="16" t="e">
        <f>1000000000/1000/PerfPowerST5[[#This Row],[Cons.]]</f>
        <v>#N/A</v>
      </c>
      <c r="H156" s="16" t="e">
        <f>1000000000/2000/PerfPowerST5[[#This Row],[Cons.]]</f>
        <v>#N/A</v>
      </c>
      <c r="I156" s="16" t="e">
        <f>1000000000/3000/PerfPowerST5[[#This Row],[Cons.]]</f>
        <v>#N/A</v>
      </c>
      <c r="J156" s="16" t="e">
        <f>1000000000/4000/PerfPowerST5[[#This Row],[Cons.]]</f>
        <v>#N/A</v>
      </c>
      <c r="K156" s="16" t="e">
        <f>1000000000/5000/PerfPowerST5[[#This Row],[Cons.]]</f>
        <v>#N/A</v>
      </c>
      <c r="L156" s="16" t="e">
        <f>1000000000/6000/PerfPowerST5[[#This Row],[Cons.]]</f>
        <v>#N/A</v>
      </c>
      <c r="M156" s="16" t="e">
        <f>1000000000/7000/PerfPowerST5[[#This Row],[Cons.]]</f>
        <v>#N/A</v>
      </c>
      <c r="N156" s="16" t="e">
        <f>1000000000/8000/PerfPowerST5[[#This Row],[Cons.]]</f>
        <v>#N/A</v>
      </c>
      <c r="O156" s="16" t="e">
        <f>1000000000/9000/PerfPowerST5[[#This Row],[Cons.]]</f>
        <v>#N/A</v>
      </c>
      <c r="P156" s="16" t="e">
        <f>1000000000/10000/PerfPowerST5[[#This Row],[Cons.]]</f>
        <v>#N/A</v>
      </c>
      <c r="Q156" s="16" t="e">
        <f>1000000000/1000/PerfPowerST5[[#This Row],[Cons.]]</f>
        <v>#N/A</v>
      </c>
    </row>
    <row r="157" spans="2:17" x14ac:dyDescent="0.3">
      <c r="B157">
        <f>IFERROR(GeneralTable[[#This Row],[Ref.]],NA())</f>
        <v>154</v>
      </c>
      <c r="C157" s="10" t="str">
        <f>IFERROR(IF(GeneralTable[[#This Row],[Exclude From Chart]]="X",NA(),GeneralTable[[#This Row],[GraphLabel]]),NA())</f>
        <v>R5 8600G (Phoenix) [154]</v>
      </c>
      <c r="D157" s="10"/>
      <c r="E15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7" s="16" t="e">
        <f>1000000000/1000/PerfPowerST5[[#This Row],[Cons.]]</f>
        <v>#N/A</v>
      </c>
      <c r="H157" s="16" t="e">
        <f>1000000000/2000/PerfPowerST5[[#This Row],[Cons.]]</f>
        <v>#N/A</v>
      </c>
      <c r="I157" s="16" t="e">
        <f>1000000000/3000/PerfPowerST5[[#This Row],[Cons.]]</f>
        <v>#N/A</v>
      </c>
      <c r="J157" s="16" t="e">
        <f>1000000000/4000/PerfPowerST5[[#This Row],[Cons.]]</f>
        <v>#N/A</v>
      </c>
      <c r="K157" s="16" t="e">
        <f>1000000000/5000/PerfPowerST5[[#This Row],[Cons.]]</f>
        <v>#N/A</v>
      </c>
      <c r="L157" s="16" t="e">
        <f>1000000000/6000/PerfPowerST5[[#This Row],[Cons.]]</f>
        <v>#N/A</v>
      </c>
      <c r="M157" s="16" t="e">
        <f>1000000000/7000/PerfPowerST5[[#This Row],[Cons.]]</f>
        <v>#N/A</v>
      </c>
      <c r="N157" s="16" t="e">
        <f>1000000000/8000/PerfPowerST5[[#This Row],[Cons.]]</f>
        <v>#N/A</v>
      </c>
      <c r="O157" s="16" t="e">
        <f>1000000000/9000/PerfPowerST5[[#This Row],[Cons.]]</f>
        <v>#N/A</v>
      </c>
      <c r="P157" s="16" t="e">
        <f>1000000000/10000/PerfPowerST5[[#This Row],[Cons.]]</f>
        <v>#N/A</v>
      </c>
      <c r="Q157" s="16" t="e">
        <f>1000000000/1000/PerfPowerST5[[#This Row],[Cons.]]</f>
        <v>#N/A</v>
      </c>
    </row>
    <row r="158" spans="2:17" x14ac:dyDescent="0.3">
      <c r="B158">
        <f>IFERROR(GeneralTable[[#This Row],[Ref.]],NA())</f>
        <v>155</v>
      </c>
      <c r="C158" s="10" t="str">
        <f>IFERROR(IF(GeneralTable[[#This Row],[Exclude From Chart]]="X",NA(),GeneralTable[[#This Row],[GraphLabel]]),NA())</f>
        <v>R5 8500G (Phoenix) [155]</v>
      </c>
      <c r="D158" s="10"/>
      <c r="E15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8" s="16" t="e">
        <f>1000000000/1000/PerfPowerST5[[#This Row],[Cons.]]</f>
        <v>#N/A</v>
      </c>
      <c r="H158" s="16" t="e">
        <f>1000000000/2000/PerfPowerST5[[#This Row],[Cons.]]</f>
        <v>#N/A</v>
      </c>
      <c r="I158" s="16" t="e">
        <f>1000000000/3000/PerfPowerST5[[#This Row],[Cons.]]</f>
        <v>#N/A</v>
      </c>
      <c r="J158" s="16" t="e">
        <f>1000000000/4000/PerfPowerST5[[#This Row],[Cons.]]</f>
        <v>#N/A</v>
      </c>
      <c r="K158" s="16" t="e">
        <f>1000000000/5000/PerfPowerST5[[#This Row],[Cons.]]</f>
        <v>#N/A</v>
      </c>
      <c r="L158" s="16" t="e">
        <f>1000000000/6000/PerfPowerST5[[#This Row],[Cons.]]</f>
        <v>#N/A</v>
      </c>
      <c r="M158" s="16" t="e">
        <f>1000000000/7000/PerfPowerST5[[#This Row],[Cons.]]</f>
        <v>#N/A</v>
      </c>
      <c r="N158" s="16" t="e">
        <f>1000000000/8000/PerfPowerST5[[#This Row],[Cons.]]</f>
        <v>#N/A</v>
      </c>
      <c r="O158" s="16" t="e">
        <f>1000000000/9000/PerfPowerST5[[#This Row],[Cons.]]</f>
        <v>#N/A</v>
      </c>
      <c r="P158" s="16" t="e">
        <f>1000000000/10000/PerfPowerST5[[#This Row],[Cons.]]</f>
        <v>#N/A</v>
      </c>
      <c r="Q158" s="16" t="e">
        <f>1000000000/1000/PerfPowerST5[[#This Row],[Cons.]]</f>
        <v>#N/A</v>
      </c>
    </row>
    <row r="159" spans="2:17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9" s="16" t="e">
        <f>1000000000/1000/PerfPowerST5[[#This Row],[Cons.]]</f>
        <v>#N/A</v>
      </c>
      <c r="H159" s="16" t="e">
        <f>1000000000/2000/PerfPowerST5[[#This Row],[Cons.]]</f>
        <v>#N/A</v>
      </c>
      <c r="I159" s="16" t="e">
        <f>1000000000/3000/PerfPowerST5[[#This Row],[Cons.]]</f>
        <v>#N/A</v>
      </c>
      <c r="J159" s="16" t="e">
        <f>1000000000/4000/PerfPowerST5[[#This Row],[Cons.]]</f>
        <v>#N/A</v>
      </c>
      <c r="K159" s="16" t="e">
        <f>1000000000/5000/PerfPowerST5[[#This Row],[Cons.]]</f>
        <v>#N/A</v>
      </c>
      <c r="L159" s="16" t="e">
        <f>1000000000/6000/PerfPowerST5[[#This Row],[Cons.]]</f>
        <v>#N/A</v>
      </c>
      <c r="M159" s="16" t="e">
        <f>1000000000/7000/PerfPowerST5[[#This Row],[Cons.]]</f>
        <v>#N/A</v>
      </c>
      <c r="N159" s="16" t="e">
        <f>1000000000/8000/PerfPowerST5[[#This Row],[Cons.]]</f>
        <v>#N/A</v>
      </c>
      <c r="O159" s="16" t="e">
        <f>1000000000/9000/PerfPowerST5[[#This Row],[Cons.]]</f>
        <v>#N/A</v>
      </c>
      <c r="P159" s="16" t="e">
        <f>1000000000/10000/PerfPowerST5[[#This Row],[Cons.]]</f>
        <v>#N/A</v>
      </c>
      <c r="Q159" s="16" t="e">
        <f>1000000000/1000/PerfPowerST5[[#This Row],[Cons.]]</f>
        <v>#N/A</v>
      </c>
    </row>
    <row r="160" spans="2:17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0" s="16" t="e">
        <f>1000000000/1000/PerfPowerST5[[#This Row],[Cons.]]</f>
        <v>#N/A</v>
      </c>
      <c r="H160" s="16" t="e">
        <f>1000000000/2000/PerfPowerST5[[#This Row],[Cons.]]</f>
        <v>#N/A</v>
      </c>
      <c r="I160" s="16" t="e">
        <f>1000000000/3000/PerfPowerST5[[#This Row],[Cons.]]</f>
        <v>#N/A</v>
      </c>
      <c r="J160" s="16" t="e">
        <f>1000000000/4000/PerfPowerST5[[#This Row],[Cons.]]</f>
        <v>#N/A</v>
      </c>
      <c r="K160" s="16" t="e">
        <f>1000000000/5000/PerfPowerST5[[#This Row],[Cons.]]</f>
        <v>#N/A</v>
      </c>
      <c r="L160" s="16" t="e">
        <f>1000000000/6000/PerfPowerST5[[#This Row],[Cons.]]</f>
        <v>#N/A</v>
      </c>
      <c r="M160" s="16" t="e">
        <f>1000000000/7000/PerfPowerST5[[#This Row],[Cons.]]</f>
        <v>#N/A</v>
      </c>
      <c r="N160" s="16" t="e">
        <f>1000000000/8000/PerfPowerST5[[#This Row],[Cons.]]</f>
        <v>#N/A</v>
      </c>
      <c r="O160" s="16" t="e">
        <f>1000000000/9000/PerfPowerST5[[#This Row],[Cons.]]</f>
        <v>#N/A</v>
      </c>
      <c r="P160" s="16" t="e">
        <f>1000000000/10000/PerfPowerST5[[#This Row],[Cons.]]</f>
        <v>#N/A</v>
      </c>
      <c r="Q160" s="16" t="e">
        <f>1000000000/1000/PerfPowerST5[[#This Row],[Cons.]]</f>
        <v>#N/A</v>
      </c>
    </row>
    <row r="161" spans="2:17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1" s="16" t="e">
        <f>1000000000/1000/PerfPowerST5[[#This Row],[Cons.]]</f>
        <v>#N/A</v>
      </c>
      <c r="H161" s="16" t="e">
        <f>1000000000/2000/PerfPowerST5[[#This Row],[Cons.]]</f>
        <v>#N/A</v>
      </c>
      <c r="I161" s="16" t="e">
        <f>1000000000/3000/PerfPowerST5[[#This Row],[Cons.]]</f>
        <v>#N/A</v>
      </c>
      <c r="J161" s="16" t="e">
        <f>1000000000/4000/PerfPowerST5[[#This Row],[Cons.]]</f>
        <v>#N/A</v>
      </c>
      <c r="K161" s="16" t="e">
        <f>1000000000/5000/PerfPowerST5[[#This Row],[Cons.]]</f>
        <v>#N/A</v>
      </c>
      <c r="L161" s="16" t="e">
        <f>1000000000/6000/PerfPowerST5[[#This Row],[Cons.]]</f>
        <v>#N/A</v>
      </c>
      <c r="M161" s="16" t="e">
        <f>1000000000/7000/PerfPowerST5[[#This Row],[Cons.]]</f>
        <v>#N/A</v>
      </c>
      <c r="N161" s="16" t="e">
        <f>1000000000/8000/PerfPowerST5[[#This Row],[Cons.]]</f>
        <v>#N/A</v>
      </c>
      <c r="O161" s="16" t="e">
        <f>1000000000/9000/PerfPowerST5[[#This Row],[Cons.]]</f>
        <v>#N/A</v>
      </c>
      <c r="P161" s="16" t="e">
        <f>1000000000/10000/PerfPowerST5[[#This Row],[Cons.]]</f>
        <v>#N/A</v>
      </c>
      <c r="Q161" s="16" t="e">
        <f>1000000000/1000/PerfPowerST5[[#This Row],[Cons.]]</f>
        <v>#N/A</v>
      </c>
    </row>
    <row r="162" spans="2:17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2" s="16" t="e">
        <f>1000000000/1000/PerfPowerST5[[#This Row],[Cons.]]</f>
        <v>#N/A</v>
      </c>
      <c r="H162" s="16" t="e">
        <f>1000000000/2000/PerfPowerST5[[#This Row],[Cons.]]</f>
        <v>#N/A</v>
      </c>
      <c r="I162" s="16" t="e">
        <f>1000000000/3000/PerfPowerST5[[#This Row],[Cons.]]</f>
        <v>#N/A</v>
      </c>
      <c r="J162" s="16" t="e">
        <f>1000000000/4000/PerfPowerST5[[#This Row],[Cons.]]</f>
        <v>#N/A</v>
      </c>
      <c r="K162" s="16" t="e">
        <f>1000000000/5000/PerfPowerST5[[#This Row],[Cons.]]</f>
        <v>#N/A</v>
      </c>
      <c r="L162" s="16" t="e">
        <f>1000000000/6000/PerfPowerST5[[#This Row],[Cons.]]</f>
        <v>#N/A</v>
      </c>
      <c r="M162" s="16" t="e">
        <f>1000000000/7000/PerfPowerST5[[#This Row],[Cons.]]</f>
        <v>#N/A</v>
      </c>
      <c r="N162" s="16" t="e">
        <f>1000000000/8000/PerfPowerST5[[#This Row],[Cons.]]</f>
        <v>#N/A</v>
      </c>
      <c r="O162" s="16" t="e">
        <f>1000000000/9000/PerfPowerST5[[#This Row],[Cons.]]</f>
        <v>#N/A</v>
      </c>
      <c r="P162" s="16" t="e">
        <f>1000000000/10000/PerfPowerST5[[#This Row],[Cons.]]</f>
        <v>#N/A</v>
      </c>
      <c r="Q162" s="16" t="e">
        <f>1000000000/1000/PerfPowerST5[[#This Row],[Cons.]]</f>
        <v>#N/A</v>
      </c>
    </row>
    <row r="163" spans="2:17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3" s="16" t="e">
        <f>1000000000/1000/PerfPowerST5[[#This Row],[Cons.]]</f>
        <v>#N/A</v>
      </c>
      <c r="H163" s="16" t="e">
        <f>1000000000/2000/PerfPowerST5[[#This Row],[Cons.]]</f>
        <v>#N/A</v>
      </c>
      <c r="I163" s="16" t="e">
        <f>1000000000/3000/PerfPowerST5[[#This Row],[Cons.]]</f>
        <v>#N/A</v>
      </c>
      <c r="J163" s="16" t="e">
        <f>1000000000/4000/PerfPowerST5[[#This Row],[Cons.]]</f>
        <v>#N/A</v>
      </c>
      <c r="K163" s="16" t="e">
        <f>1000000000/5000/PerfPowerST5[[#This Row],[Cons.]]</f>
        <v>#N/A</v>
      </c>
      <c r="L163" s="16" t="e">
        <f>1000000000/6000/PerfPowerST5[[#This Row],[Cons.]]</f>
        <v>#N/A</v>
      </c>
      <c r="M163" s="16" t="e">
        <f>1000000000/7000/PerfPowerST5[[#This Row],[Cons.]]</f>
        <v>#N/A</v>
      </c>
      <c r="N163" s="16" t="e">
        <f>1000000000/8000/PerfPowerST5[[#This Row],[Cons.]]</f>
        <v>#N/A</v>
      </c>
      <c r="O163" s="16" t="e">
        <f>1000000000/9000/PerfPowerST5[[#This Row],[Cons.]]</f>
        <v>#N/A</v>
      </c>
      <c r="P163" s="16" t="e">
        <f>1000000000/10000/PerfPowerST5[[#This Row],[Cons.]]</f>
        <v>#N/A</v>
      </c>
      <c r="Q163" s="16" t="e">
        <f>1000000000/1000/PerfPowerST5[[#This Row],[Cons.]]</f>
        <v>#N/A</v>
      </c>
    </row>
    <row r="164" spans="2:17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4" s="16" t="e">
        <f>1000000000/1000/PerfPowerST5[[#This Row],[Cons.]]</f>
        <v>#N/A</v>
      </c>
      <c r="H164" s="16" t="e">
        <f>1000000000/2000/PerfPowerST5[[#This Row],[Cons.]]</f>
        <v>#N/A</v>
      </c>
      <c r="I164" s="16" t="e">
        <f>1000000000/3000/PerfPowerST5[[#This Row],[Cons.]]</f>
        <v>#N/A</v>
      </c>
      <c r="J164" s="16" t="e">
        <f>1000000000/4000/PerfPowerST5[[#This Row],[Cons.]]</f>
        <v>#N/A</v>
      </c>
      <c r="K164" s="16" t="e">
        <f>1000000000/5000/PerfPowerST5[[#This Row],[Cons.]]</f>
        <v>#N/A</v>
      </c>
      <c r="L164" s="16" t="e">
        <f>1000000000/6000/PerfPowerST5[[#This Row],[Cons.]]</f>
        <v>#N/A</v>
      </c>
      <c r="M164" s="16" t="e">
        <f>1000000000/7000/PerfPowerST5[[#This Row],[Cons.]]</f>
        <v>#N/A</v>
      </c>
      <c r="N164" s="16" t="e">
        <f>1000000000/8000/PerfPowerST5[[#This Row],[Cons.]]</f>
        <v>#N/A</v>
      </c>
      <c r="O164" s="16" t="e">
        <f>1000000000/9000/PerfPowerST5[[#This Row],[Cons.]]</f>
        <v>#N/A</v>
      </c>
      <c r="P164" s="16" t="e">
        <f>1000000000/10000/PerfPowerST5[[#This Row],[Cons.]]</f>
        <v>#N/A</v>
      </c>
      <c r="Q164" s="16" t="e">
        <f>1000000000/1000/PerfPowerST5[[#This Row],[Cons.]]</f>
        <v>#N/A</v>
      </c>
    </row>
    <row r="165" spans="2:17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5" s="16" t="e">
        <f>1000000000/1000/PerfPowerST5[[#This Row],[Cons.]]</f>
        <v>#N/A</v>
      </c>
      <c r="H165" s="16" t="e">
        <f>1000000000/2000/PerfPowerST5[[#This Row],[Cons.]]</f>
        <v>#N/A</v>
      </c>
      <c r="I165" s="16" t="e">
        <f>1000000000/3000/PerfPowerST5[[#This Row],[Cons.]]</f>
        <v>#N/A</v>
      </c>
      <c r="J165" s="16" t="e">
        <f>1000000000/4000/PerfPowerST5[[#This Row],[Cons.]]</f>
        <v>#N/A</v>
      </c>
      <c r="K165" s="16" t="e">
        <f>1000000000/5000/PerfPowerST5[[#This Row],[Cons.]]</f>
        <v>#N/A</v>
      </c>
      <c r="L165" s="16" t="e">
        <f>1000000000/6000/PerfPowerST5[[#This Row],[Cons.]]</f>
        <v>#N/A</v>
      </c>
      <c r="M165" s="16" t="e">
        <f>1000000000/7000/PerfPowerST5[[#This Row],[Cons.]]</f>
        <v>#N/A</v>
      </c>
      <c r="N165" s="16" t="e">
        <f>1000000000/8000/PerfPowerST5[[#This Row],[Cons.]]</f>
        <v>#N/A</v>
      </c>
      <c r="O165" s="16" t="e">
        <f>1000000000/9000/PerfPowerST5[[#This Row],[Cons.]]</f>
        <v>#N/A</v>
      </c>
      <c r="P165" s="16" t="e">
        <f>1000000000/10000/PerfPowerST5[[#This Row],[Cons.]]</f>
        <v>#N/A</v>
      </c>
      <c r="Q165" s="16" t="e">
        <f>1000000000/1000/PerfPowerST5[[#This Row],[Cons.]]</f>
        <v>#N/A</v>
      </c>
    </row>
    <row r="166" spans="2:17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6" s="16" t="e">
        <f>1000000000/1000/PerfPowerST5[[#This Row],[Cons.]]</f>
        <v>#N/A</v>
      </c>
      <c r="H166" s="16" t="e">
        <f>1000000000/2000/PerfPowerST5[[#This Row],[Cons.]]</f>
        <v>#N/A</v>
      </c>
      <c r="I166" s="16" t="e">
        <f>1000000000/3000/PerfPowerST5[[#This Row],[Cons.]]</f>
        <v>#N/A</v>
      </c>
      <c r="J166" s="16" t="e">
        <f>1000000000/4000/PerfPowerST5[[#This Row],[Cons.]]</f>
        <v>#N/A</v>
      </c>
      <c r="K166" s="16" t="e">
        <f>1000000000/5000/PerfPowerST5[[#This Row],[Cons.]]</f>
        <v>#N/A</v>
      </c>
      <c r="L166" s="16" t="e">
        <f>1000000000/6000/PerfPowerST5[[#This Row],[Cons.]]</f>
        <v>#N/A</v>
      </c>
      <c r="M166" s="16" t="e">
        <f>1000000000/7000/PerfPowerST5[[#This Row],[Cons.]]</f>
        <v>#N/A</v>
      </c>
      <c r="N166" s="16" t="e">
        <f>1000000000/8000/PerfPowerST5[[#This Row],[Cons.]]</f>
        <v>#N/A</v>
      </c>
      <c r="O166" s="16" t="e">
        <f>1000000000/9000/PerfPowerST5[[#This Row],[Cons.]]</f>
        <v>#N/A</v>
      </c>
      <c r="P166" s="16" t="e">
        <f>1000000000/10000/PerfPowerST5[[#This Row],[Cons.]]</f>
        <v>#N/A</v>
      </c>
      <c r="Q166" s="16" t="e">
        <f>1000000000/1000/PerfPowerST5[[#This Row],[Cons.]]</f>
        <v>#N/A</v>
      </c>
    </row>
    <row r="167" spans="2:17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7" s="16" t="e">
        <f>1000000000/1000/PerfPowerST5[[#This Row],[Cons.]]</f>
        <v>#N/A</v>
      </c>
      <c r="H167" s="16" t="e">
        <f>1000000000/2000/PerfPowerST5[[#This Row],[Cons.]]</f>
        <v>#N/A</v>
      </c>
      <c r="I167" s="16" t="e">
        <f>1000000000/3000/PerfPowerST5[[#This Row],[Cons.]]</f>
        <v>#N/A</v>
      </c>
      <c r="J167" s="16" t="e">
        <f>1000000000/4000/PerfPowerST5[[#This Row],[Cons.]]</f>
        <v>#N/A</v>
      </c>
      <c r="K167" s="16" t="e">
        <f>1000000000/5000/PerfPowerST5[[#This Row],[Cons.]]</f>
        <v>#N/A</v>
      </c>
      <c r="L167" s="16" t="e">
        <f>1000000000/6000/PerfPowerST5[[#This Row],[Cons.]]</f>
        <v>#N/A</v>
      </c>
      <c r="M167" s="16" t="e">
        <f>1000000000/7000/PerfPowerST5[[#This Row],[Cons.]]</f>
        <v>#N/A</v>
      </c>
      <c r="N167" s="16" t="e">
        <f>1000000000/8000/PerfPowerST5[[#This Row],[Cons.]]</f>
        <v>#N/A</v>
      </c>
      <c r="O167" s="16" t="e">
        <f>1000000000/9000/PerfPowerST5[[#This Row],[Cons.]]</f>
        <v>#N/A</v>
      </c>
      <c r="P167" s="16" t="e">
        <f>1000000000/10000/PerfPowerST5[[#This Row],[Cons.]]</f>
        <v>#N/A</v>
      </c>
      <c r="Q167" s="16" t="e">
        <f>1000000000/1000/PerfPowerST5[[#This Row],[Cons.]]</f>
        <v>#N/A</v>
      </c>
    </row>
    <row r="168" spans="2:17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8" s="16" t="e">
        <f>1000000000/1000/PerfPowerST5[[#This Row],[Cons.]]</f>
        <v>#N/A</v>
      </c>
      <c r="H168" s="16" t="e">
        <f>1000000000/2000/PerfPowerST5[[#This Row],[Cons.]]</f>
        <v>#N/A</v>
      </c>
      <c r="I168" s="16" t="e">
        <f>1000000000/3000/PerfPowerST5[[#This Row],[Cons.]]</f>
        <v>#N/A</v>
      </c>
      <c r="J168" s="16" t="e">
        <f>1000000000/4000/PerfPowerST5[[#This Row],[Cons.]]</f>
        <v>#N/A</v>
      </c>
      <c r="K168" s="16" t="e">
        <f>1000000000/5000/PerfPowerST5[[#This Row],[Cons.]]</f>
        <v>#N/A</v>
      </c>
      <c r="L168" s="16" t="e">
        <f>1000000000/6000/PerfPowerST5[[#This Row],[Cons.]]</f>
        <v>#N/A</v>
      </c>
      <c r="M168" s="16" t="e">
        <f>1000000000/7000/PerfPowerST5[[#This Row],[Cons.]]</f>
        <v>#N/A</v>
      </c>
      <c r="N168" s="16" t="e">
        <f>1000000000/8000/PerfPowerST5[[#This Row],[Cons.]]</f>
        <v>#N/A</v>
      </c>
      <c r="O168" s="16" t="e">
        <f>1000000000/9000/PerfPowerST5[[#This Row],[Cons.]]</f>
        <v>#N/A</v>
      </c>
      <c r="P168" s="16" t="e">
        <f>1000000000/10000/PerfPowerST5[[#This Row],[Cons.]]</f>
        <v>#N/A</v>
      </c>
      <c r="Q168" s="16" t="e">
        <f>1000000000/1000/PerfPowerST5[[#This Row],[Cons.]]</f>
        <v>#N/A</v>
      </c>
    </row>
    <row r="169" spans="2:17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9" s="16" t="e">
        <f>1000000000/1000/PerfPowerST5[[#This Row],[Cons.]]</f>
        <v>#N/A</v>
      </c>
      <c r="H169" s="16" t="e">
        <f>1000000000/2000/PerfPowerST5[[#This Row],[Cons.]]</f>
        <v>#N/A</v>
      </c>
      <c r="I169" s="16" t="e">
        <f>1000000000/3000/PerfPowerST5[[#This Row],[Cons.]]</f>
        <v>#N/A</v>
      </c>
      <c r="J169" s="16" t="e">
        <f>1000000000/4000/PerfPowerST5[[#This Row],[Cons.]]</f>
        <v>#N/A</v>
      </c>
      <c r="K169" s="16" t="e">
        <f>1000000000/5000/PerfPowerST5[[#This Row],[Cons.]]</f>
        <v>#N/A</v>
      </c>
      <c r="L169" s="16" t="e">
        <f>1000000000/6000/PerfPowerST5[[#This Row],[Cons.]]</f>
        <v>#N/A</v>
      </c>
      <c r="M169" s="16" t="e">
        <f>1000000000/7000/PerfPowerST5[[#This Row],[Cons.]]</f>
        <v>#N/A</v>
      </c>
      <c r="N169" s="16" t="e">
        <f>1000000000/8000/PerfPowerST5[[#This Row],[Cons.]]</f>
        <v>#N/A</v>
      </c>
      <c r="O169" s="16" t="e">
        <f>1000000000/9000/PerfPowerST5[[#This Row],[Cons.]]</f>
        <v>#N/A</v>
      </c>
      <c r="P169" s="16" t="e">
        <f>1000000000/10000/PerfPowerST5[[#This Row],[Cons.]]</f>
        <v>#N/A</v>
      </c>
      <c r="Q169" s="16" t="e">
        <f>1000000000/1000/PerfPowerST5[[#This Row],[Cons.]]</f>
        <v>#N/A</v>
      </c>
    </row>
    <row r="170" spans="2:17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0" s="16" t="e">
        <f>1000000000/1000/PerfPowerST5[[#This Row],[Cons.]]</f>
        <v>#N/A</v>
      </c>
      <c r="H170" s="16" t="e">
        <f>1000000000/2000/PerfPowerST5[[#This Row],[Cons.]]</f>
        <v>#N/A</v>
      </c>
      <c r="I170" s="16" t="e">
        <f>1000000000/3000/PerfPowerST5[[#This Row],[Cons.]]</f>
        <v>#N/A</v>
      </c>
      <c r="J170" s="16" t="e">
        <f>1000000000/4000/PerfPowerST5[[#This Row],[Cons.]]</f>
        <v>#N/A</v>
      </c>
      <c r="K170" s="16" t="e">
        <f>1000000000/5000/PerfPowerST5[[#This Row],[Cons.]]</f>
        <v>#N/A</v>
      </c>
      <c r="L170" s="16" t="e">
        <f>1000000000/6000/PerfPowerST5[[#This Row],[Cons.]]</f>
        <v>#N/A</v>
      </c>
      <c r="M170" s="16" t="e">
        <f>1000000000/7000/PerfPowerST5[[#This Row],[Cons.]]</f>
        <v>#N/A</v>
      </c>
      <c r="N170" s="16" t="e">
        <f>1000000000/8000/PerfPowerST5[[#This Row],[Cons.]]</f>
        <v>#N/A</v>
      </c>
      <c r="O170" s="16" t="e">
        <f>1000000000/9000/PerfPowerST5[[#This Row],[Cons.]]</f>
        <v>#N/A</v>
      </c>
      <c r="P170" s="16" t="e">
        <f>1000000000/10000/PerfPowerST5[[#This Row],[Cons.]]</f>
        <v>#N/A</v>
      </c>
      <c r="Q170" s="16" t="e">
        <f>1000000000/1000/PerfPowerST5[[#This Row],[Cons.]]</f>
        <v>#N/A</v>
      </c>
    </row>
    <row r="171" spans="2:17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1" s="16" t="e">
        <f>1000000000/1000/PerfPowerST5[[#This Row],[Cons.]]</f>
        <v>#N/A</v>
      </c>
      <c r="H171" s="16" t="e">
        <f>1000000000/2000/PerfPowerST5[[#This Row],[Cons.]]</f>
        <v>#N/A</v>
      </c>
      <c r="I171" s="16" t="e">
        <f>1000000000/3000/PerfPowerST5[[#This Row],[Cons.]]</f>
        <v>#N/A</v>
      </c>
      <c r="J171" s="16" t="e">
        <f>1000000000/4000/PerfPowerST5[[#This Row],[Cons.]]</f>
        <v>#N/A</v>
      </c>
      <c r="K171" s="16" t="e">
        <f>1000000000/5000/PerfPowerST5[[#This Row],[Cons.]]</f>
        <v>#N/A</v>
      </c>
      <c r="L171" s="16" t="e">
        <f>1000000000/6000/PerfPowerST5[[#This Row],[Cons.]]</f>
        <v>#N/A</v>
      </c>
      <c r="M171" s="16" t="e">
        <f>1000000000/7000/PerfPowerST5[[#This Row],[Cons.]]</f>
        <v>#N/A</v>
      </c>
      <c r="N171" s="16" t="e">
        <f>1000000000/8000/PerfPowerST5[[#This Row],[Cons.]]</f>
        <v>#N/A</v>
      </c>
      <c r="O171" s="16" t="e">
        <f>1000000000/9000/PerfPowerST5[[#This Row],[Cons.]]</f>
        <v>#N/A</v>
      </c>
      <c r="P171" s="16" t="e">
        <f>1000000000/10000/PerfPowerST5[[#This Row],[Cons.]]</f>
        <v>#N/A</v>
      </c>
      <c r="Q171" s="16" t="e">
        <f>1000000000/1000/PerfPowerST5[[#This Row],[Cons.]]</f>
        <v>#N/A</v>
      </c>
    </row>
    <row r="172" spans="2:17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2" s="16" t="e">
        <f>1000000000/1000/PerfPowerST5[[#This Row],[Cons.]]</f>
        <v>#N/A</v>
      </c>
      <c r="H172" s="16" t="e">
        <f>1000000000/2000/PerfPowerST5[[#This Row],[Cons.]]</f>
        <v>#N/A</v>
      </c>
      <c r="I172" s="16" t="e">
        <f>1000000000/3000/PerfPowerST5[[#This Row],[Cons.]]</f>
        <v>#N/A</v>
      </c>
      <c r="J172" s="16" t="e">
        <f>1000000000/4000/PerfPowerST5[[#This Row],[Cons.]]</f>
        <v>#N/A</v>
      </c>
      <c r="K172" s="16" t="e">
        <f>1000000000/5000/PerfPowerST5[[#This Row],[Cons.]]</f>
        <v>#N/A</v>
      </c>
      <c r="L172" s="16" t="e">
        <f>1000000000/6000/PerfPowerST5[[#This Row],[Cons.]]</f>
        <v>#N/A</v>
      </c>
      <c r="M172" s="16" t="e">
        <f>1000000000/7000/PerfPowerST5[[#This Row],[Cons.]]</f>
        <v>#N/A</v>
      </c>
      <c r="N172" s="16" t="e">
        <f>1000000000/8000/PerfPowerST5[[#This Row],[Cons.]]</f>
        <v>#N/A</v>
      </c>
      <c r="O172" s="16" t="e">
        <f>1000000000/9000/PerfPowerST5[[#This Row],[Cons.]]</f>
        <v>#N/A</v>
      </c>
      <c r="P172" s="16" t="e">
        <f>1000000000/10000/PerfPowerST5[[#This Row],[Cons.]]</f>
        <v>#N/A</v>
      </c>
      <c r="Q172" s="16" t="e">
        <f>1000000000/1000/PerfPowerST5[[#This Row],[Cons.]]</f>
        <v>#N/A</v>
      </c>
    </row>
    <row r="173" spans="2:17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3" s="16" t="e">
        <f>1000000000/1000/PerfPowerST5[[#This Row],[Cons.]]</f>
        <v>#N/A</v>
      </c>
      <c r="H173" s="16" t="e">
        <f>1000000000/2000/PerfPowerST5[[#This Row],[Cons.]]</f>
        <v>#N/A</v>
      </c>
      <c r="I173" s="16" t="e">
        <f>1000000000/3000/PerfPowerST5[[#This Row],[Cons.]]</f>
        <v>#N/A</v>
      </c>
      <c r="J173" s="16" t="e">
        <f>1000000000/4000/PerfPowerST5[[#This Row],[Cons.]]</f>
        <v>#N/A</v>
      </c>
      <c r="K173" s="16" t="e">
        <f>1000000000/5000/PerfPowerST5[[#This Row],[Cons.]]</f>
        <v>#N/A</v>
      </c>
      <c r="L173" s="16" t="e">
        <f>1000000000/6000/PerfPowerST5[[#This Row],[Cons.]]</f>
        <v>#N/A</v>
      </c>
      <c r="M173" s="16" t="e">
        <f>1000000000/7000/PerfPowerST5[[#This Row],[Cons.]]</f>
        <v>#N/A</v>
      </c>
      <c r="N173" s="16" t="e">
        <f>1000000000/8000/PerfPowerST5[[#This Row],[Cons.]]</f>
        <v>#N/A</v>
      </c>
      <c r="O173" s="16" t="e">
        <f>1000000000/9000/PerfPowerST5[[#This Row],[Cons.]]</f>
        <v>#N/A</v>
      </c>
      <c r="P173" s="16" t="e">
        <f>1000000000/10000/PerfPowerST5[[#This Row],[Cons.]]</f>
        <v>#N/A</v>
      </c>
      <c r="Q173" s="16" t="e">
        <f>1000000000/1000/PerfPowerST5[[#This Row],[Cons.]]</f>
        <v>#N/A</v>
      </c>
    </row>
    <row r="174" spans="2:17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4" s="16" t="e">
        <f>1000000000/1000/PerfPowerST5[[#This Row],[Cons.]]</f>
        <v>#N/A</v>
      </c>
      <c r="H174" s="16" t="e">
        <f>1000000000/2000/PerfPowerST5[[#This Row],[Cons.]]</f>
        <v>#N/A</v>
      </c>
      <c r="I174" s="16" t="e">
        <f>1000000000/3000/PerfPowerST5[[#This Row],[Cons.]]</f>
        <v>#N/A</v>
      </c>
      <c r="J174" s="16" t="e">
        <f>1000000000/4000/PerfPowerST5[[#This Row],[Cons.]]</f>
        <v>#N/A</v>
      </c>
      <c r="K174" s="16" t="e">
        <f>1000000000/5000/PerfPowerST5[[#This Row],[Cons.]]</f>
        <v>#N/A</v>
      </c>
      <c r="L174" s="16" t="e">
        <f>1000000000/6000/PerfPowerST5[[#This Row],[Cons.]]</f>
        <v>#N/A</v>
      </c>
      <c r="M174" s="16" t="e">
        <f>1000000000/7000/PerfPowerST5[[#This Row],[Cons.]]</f>
        <v>#N/A</v>
      </c>
      <c r="N174" s="16" t="e">
        <f>1000000000/8000/PerfPowerST5[[#This Row],[Cons.]]</f>
        <v>#N/A</v>
      </c>
      <c r="O174" s="16" t="e">
        <f>1000000000/9000/PerfPowerST5[[#This Row],[Cons.]]</f>
        <v>#N/A</v>
      </c>
      <c r="P174" s="16" t="e">
        <f>1000000000/10000/PerfPowerST5[[#This Row],[Cons.]]</f>
        <v>#N/A</v>
      </c>
      <c r="Q174" s="16" t="e">
        <f>1000000000/1000/PerfPowerST5[[#This Row],[Cons.]]</f>
        <v>#N/A</v>
      </c>
    </row>
    <row r="175" spans="2:17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5" s="16" t="e">
        <f>1000000000/1000/PerfPowerST5[[#This Row],[Cons.]]</f>
        <v>#N/A</v>
      </c>
      <c r="H175" s="16" t="e">
        <f>1000000000/2000/PerfPowerST5[[#This Row],[Cons.]]</f>
        <v>#N/A</v>
      </c>
      <c r="I175" s="16" t="e">
        <f>1000000000/3000/PerfPowerST5[[#This Row],[Cons.]]</f>
        <v>#N/A</v>
      </c>
      <c r="J175" s="16" t="e">
        <f>1000000000/4000/PerfPowerST5[[#This Row],[Cons.]]</f>
        <v>#N/A</v>
      </c>
      <c r="K175" s="16" t="e">
        <f>1000000000/5000/PerfPowerST5[[#This Row],[Cons.]]</f>
        <v>#N/A</v>
      </c>
      <c r="L175" s="16" t="e">
        <f>1000000000/6000/PerfPowerST5[[#This Row],[Cons.]]</f>
        <v>#N/A</v>
      </c>
      <c r="M175" s="16" t="e">
        <f>1000000000/7000/PerfPowerST5[[#This Row],[Cons.]]</f>
        <v>#N/A</v>
      </c>
      <c r="N175" s="16" t="e">
        <f>1000000000/8000/PerfPowerST5[[#This Row],[Cons.]]</f>
        <v>#N/A</v>
      </c>
      <c r="O175" s="16" t="e">
        <f>1000000000/9000/PerfPowerST5[[#This Row],[Cons.]]</f>
        <v>#N/A</v>
      </c>
      <c r="P175" s="16" t="e">
        <f>1000000000/10000/PerfPowerST5[[#This Row],[Cons.]]</f>
        <v>#N/A</v>
      </c>
      <c r="Q175" s="16" t="e">
        <f>1000000000/1000/PerfPowerST5[[#This Row],[Cons.]]</f>
        <v>#N/A</v>
      </c>
    </row>
    <row r="176" spans="2:17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6" s="16" t="e">
        <f>1000000000/1000/PerfPowerST5[[#This Row],[Cons.]]</f>
        <v>#N/A</v>
      </c>
      <c r="H176" s="16" t="e">
        <f>1000000000/2000/PerfPowerST5[[#This Row],[Cons.]]</f>
        <v>#N/A</v>
      </c>
      <c r="I176" s="16" t="e">
        <f>1000000000/3000/PerfPowerST5[[#This Row],[Cons.]]</f>
        <v>#N/A</v>
      </c>
      <c r="J176" s="16" t="e">
        <f>1000000000/4000/PerfPowerST5[[#This Row],[Cons.]]</f>
        <v>#N/A</v>
      </c>
      <c r="K176" s="16" t="e">
        <f>1000000000/5000/PerfPowerST5[[#This Row],[Cons.]]</f>
        <v>#N/A</v>
      </c>
      <c r="L176" s="16" t="e">
        <f>1000000000/6000/PerfPowerST5[[#This Row],[Cons.]]</f>
        <v>#N/A</v>
      </c>
      <c r="M176" s="16" t="e">
        <f>1000000000/7000/PerfPowerST5[[#This Row],[Cons.]]</f>
        <v>#N/A</v>
      </c>
      <c r="N176" s="16" t="e">
        <f>1000000000/8000/PerfPowerST5[[#This Row],[Cons.]]</f>
        <v>#N/A</v>
      </c>
      <c r="O176" s="16" t="e">
        <f>1000000000/9000/PerfPowerST5[[#This Row],[Cons.]]</f>
        <v>#N/A</v>
      </c>
      <c r="P176" s="16" t="e">
        <f>1000000000/10000/PerfPowerST5[[#This Row],[Cons.]]</f>
        <v>#N/A</v>
      </c>
      <c r="Q176" s="16" t="e">
        <f>1000000000/1000/PerfPowerST5[[#This Row],[Cons.]]</f>
        <v>#N/A</v>
      </c>
    </row>
    <row r="177" spans="2:17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7" s="16" t="e">
        <f>1000000000/1000/PerfPowerST5[[#This Row],[Cons.]]</f>
        <v>#N/A</v>
      </c>
      <c r="H177" s="16" t="e">
        <f>1000000000/2000/PerfPowerST5[[#This Row],[Cons.]]</f>
        <v>#N/A</v>
      </c>
      <c r="I177" s="16" t="e">
        <f>1000000000/3000/PerfPowerST5[[#This Row],[Cons.]]</f>
        <v>#N/A</v>
      </c>
      <c r="J177" s="16" t="e">
        <f>1000000000/4000/PerfPowerST5[[#This Row],[Cons.]]</f>
        <v>#N/A</v>
      </c>
      <c r="K177" s="16" t="e">
        <f>1000000000/5000/PerfPowerST5[[#This Row],[Cons.]]</f>
        <v>#N/A</v>
      </c>
      <c r="L177" s="16" t="e">
        <f>1000000000/6000/PerfPowerST5[[#This Row],[Cons.]]</f>
        <v>#N/A</v>
      </c>
      <c r="M177" s="16" t="e">
        <f>1000000000/7000/PerfPowerST5[[#This Row],[Cons.]]</f>
        <v>#N/A</v>
      </c>
      <c r="N177" s="16" t="e">
        <f>1000000000/8000/PerfPowerST5[[#This Row],[Cons.]]</f>
        <v>#N/A</v>
      </c>
      <c r="O177" s="16" t="e">
        <f>1000000000/9000/PerfPowerST5[[#This Row],[Cons.]]</f>
        <v>#N/A</v>
      </c>
      <c r="P177" s="16" t="e">
        <f>1000000000/10000/PerfPowerST5[[#This Row],[Cons.]]</f>
        <v>#N/A</v>
      </c>
      <c r="Q177" s="16" t="e">
        <f>1000000000/1000/PerfPowerST5[[#This Row],[Cons.]]</f>
        <v>#N/A</v>
      </c>
    </row>
    <row r="178" spans="2:17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8" s="16" t="e">
        <f>1000000000/1000/PerfPowerST5[[#This Row],[Cons.]]</f>
        <v>#N/A</v>
      </c>
      <c r="H178" s="16" t="e">
        <f>1000000000/2000/PerfPowerST5[[#This Row],[Cons.]]</f>
        <v>#N/A</v>
      </c>
      <c r="I178" s="16" t="e">
        <f>1000000000/3000/PerfPowerST5[[#This Row],[Cons.]]</f>
        <v>#N/A</v>
      </c>
      <c r="J178" s="16" t="e">
        <f>1000000000/4000/PerfPowerST5[[#This Row],[Cons.]]</f>
        <v>#N/A</v>
      </c>
      <c r="K178" s="16" t="e">
        <f>1000000000/5000/PerfPowerST5[[#This Row],[Cons.]]</f>
        <v>#N/A</v>
      </c>
      <c r="L178" s="16" t="e">
        <f>1000000000/6000/PerfPowerST5[[#This Row],[Cons.]]</f>
        <v>#N/A</v>
      </c>
      <c r="M178" s="16" t="e">
        <f>1000000000/7000/PerfPowerST5[[#This Row],[Cons.]]</f>
        <v>#N/A</v>
      </c>
      <c r="N178" s="16" t="e">
        <f>1000000000/8000/PerfPowerST5[[#This Row],[Cons.]]</f>
        <v>#N/A</v>
      </c>
      <c r="O178" s="16" t="e">
        <f>1000000000/9000/PerfPowerST5[[#This Row],[Cons.]]</f>
        <v>#N/A</v>
      </c>
      <c r="P178" s="16" t="e">
        <f>1000000000/10000/PerfPowerST5[[#This Row],[Cons.]]</f>
        <v>#N/A</v>
      </c>
      <c r="Q178" s="16" t="e">
        <f>1000000000/1000/PerfPowerST5[[#This Row],[Cons.]]</f>
        <v>#N/A</v>
      </c>
    </row>
    <row r="179" spans="2:17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9" s="16" t="e">
        <f>1000000000/1000/PerfPowerST5[[#This Row],[Cons.]]</f>
        <v>#N/A</v>
      </c>
      <c r="H179" s="16" t="e">
        <f>1000000000/2000/PerfPowerST5[[#This Row],[Cons.]]</f>
        <v>#N/A</v>
      </c>
      <c r="I179" s="16" t="e">
        <f>1000000000/3000/PerfPowerST5[[#This Row],[Cons.]]</f>
        <v>#N/A</v>
      </c>
      <c r="J179" s="16" t="e">
        <f>1000000000/4000/PerfPowerST5[[#This Row],[Cons.]]</f>
        <v>#N/A</v>
      </c>
      <c r="K179" s="16" t="e">
        <f>1000000000/5000/PerfPowerST5[[#This Row],[Cons.]]</f>
        <v>#N/A</v>
      </c>
      <c r="L179" s="16" t="e">
        <f>1000000000/6000/PerfPowerST5[[#This Row],[Cons.]]</f>
        <v>#N/A</v>
      </c>
      <c r="M179" s="16" t="e">
        <f>1000000000/7000/PerfPowerST5[[#This Row],[Cons.]]</f>
        <v>#N/A</v>
      </c>
      <c r="N179" s="16" t="e">
        <f>1000000000/8000/PerfPowerST5[[#This Row],[Cons.]]</f>
        <v>#N/A</v>
      </c>
      <c r="O179" s="16" t="e">
        <f>1000000000/9000/PerfPowerST5[[#This Row],[Cons.]]</f>
        <v>#N/A</v>
      </c>
      <c r="P179" s="16" t="e">
        <f>1000000000/10000/PerfPowerST5[[#This Row],[Cons.]]</f>
        <v>#N/A</v>
      </c>
      <c r="Q179" s="16" t="e">
        <f>1000000000/1000/PerfPowerST5[[#This Row],[Cons.]]</f>
        <v>#N/A</v>
      </c>
    </row>
    <row r="180" spans="2:17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0" s="16" t="e">
        <f>1000000000/1000/PerfPowerST5[[#This Row],[Cons.]]</f>
        <v>#N/A</v>
      </c>
      <c r="H180" s="16" t="e">
        <f>1000000000/2000/PerfPowerST5[[#This Row],[Cons.]]</f>
        <v>#N/A</v>
      </c>
      <c r="I180" s="16" t="e">
        <f>1000000000/3000/PerfPowerST5[[#This Row],[Cons.]]</f>
        <v>#N/A</v>
      </c>
      <c r="J180" s="16" t="e">
        <f>1000000000/4000/PerfPowerST5[[#This Row],[Cons.]]</f>
        <v>#N/A</v>
      </c>
      <c r="K180" s="16" t="e">
        <f>1000000000/5000/PerfPowerST5[[#This Row],[Cons.]]</f>
        <v>#N/A</v>
      </c>
      <c r="L180" s="16" t="e">
        <f>1000000000/6000/PerfPowerST5[[#This Row],[Cons.]]</f>
        <v>#N/A</v>
      </c>
      <c r="M180" s="16" t="e">
        <f>1000000000/7000/PerfPowerST5[[#This Row],[Cons.]]</f>
        <v>#N/A</v>
      </c>
      <c r="N180" s="16" t="e">
        <f>1000000000/8000/PerfPowerST5[[#This Row],[Cons.]]</f>
        <v>#N/A</v>
      </c>
      <c r="O180" s="16" t="e">
        <f>1000000000/9000/PerfPowerST5[[#This Row],[Cons.]]</f>
        <v>#N/A</v>
      </c>
      <c r="P180" s="16" t="e">
        <f>1000000000/10000/PerfPowerST5[[#This Row],[Cons.]]</f>
        <v>#N/A</v>
      </c>
      <c r="Q180" s="16" t="e">
        <f>1000000000/1000/PerfPowerST5[[#This Row],[Cons.]]</f>
        <v>#N/A</v>
      </c>
    </row>
    <row r="181" spans="2:17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1" s="16" t="e">
        <f>1000000000/1000/PerfPowerST5[[#This Row],[Cons.]]</f>
        <v>#N/A</v>
      </c>
      <c r="H181" s="16" t="e">
        <f>1000000000/2000/PerfPowerST5[[#This Row],[Cons.]]</f>
        <v>#N/A</v>
      </c>
      <c r="I181" s="16" t="e">
        <f>1000000000/3000/PerfPowerST5[[#This Row],[Cons.]]</f>
        <v>#N/A</v>
      </c>
      <c r="J181" s="16" t="e">
        <f>1000000000/4000/PerfPowerST5[[#This Row],[Cons.]]</f>
        <v>#N/A</v>
      </c>
      <c r="K181" s="16" t="e">
        <f>1000000000/5000/PerfPowerST5[[#This Row],[Cons.]]</f>
        <v>#N/A</v>
      </c>
      <c r="L181" s="16" t="e">
        <f>1000000000/6000/PerfPowerST5[[#This Row],[Cons.]]</f>
        <v>#N/A</v>
      </c>
      <c r="M181" s="16" t="e">
        <f>1000000000/7000/PerfPowerST5[[#This Row],[Cons.]]</f>
        <v>#N/A</v>
      </c>
      <c r="N181" s="16" t="e">
        <f>1000000000/8000/PerfPowerST5[[#This Row],[Cons.]]</f>
        <v>#N/A</v>
      </c>
      <c r="O181" s="16" t="e">
        <f>1000000000/9000/PerfPowerST5[[#This Row],[Cons.]]</f>
        <v>#N/A</v>
      </c>
      <c r="P181" s="16" t="e">
        <f>1000000000/10000/PerfPowerST5[[#This Row],[Cons.]]</f>
        <v>#N/A</v>
      </c>
      <c r="Q181" s="16" t="e">
        <f>1000000000/1000/PerfPowerST5[[#This Row],[Cons.]]</f>
        <v>#N/A</v>
      </c>
    </row>
    <row r="182" spans="2:17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2" s="16" t="e">
        <f>1000000000/1000/PerfPowerST5[[#This Row],[Cons.]]</f>
        <v>#N/A</v>
      </c>
      <c r="H182" s="16" t="e">
        <f>1000000000/2000/PerfPowerST5[[#This Row],[Cons.]]</f>
        <v>#N/A</v>
      </c>
      <c r="I182" s="16" t="e">
        <f>1000000000/3000/PerfPowerST5[[#This Row],[Cons.]]</f>
        <v>#N/A</v>
      </c>
      <c r="J182" s="16" t="e">
        <f>1000000000/4000/PerfPowerST5[[#This Row],[Cons.]]</f>
        <v>#N/A</v>
      </c>
      <c r="K182" s="16" t="e">
        <f>1000000000/5000/PerfPowerST5[[#This Row],[Cons.]]</f>
        <v>#N/A</v>
      </c>
      <c r="L182" s="16" t="e">
        <f>1000000000/6000/PerfPowerST5[[#This Row],[Cons.]]</f>
        <v>#N/A</v>
      </c>
      <c r="M182" s="16" t="e">
        <f>1000000000/7000/PerfPowerST5[[#This Row],[Cons.]]</f>
        <v>#N/A</v>
      </c>
      <c r="N182" s="16" t="e">
        <f>1000000000/8000/PerfPowerST5[[#This Row],[Cons.]]</f>
        <v>#N/A</v>
      </c>
      <c r="O182" s="16" t="e">
        <f>1000000000/9000/PerfPowerST5[[#This Row],[Cons.]]</f>
        <v>#N/A</v>
      </c>
      <c r="P182" s="16" t="e">
        <f>1000000000/10000/PerfPowerST5[[#This Row],[Cons.]]</f>
        <v>#N/A</v>
      </c>
      <c r="Q182" s="16" t="e">
        <f>1000000000/1000/PerfPowerST5[[#This Row],[Cons.]]</f>
        <v>#N/A</v>
      </c>
    </row>
    <row r="183" spans="2:17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3" s="16" t="e">
        <f>1000000000/1000/PerfPowerST5[[#This Row],[Cons.]]</f>
        <v>#N/A</v>
      </c>
      <c r="H183" s="16" t="e">
        <f>1000000000/2000/PerfPowerST5[[#This Row],[Cons.]]</f>
        <v>#N/A</v>
      </c>
      <c r="I183" s="16" t="e">
        <f>1000000000/3000/PerfPowerST5[[#This Row],[Cons.]]</f>
        <v>#N/A</v>
      </c>
      <c r="J183" s="16" t="e">
        <f>1000000000/4000/PerfPowerST5[[#This Row],[Cons.]]</f>
        <v>#N/A</v>
      </c>
      <c r="K183" s="16" t="e">
        <f>1000000000/5000/PerfPowerST5[[#This Row],[Cons.]]</f>
        <v>#N/A</v>
      </c>
      <c r="L183" s="16" t="e">
        <f>1000000000/6000/PerfPowerST5[[#This Row],[Cons.]]</f>
        <v>#N/A</v>
      </c>
      <c r="M183" s="16" t="e">
        <f>1000000000/7000/PerfPowerST5[[#This Row],[Cons.]]</f>
        <v>#N/A</v>
      </c>
      <c r="N183" s="16" t="e">
        <f>1000000000/8000/PerfPowerST5[[#This Row],[Cons.]]</f>
        <v>#N/A</v>
      </c>
      <c r="O183" s="16" t="e">
        <f>1000000000/9000/PerfPowerST5[[#This Row],[Cons.]]</f>
        <v>#N/A</v>
      </c>
      <c r="P183" s="16" t="e">
        <f>1000000000/10000/PerfPowerST5[[#This Row],[Cons.]]</f>
        <v>#N/A</v>
      </c>
      <c r="Q183" s="16" t="e">
        <f>1000000000/1000/PerfPowerST5[[#This Row],[Cons.]]</f>
        <v>#N/A</v>
      </c>
    </row>
    <row r="184" spans="2:17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4" s="16" t="e">
        <f>1000000000/1000/PerfPowerST5[[#This Row],[Cons.]]</f>
        <v>#N/A</v>
      </c>
      <c r="H184" s="16" t="e">
        <f>1000000000/2000/PerfPowerST5[[#This Row],[Cons.]]</f>
        <v>#N/A</v>
      </c>
      <c r="I184" s="16" t="e">
        <f>1000000000/3000/PerfPowerST5[[#This Row],[Cons.]]</f>
        <v>#N/A</v>
      </c>
      <c r="J184" s="16" t="e">
        <f>1000000000/4000/PerfPowerST5[[#This Row],[Cons.]]</f>
        <v>#N/A</v>
      </c>
      <c r="K184" s="16" t="e">
        <f>1000000000/5000/PerfPowerST5[[#This Row],[Cons.]]</f>
        <v>#N/A</v>
      </c>
      <c r="L184" s="16" t="e">
        <f>1000000000/6000/PerfPowerST5[[#This Row],[Cons.]]</f>
        <v>#N/A</v>
      </c>
      <c r="M184" s="16" t="e">
        <f>1000000000/7000/PerfPowerST5[[#This Row],[Cons.]]</f>
        <v>#N/A</v>
      </c>
      <c r="N184" s="16" t="e">
        <f>1000000000/8000/PerfPowerST5[[#This Row],[Cons.]]</f>
        <v>#N/A</v>
      </c>
      <c r="O184" s="16" t="e">
        <f>1000000000/9000/PerfPowerST5[[#This Row],[Cons.]]</f>
        <v>#N/A</v>
      </c>
      <c r="P184" s="16" t="e">
        <f>1000000000/10000/PerfPowerST5[[#This Row],[Cons.]]</f>
        <v>#N/A</v>
      </c>
      <c r="Q184" s="16" t="e">
        <f>1000000000/1000/PerfPowerST5[[#This Row],[Cons.]]</f>
        <v>#N/A</v>
      </c>
    </row>
    <row r="185" spans="2:17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5" s="16" t="e">
        <f>1000000000/1000/PerfPowerST5[[#This Row],[Cons.]]</f>
        <v>#N/A</v>
      </c>
      <c r="H185" s="16" t="e">
        <f>1000000000/2000/PerfPowerST5[[#This Row],[Cons.]]</f>
        <v>#N/A</v>
      </c>
      <c r="I185" s="16" t="e">
        <f>1000000000/3000/PerfPowerST5[[#This Row],[Cons.]]</f>
        <v>#N/A</v>
      </c>
      <c r="J185" s="16" t="e">
        <f>1000000000/4000/PerfPowerST5[[#This Row],[Cons.]]</f>
        <v>#N/A</v>
      </c>
      <c r="K185" s="16" t="e">
        <f>1000000000/5000/PerfPowerST5[[#This Row],[Cons.]]</f>
        <v>#N/A</v>
      </c>
      <c r="L185" s="16" t="e">
        <f>1000000000/6000/PerfPowerST5[[#This Row],[Cons.]]</f>
        <v>#N/A</v>
      </c>
      <c r="M185" s="16" t="e">
        <f>1000000000/7000/PerfPowerST5[[#This Row],[Cons.]]</f>
        <v>#N/A</v>
      </c>
      <c r="N185" s="16" t="e">
        <f>1000000000/8000/PerfPowerST5[[#This Row],[Cons.]]</f>
        <v>#N/A</v>
      </c>
      <c r="O185" s="16" t="e">
        <f>1000000000/9000/PerfPowerST5[[#This Row],[Cons.]]</f>
        <v>#N/A</v>
      </c>
      <c r="P185" s="16" t="e">
        <f>1000000000/10000/PerfPowerST5[[#This Row],[Cons.]]</f>
        <v>#N/A</v>
      </c>
      <c r="Q185" s="16" t="e">
        <f>1000000000/1000/PerfPowerST5[[#This Row],[Cons.]]</f>
        <v>#N/A</v>
      </c>
    </row>
    <row r="186" spans="2:17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6" s="16" t="e">
        <f>1000000000/1000/PerfPowerST5[[#This Row],[Cons.]]</f>
        <v>#N/A</v>
      </c>
      <c r="H186" s="16" t="e">
        <f>1000000000/2000/PerfPowerST5[[#This Row],[Cons.]]</f>
        <v>#N/A</v>
      </c>
      <c r="I186" s="16" t="e">
        <f>1000000000/3000/PerfPowerST5[[#This Row],[Cons.]]</f>
        <v>#N/A</v>
      </c>
      <c r="J186" s="16" t="e">
        <f>1000000000/4000/PerfPowerST5[[#This Row],[Cons.]]</f>
        <v>#N/A</v>
      </c>
      <c r="K186" s="16" t="e">
        <f>1000000000/5000/PerfPowerST5[[#This Row],[Cons.]]</f>
        <v>#N/A</v>
      </c>
      <c r="L186" s="16" t="e">
        <f>1000000000/6000/PerfPowerST5[[#This Row],[Cons.]]</f>
        <v>#N/A</v>
      </c>
      <c r="M186" s="16" t="e">
        <f>1000000000/7000/PerfPowerST5[[#This Row],[Cons.]]</f>
        <v>#N/A</v>
      </c>
      <c r="N186" s="16" t="e">
        <f>1000000000/8000/PerfPowerST5[[#This Row],[Cons.]]</f>
        <v>#N/A</v>
      </c>
      <c r="O186" s="16" t="e">
        <f>1000000000/9000/PerfPowerST5[[#This Row],[Cons.]]</f>
        <v>#N/A</v>
      </c>
      <c r="P186" s="16" t="e">
        <f>1000000000/10000/PerfPowerST5[[#This Row],[Cons.]]</f>
        <v>#N/A</v>
      </c>
      <c r="Q186" s="16" t="e">
        <f>1000000000/1000/PerfPowerST5[[#This Row],[Cons.]]</f>
        <v>#N/A</v>
      </c>
    </row>
    <row r="187" spans="2:17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7" s="16" t="e">
        <f>1000000000/1000/PerfPowerST5[[#This Row],[Cons.]]</f>
        <v>#N/A</v>
      </c>
      <c r="H187" s="16" t="e">
        <f>1000000000/2000/PerfPowerST5[[#This Row],[Cons.]]</f>
        <v>#N/A</v>
      </c>
      <c r="I187" s="16" t="e">
        <f>1000000000/3000/PerfPowerST5[[#This Row],[Cons.]]</f>
        <v>#N/A</v>
      </c>
      <c r="J187" s="16" t="e">
        <f>1000000000/4000/PerfPowerST5[[#This Row],[Cons.]]</f>
        <v>#N/A</v>
      </c>
      <c r="K187" s="16" t="e">
        <f>1000000000/5000/PerfPowerST5[[#This Row],[Cons.]]</f>
        <v>#N/A</v>
      </c>
      <c r="L187" s="16" t="e">
        <f>1000000000/6000/PerfPowerST5[[#This Row],[Cons.]]</f>
        <v>#N/A</v>
      </c>
      <c r="M187" s="16" t="e">
        <f>1000000000/7000/PerfPowerST5[[#This Row],[Cons.]]</f>
        <v>#N/A</v>
      </c>
      <c r="N187" s="16" t="e">
        <f>1000000000/8000/PerfPowerST5[[#This Row],[Cons.]]</f>
        <v>#N/A</v>
      </c>
      <c r="O187" s="16" t="e">
        <f>1000000000/9000/PerfPowerST5[[#This Row],[Cons.]]</f>
        <v>#N/A</v>
      </c>
      <c r="P187" s="16" t="e">
        <f>1000000000/10000/PerfPowerST5[[#This Row],[Cons.]]</f>
        <v>#N/A</v>
      </c>
      <c r="Q187" s="16" t="e">
        <f>1000000000/1000/PerfPowerST5[[#This Row],[Cons.]]</f>
        <v>#N/A</v>
      </c>
    </row>
    <row r="188" spans="2:17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8" s="16" t="e">
        <f>1000000000/1000/PerfPowerST5[[#This Row],[Cons.]]</f>
        <v>#N/A</v>
      </c>
      <c r="H188" s="16" t="e">
        <f>1000000000/2000/PerfPowerST5[[#This Row],[Cons.]]</f>
        <v>#N/A</v>
      </c>
      <c r="I188" s="16" t="e">
        <f>1000000000/3000/PerfPowerST5[[#This Row],[Cons.]]</f>
        <v>#N/A</v>
      </c>
      <c r="J188" s="16" t="e">
        <f>1000000000/4000/PerfPowerST5[[#This Row],[Cons.]]</f>
        <v>#N/A</v>
      </c>
      <c r="K188" s="16" t="e">
        <f>1000000000/5000/PerfPowerST5[[#This Row],[Cons.]]</f>
        <v>#N/A</v>
      </c>
      <c r="L188" s="16" t="e">
        <f>1000000000/6000/PerfPowerST5[[#This Row],[Cons.]]</f>
        <v>#N/A</v>
      </c>
      <c r="M188" s="16" t="e">
        <f>1000000000/7000/PerfPowerST5[[#This Row],[Cons.]]</f>
        <v>#N/A</v>
      </c>
      <c r="N188" s="16" t="e">
        <f>1000000000/8000/PerfPowerST5[[#This Row],[Cons.]]</f>
        <v>#N/A</v>
      </c>
      <c r="O188" s="16" t="e">
        <f>1000000000/9000/PerfPowerST5[[#This Row],[Cons.]]</f>
        <v>#N/A</v>
      </c>
      <c r="P188" s="16" t="e">
        <f>1000000000/10000/PerfPowerST5[[#This Row],[Cons.]]</f>
        <v>#N/A</v>
      </c>
      <c r="Q188" s="16" t="e">
        <f>1000000000/1000/PerfPowerST5[[#This Row],[Cons.]]</f>
        <v>#N/A</v>
      </c>
    </row>
    <row r="189" spans="2:17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9" s="16" t="e">
        <f>1000000000/1000/PerfPowerST5[[#This Row],[Cons.]]</f>
        <v>#N/A</v>
      </c>
      <c r="H189" s="16" t="e">
        <f>1000000000/2000/PerfPowerST5[[#This Row],[Cons.]]</f>
        <v>#N/A</v>
      </c>
      <c r="I189" s="16" t="e">
        <f>1000000000/3000/PerfPowerST5[[#This Row],[Cons.]]</f>
        <v>#N/A</v>
      </c>
      <c r="J189" s="16" t="e">
        <f>1000000000/4000/PerfPowerST5[[#This Row],[Cons.]]</f>
        <v>#N/A</v>
      </c>
      <c r="K189" s="16" t="e">
        <f>1000000000/5000/PerfPowerST5[[#This Row],[Cons.]]</f>
        <v>#N/A</v>
      </c>
      <c r="L189" s="16" t="e">
        <f>1000000000/6000/PerfPowerST5[[#This Row],[Cons.]]</f>
        <v>#N/A</v>
      </c>
      <c r="M189" s="16" t="e">
        <f>1000000000/7000/PerfPowerST5[[#This Row],[Cons.]]</f>
        <v>#N/A</v>
      </c>
      <c r="N189" s="16" t="e">
        <f>1000000000/8000/PerfPowerST5[[#This Row],[Cons.]]</f>
        <v>#N/A</v>
      </c>
      <c r="O189" s="16" t="e">
        <f>1000000000/9000/PerfPowerST5[[#This Row],[Cons.]]</f>
        <v>#N/A</v>
      </c>
      <c r="P189" s="16" t="e">
        <f>1000000000/10000/PerfPowerST5[[#This Row],[Cons.]]</f>
        <v>#N/A</v>
      </c>
      <c r="Q189" s="16" t="e">
        <f>1000000000/1000/PerfPowerST5[[#This Row],[Cons.]]</f>
        <v>#N/A</v>
      </c>
    </row>
    <row r="190" spans="2:17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0" s="16" t="e">
        <f>1000000000/1000/PerfPowerST5[[#This Row],[Cons.]]</f>
        <v>#N/A</v>
      </c>
      <c r="H190" s="16" t="e">
        <f>1000000000/2000/PerfPowerST5[[#This Row],[Cons.]]</f>
        <v>#N/A</v>
      </c>
      <c r="I190" s="16" t="e">
        <f>1000000000/3000/PerfPowerST5[[#This Row],[Cons.]]</f>
        <v>#N/A</v>
      </c>
      <c r="J190" s="16" t="e">
        <f>1000000000/4000/PerfPowerST5[[#This Row],[Cons.]]</f>
        <v>#N/A</v>
      </c>
      <c r="K190" s="16" t="e">
        <f>1000000000/5000/PerfPowerST5[[#This Row],[Cons.]]</f>
        <v>#N/A</v>
      </c>
      <c r="L190" s="16" t="e">
        <f>1000000000/6000/PerfPowerST5[[#This Row],[Cons.]]</f>
        <v>#N/A</v>
      </c>
      <c r="M190" s="16" t="e">
        <f>1000000000/7000/PerfPowerST5[[#This Row],[Cons.]]</f>
        <v>#N/A</v>
      </c>
      <c r="N190" s="16" t="e">
        <f>1000000000/8000/PerfPowerST5[[#This Row],[Cons.]]</f>
        <v>#N/A</v>
      </c>
      <c r="O190" s="16" t="e">
        <f>1000000000/9000/PerfPowerST5[[#This Row],[Cons.]]</f>
        <v>#N/A</v>
      </c>
      <c r="P190" s="16" t="e">
        <f>1000000000/10000/PerfPowerST5[[#This Row],[Cons.]]</f>
        <v>#N/A</v>
      </c>
      <c r="Q190" s="16" t="e">
        <f>1000000000/1000/PerfPowerST5[[#This Row],[Cons.]]</f>
        <v>#N/A</v>
      </c>
    </row>
    <row r="191" spans="2:17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1" s="16" t="e">
        <f>1000000000/1000/PerfPowerST5[[#This Row],[Cons.]]</f>
        <v>#N/A</v>
      </c>
      <c r="H191" s="16" t="e">
        <f>1000000000/2000/PerfPowerST5[[#This Row],[Cons.]]</f>
        <v>#N/A</v>
      </c>
      <c r="I191" s="16" t="e">
        <f>1000000000/3000/PerfPowerST5[[#This Row],[Cons.]]</f>
        <v>#N/A</v>
      </c>
      <c r="J191" s="16" t="e">
        <f>1000000000/4000/PerfPowerST5[[#This Row],[Cons.]]</f>
        <v>#N/A</v>
      </c>
      <c r="K191" s="16" t="e">
        <f>1000000000/5000/PerfPowerST5[[#This Row],[Cons.]]</f>
        <v>#N/A</v>
      </c>
      <c r="L191" s="16" t="e">
        <f>1000000000/6000/PerfPowerST5[[#This Row],[Cons.]]</f>
        <v>#N/A</v>
      </c>
      <c r="M191" s="16" t="e">
        <f>1000000000/7000/PerfPowerST5[[#This Row],[Cons.]]</f>
        <v>#N/A</v>
      </c>
      <c r="N191" s="16" t="e">
        <f>1000000000/8000/PerfPowerST5[[#This Row],[Cons.]]</f>
        <v>#N/A</v>
      </c>
      <c r="O191" s="16" t="e">
        <f>1000000000/9000/PerfPowerST5[[#This Row],[Cons.]]</f>
        <v>#N/A</v>
      </c>
      <c r="P191" s="16" t="e">
        <f>1000000000/10000/PerfPowerST5[[#This Row],[Cons.]]</f>
        <v>#N/A</v>
      </c>
      <c r="Q191" s="16" t="e">
        <f>1000000000/1000/PerfPowerST5[[#This Row],[Cons.]]</f>
        <v>#N/A</v>
      </c>
    </row>
    <row r="192" spans="2:17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2" s="16" t="e">
        <f>1000000000/1000/PerfPowerST5[[#This Row],[Cons.]]</f>
        <v>#N/A</v>
      </c>
      <c r="H192" s="16" t="e">
        <f>1000000000/2000/PerfPowerST5[[#This Row],[Cons.]]</f>
        <v>#N/A</v>
      </c>
      <c r="I192" s="16" t="e">
        <f>1000000000/3000/PerfPowerST5[[#This Row],[Cons.]]</f>
        <v>#N/A</v>
      </c>
      <c r="J192" s="16" t="e">
        <f>1000000000/4000/PerfPowerST5[[#This Row],[Cons.]]</f>
        <v>#N/A</v>
      </c>
      <c r="K192" s="16" t="e">
        <f>1000000000/5000/PerfPowerST5[[#This Row],[Cons.]]</f>
        <v>#N/A</v>
      </c>
      <c r="L192" s="16" t="e">
        <f>1000000000/6000/PerfPowerST5[[#This Row],[Cons.]]</f>
        <v>#N/A</v>
      </c>
      <c r="M192" s="16" t="e">
        <f>1000000000/7000/PerfPowerST5[[#This Row],[Cons.]]</f>
        <v>#N/A</v>
      </c>
      <c r="N192" s="16" t="e">
        <f>1000000000/8000/PerfPowerST5[[#This Row],[Cons.]]</f>
        <v>#N/A</v>
      </c>
      <c r="O192" s="16" t="e">
        <f>1000000000/9000/PerfPowerST5[[#This Row],[Cons.]]</f>
        <v>#N/A</v>
      </c>
      <c r="P192" s="16" t="e">
        <f>1000000000/10000/PerfPowerST5[[#This Row],[Cons.]]</f>
        <v>#N/A</v>
      </c>
      <c r="Q192" s="16" t="e">
        <f>1000000000/1000/PerfPowerST5[[#This Row],[Cons.]]</f>
        <v>#N/A</v>
      </c>
    </row>
    <row r="193" spans="2:17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3" s="16" t="e">
        <f>1000000000/1000/PerfPowerST5[[#This Row],[Cons.]]</f>
        <v>#N/A</v>
      </c>
      <c r="H193" s="16" t="e">
        <f>1000000000/2000/PerfPowerST5[[#This Row],[Cons.]]</f>
        <v>#N/A</v>
      </c>
      <c r="I193" s="16" t="e">
        <f>1000000000/3000/PerfPowerST5[[#This Row],[Cons.]]</f>
        <v>#N/A</v>
      </c>
      <c r="J193" s="16" t="e">
        <f>1000000000/4000/PerfPowerST5[[#This Row],[Cons.]]</f>
        <v>#N/A</v>
      </c>
      <c r="K193" s="16" t="e">
        <f>1000000000/5000/PerfPowerST5[[#This Row],[Cons.]]</f>
        <v>#N/A</v>
      </c>
      <c r="L193" s="16" t="e">
        <f>1000000000/6000/PerfPowerST5[[#This Row],[Cons.]]</f>
        <v>#N/A</v>
      </c>
      <c r="M193" s="16" t="e">
        <f>1000000000/7000/PerfPowerST5[[#This Row],[Cons.]]</f>
        <v>#N/A</v>
      </c>
      <c r="N193" s="16" t="e">
        <f>1000000000/8000/PerfPowerST5[[#This Row],[Cons.]]</f>
        <v>#N/A</v>
      </c>
      <c r="O193" s="16" t="e">
        <f>1000000000/9000/PerfPowerST5[[#This Row],[Cons.]]</f>
        <v>#N/A</v>
      </c>
      <c r="P193" s="16" t="e">
        <f>1000000000/10000/PerfPowerST5[[#This Row],[Cons.]]</f>
        <v>#N/A</v>
      </c>
      <c r="Q193" s="16" t="e">
        <f>1000000000/1000/PerfPowerST5[[#This Row],[Cons.]]</f>
        <v>#N/A</v>
      </c>
    </row>
    <row r="194" spans="2:17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4" s="16" t="e">
        <f>1000000000/1000/PerfPowerST5[[#This Row],[Cons.]]</f>
        <v>#N/A</v>
      </c>
      <c r="H194" s="16" t="e">
        <f>1000000000/2000/PerfPowerST5[[#This Row],[Cons.]]</f>
        <v>#N/A</v>
      </c>
      <c r="I194" s="16" t="e">
        <f>1000000000/3000/PerfPowerST5[[#This Row],[Cons.]]</f>
        <v>#N/A</v>
      </c>
      <c r="J194" s="16" t="e">
        <f>1000000000/4000/PerfPowerST5[[#This Row],[Cons.]]</f>
        <v>#N/A</v>
      </c>
      <c r="K194" s="16" t="e">
        <f>1000000000/5000/PerfPowerST5[[#This Row],[Cons.]]</f>
        <v>#N/A</v>
      </c>
      <c r="L194" s="16" t="e">
        <f>1000000000/6000/PerfPowerST5[[#This Row],[Cons.]]</f>
        <v>#N/A</v>
      </c>
      <c r="M194" s="16" t="e">
        <f>1000000000/7000/PerfPowerST5[[#This Row],[Cons.]]</f>
        <v>#N/A</v>
      </c>
      <c r="N194" s="16" t="e">
        <f>1000000000/8000/PerfPowerST5[[#This Row],[Cons.]]</f>
        <v>#N/A</v>
      </c>
      <c r="O194" s="16" t="e">
        <f>1000000000/9000/PerfPowerST5[[#This Row],[Cons.]]</f>
        <v>#N/A</v>
      </c>
      <c r="P194" s="16" t="e">
        <f>1000000000/10000/PerfPowerST5[[#This Row],[Cons.]]</f>
        <v>#N/A</v>
      </c>
      <c r="Q194" s="16" t="e">
        <f>1000000000/1000/PerfPowerST5[[#This Row],[Cons.]]</f>
        <v>#N/A</v>
      </c>
    </row>
    <row r="195" spans="2:17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5" s="16" t="e">
        <f>1000000000/1000/PerfPowerST5[[#This Row],[Cons.]]</f>
        <v>#N/A</v>
      </c>
      <c r="H195" s="16" t="e">
        <f>1000000000/2000/PerfPowerST5[[#This Row],[Cons.]]</f>
        <v>#N/A</v>
      </c>
      <c r="I195" s="16" t="e">
        <f>1000000000/3000/PerfPowerST5[[#This Row],[Cons.]]</f>
        <v>#N/A</v>
      </c>
      <c r="J195" s="16" t="e">
        <f>1000000000/4000/PerfPowerST5[[#This Row],[Cons.]]</f>
        <v>#N/A</v>
      </c>
      <c r="K195" s="16" t="e">
        <f>1000000000/5000/PerfPowerST5[[#This Row],[Cons.]]</f>
        <v>#N/A</v>
      </c>
      <c r="L195" s="16" t="e">
        <f>1000000000/6000/PerfPowerST5[[#This Row],[Cons.]]</f>
        <v>#N/A</v>
      </c>
      <c r="M195" s="16" t="e">
        <f>1000000000/7000/PerfPowerST5[[#This Row],[Cons.]]</f>
        <v>#N/A</v>
      </c>
      <c r="N195" s="16" t="e">
        <f>1000000000/8000/PerfPowerST5[[#This Row],[Cons.]]</f>
        <v>#N/A</v>
      </c>
      <c r="O195" s="16" t="e">
        <f>1000000000/9000/PerfPowerST5[[#This Row],[Cons.]]</f>
        <v>#N/A</v>
      </c>
      <c r="P195" s="16" t="e">
        <f>1000000000/10000/PerfPowerST5[[#This Row],[Cons.]]</f>
        <v>#N/A</v>
      </c>
      <c r="Q195" s="16" t="e">
        <f>1000000000/1000/PerfPowerST5[[#This Row],[Cons.]]</f>
        <v>#N/A</v>
      </c>
    </row>
    <row r="196" spans="2:17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6" s="16" t="e">
        <f>1000000000/1000/PerfPowerST5[[#This Row],[Cons.]]</f>
        <v>#N/A</v>
      </c>
      <c r="H196" s="16" t="e">
        <f>1000000000/2000/PerfPowerST5[[#This Row],[Cons.]]</f>
        <v>#N/A</v>
      </c>
      <c r="I196" s="16" t="e">
        <f>1000000000/3000/PerfPowerST5[[#This Row],[Cons.]]</f>
        <v>#N/A</v>
      </c>
      <c r="J196" s="16" t="e">
        <f>1000000000/4000/PerfPowerST5[[#This Row],[Cons.]]</f>
        <v>#N/A</v>
      </c>
      <c r="K196" s="16" t="e">
        <f>1000000000/5000/PerfPowerST5[[#This Row],[Cons.]]</f>
        <v>#N/A</v>
      </c>
      <c r="L196" s="16" t="e">
        <f>1000000000/6000/PerfPowerST5[[#This Row],[Cons.]]</f>
        <v>#N/A</v>
      </c>
      <c r="M196" s="16" t="e">
        <f>1000000000/7000/PerfPowerST5[[#This Row],[Cons.]]</f>
        <v>#N/A</v>
      </c>
      <c r="N196" s="16" t="e">
        <f>1000000000/8000/PerfPowerST5[[#This Row],[Cons.]]</f>
        <v>#N/A</v>
      </c>
      <c r="O196" s="16" t="e">
        <f>1000000000/9000/PerfPowerST5[[#This Row],[Cons.]]</f>
        <v>#N/A</v>
      </c>
      <c r="P196" s="16" t="e">
        <f>1000000000/10000/PerfPowerST5[[#This Row],[Cons.]]</f>
        <v>#N/A</v>
      </c>
      <c r="Q196" s="16" t="e">
        <f>1000000000/1000/PerfPowerST5[[#This Row],[Cons.]]</f>
        <v>#N/A</v>
      </c>
    </row>
    <row r="197" spans="2:17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7" s="16" t="e">
        <f>1000000000/1000/PerfPowerST5[[#This Row],[Cons.]]</f>
        <v>#N/A</v>
      </c>
      <c r="H197" s="16" t="e">
        <f>1000000000/2000/PerfPowerST5[[#This Row],[Cons.]]</f>
        <v>#N/A</v>
      </c>
      <c r="I197" s="16" t="e">
        <f>1000000000/3000/PerfPowerST5[[#This Row],[Cons.]]</f>
        <v>#N/A</v>
      </c>
      <c r="J197" s="16" t="e">
        <f>1000000000/4000/PerfPowerST5[[#This Row],[Cons.]]</f>
        <v>#N/A</v>
      </c>
      <c r="K197" s="16" t="e">
        <f>1000000000/5000/PerfPowerST5[[#This Row],[Cons.]]</f>
        <v>#N/A</v>
      </c>
      <c r="L197" s="16" t="e">
        <f>1000000000/6000/PerfPowerST5[[#This Row],[Cons.]]</f>
        <v>#N/A</v>
      </c>
      <c r="M197" s="16" t="e">
        <f>1000000000/7000/PerfPowerST5[[#This Row],[Cons.]]</f>
        <v>#N/A</v>
      </c>
      <c r="N197" s="16" t="e">
        <f>1000000000/8000/PerfPowerST5[[#This Row],[Cons.]]</f>
        <v>#N/A</v>
      </c>
      <c r="O197" s="16" t="e">
        <f>1000000000/9000/PerfPowerST5[[#This Row],[Cons.]]</f>
        <v>#N/A</v>
      </c>
      <c r="P197" s="16" t="e">
        <f>1000000000/10000/PerfPowerST5[[#This Row],[Cons.]]</f>
        <v>#N/A</v>
      </c>
      <c r="Q197" s="16" t="e">
        <f>1000000000/1000/PerfPowerST5[[#This Row],[Cons.]]</f>
        <v>#N/A</v>
      </c>
    </row>
    <row r="198" spans="2:17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8" s="16" t="e">
        <f>1000000000/1000/PerfPowerST5[[#This Row],[Cons.]]</f>
        <v>#N/A</v>
      </c>
      <c r="H198" s="16" t="e">
        <f>1000000000/2000/PerfPowerST5[[#This Row],[Cons.]]</f>
        <v>#N/A</v>
      </c>
      <c r="I198" s="16" t="e">
        <f>1000000000/3000/PerfPowerST5[[#This Row],[Cons.]]</f>
        <v>#N/A</v>
      </c>
      <c r="J198" s="16" t="e">
        <f>1000000000/4000/PerfPowerST5[[#This Row],[Cons.]]</f>
        <v>#N/A</v>
      </c>
      <c r="K198" s="16" t="e">
        <f>1000000000/5000/PerfPowerST5[[#This Row],[Cons.]]</f>
        <v>#N/A</v>
      </c>
      <c r="L198" s="16" t="e">
        <f>1000000000/6000/PerfPowerST5[[#This Row],[Cons.]]</f>
        <v>#N/A</v>
      </c>
      <c r="M198" s="16" t="e">
        <f>1000000000/7000/PerfPowerST5[[#This Row],[Cons.]]</f>
        <v>#N/A</v>
      </c>
      <c r="N198" s="16" t="e">
        <f>1000000000/8000/PerfPowerST5[[#This Row],[Cons.]]</f>
        <v>#N/A</v>
      </c>
      <c r="O198" s="16" t="e">
        <f>1000000000/9000/PerfPowerST5[[#This Row],[Cons.]]</f>
        <v>#N/A</v>
      </c>
      <c r="P198" s="16" t="e">
        <f>1000000000/10000/PerfPowerST5[[#This Row],[Cons.]]</f>
        <v>#N/A</v>
      </c>
      <c r="Q198" s="16" t="e">
        <f>1000000000/1000/PerfPowerST5[[#This Row],[Cons.]]</f>
        <v>#N/A</v>
      </c>
    </row>
    <row r="199" spans="2:17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9" s="16" t="e">
        <f>1000000000/1000/PerfPowerST5[[#This Row],[Cons.]]</f>
        <v>#N/A</v>
      </c>
      <c r="H199" s="16" t="e">
        <f>1000000000/2000/PerfPowerST5[[#This Row],[Cons.]]</f>
        <v>#N/A</v>
      </c>
      <c r="I199" s="16" t="e">
        <f>1000000000/3000/PerfPowerST5[[#This Row],[Cons.]]</f>
        <v>#N/A</v>
      </c>
      <c r="J199" s="16" t="e">
        <f>1000000000/4000/PerfPowerST5[[#This Row],[Cons.]]</f>
        <v>#N/A</v>
      </c>
      <c r="K199" s="16" t="e">
        <f>1000000000/5000/PerfPowerST5[[#This Row],[Cons.]]</f>
        <v>#N/A</v>
      </c>
      <c r="L199" s="16" t="e">
        <f>1000000000/6000/PerfPowerST5[[#This Row],[Cons.]]</f>
        <v>#N/A</v>
      </c>
      <c r="M199" s="16" t="e">
        <f>1000000000/7000/PerfPowerST5[[#This Row],[Cons.]]</f>
        <v>#N/A</v>
      </c>
      <c r="N199" s="16" t="e">
        <f>1000000000/8000/PerfPowerST5[[#This Row],[Cons.]]</f>
        <v>#N/A</v>
      </c>
      <c r="O199" s="16" t="e">
        <f>1000000000/9000/PerfPowerST5[[#This Row],[Cons.]]</f>
        <v>#N/A</v>
      </c>
      <c r="P199" s="16" t="e">
        <f>1000000000/10000/PerfPowerST5[[#This Row],[Cons.]]</f>
        <v>#N/A</v>
      </c>
      <c r="Q199" s="16" t="e">
        <f>1000000000/1000/PerfPowerST5[[#This Row],[Cons.]]</f>
        <v>#N/A</v>
      </c>
    </row>
    <row r="200" spans="2:17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Chart]]="X",PerfPowerST5[[#This Row],[ExcludeHere]]="X",ISBLANK(GeneralTable[[#This Row],[Cons. GB5]])),NA(),GeneralTable[[#This Row],[Cons. GB5]]),NA())</f>
        <v>#N/A</v>
      </c>
      <c r="F200" s="14" t="e">
        <f>IFERROR(IF(OR(GeneralTable[[#This Row],[Exclude From Chart]]="X",PerfPowerST5[[#This Row],[ExcludeHere]]="X",ISBLANK(GeneralTable[[#This Row],[Dur. GB5]])),NA(),GeneralTable[[#This Row],[Dur. GB5]]),NA())</f>
        <v>#N/A</v>
      </c>
      <c r="G200" s="16" t="e">
        <f>1000000000/1000/PerfPowerST5[[#This Row],[Cons.]]</f>
        <v>#N/A</v>
      </c>
      <c r="H200" s="16" t="e">
        <f>1000000000/2000/PerfPowerST5[[#This Row],[Cons.]]</f>
        <v>#N/A</v>
      </c>
      <c r="I200" s="16" t="e">
        <f>1000000000/3000/PerfPowerST5[[#This Row],[Cons.]]</f>
        <v>#N/A</v>
      </c>
      <c r="J200" s="16" t="e">
        <f>1000000000/4000/PerfPowerST5[[#This Row],[Cons.]]</f>
        <v>#N/A</v>
      </c>
      <c r="K200" s="16" t="e">
        <f>1000000000/5000/PerfPowerST5[[#This Row],[Cons.]]</f>
        <v>#N/A</v>
      </c>
      <c r="L200" s="16" t="e">
        <f>1000000000/6000/PerfPowerST5[[#This Row],[Cons.]]</f>
        <v>#N/A</v>
      </c>
      <c r="M200" s="16" t="e">
        <f>1000000000/7000/PerfPowerST5[[#This Row],[Cons.]]</f>
        <v>#N/A</v>
      </c>
      <c r="N200" s="16" t="e">
        <f>1000000000/8000/PerfPowerST5[[#This Row],[Cons.]]</f>
        <v>#N/A</v>
      </c>
      <c r="O200" s="16" t="e">
        <f>1000000000/9000/PerfPowerST5[[#This Row],[Cons.]]</f>
        <v>#N/A</v>
      </c>
      <c r="P200" s="16" t="e">
        <f>1000000000/10000/PerfPowerST5[[#This Row],[Cons.]]</f>
        <v>#N/A</v>
      </c>
      <c r="Q200" s="16" t="e">
        <f>1000000000/1000/PerfPowerST5[[#This Row],[Cons.]]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sheetPr codeName="Sheet5"/>
  <dimension ref="B1:C72"/>
  <sheetViews>
    <sheetView topLeftCell="C11" workbookViewId="0">
      <selection activeCell="B4" sqref="B4"/>
    </sheetView>
  </sheetViews>
  <sheetFormatPr defaultColWidth="11.5546875" defaultRowHeight="27" customHeight="1" x14ac:dyDescent="0.3"/>
  <cols>
    <col min="1" max="1" width="3.33203125" customWidth="1"/>
    <col min="2" max="2" width="33.33203125" bestFit="1" customWidth="1"/>
    <col min="3" max="3" width="21.6640625" bestFit="1" customWidth="1"/>
    <col min="4" max="4" width="4.44140625" customWidth="1"/>
  </cols>
  <sheetData>
    <row r="1" spans="2:3" ht="27" customHeight="1" x14ac:dyDescent="0.3">
      <c r="B1" s="1" t="s">
        <v>29</v>
      </c>
      <c r="C1" t="s">
        <v>375</v>
      </c>
    </row>
    <row r="2" spans="2:3" ht="27" customHeight="1" x14ac:dyDescent="0.3">
      <c r="B2" s="1" t="s">
        <v>351</v>
      </c>
      <c r="C2" s="19">
        <v>1</v>
      </c>
    </row>
    <row r="4" spans="2:3" ht="27" customHeight="1" x14ac:dyDescent="0.3">
      <c r="B4" s="1" t="s">
        <v>368</v>
      </c>
      <c r="C4" t="s">
        <v>316</v>
      </c>
    </row>
    <row r="5" spans="2:3" ht="27" customHeight="1" x14ac:dyDescent="0.3">
      <c r="B5" s="2" t="s">
        <v>369</v>
      </c>
      <c r="C5" s="56">
        <v>20</v>
      </c>
    </row>
    <row r="6" spans="2:3" ht="27" customHeight="1" x14ac:dyDescent="0.3">
      <c r="B6" s="2" t="s">
        <v>386</v>
      </c>
      <c r="C6" s="56">
        <v>29</v>
      </c>
    </row>
    <row r="7" spans="2:3" ht="27" customHeight="1" x14ac:dyDescent="0.3">
      <c r="B7" s="2" t="s">
        <v>309</v>
      </c>
      <c r="C7" s="56">
        <v>37.9</v>
      </c>
    </row>
    <row r="8" spans="2:3" ht="27" customHeight="1" x14ac:dyDescent="0.3">
      <c r="B8" s="2" t="s">
        <v>378</v>
      </c>
      <c r="C8" s="56">
        <v>50</v>
      </c>
    </row>
    <row r="9" spans="2:3" ht="27" customHeight="1" x14ac:dyDescent="0.3">
      <c r="B9" s="2" t="s">
        <v>308</v>
      </c>
      <c r="C9" s="56">
        <v>56.38</v>
      </c>
    </row>
    <row r="10" spans="2:3" ht="27" customHeight="1" x14ac:dyDescent="0.3">
      <c r="B10" s="2" t="s">
        <v>239</v>
      </c>
      <c r="C10" s="56">
        <v>58.25</v>
      </c>
    </row>
    <row r="11" spans="2:3" ht="27" customHeight="1" x14ac:dyDescent="0.3">
      <c r="B11" s="2" t="s">
        <v>108</v>
      </c>
      <c r="C11" s="56">
        <v>58.95</v>
      </c>
    </row>
    <row r="12" spans="2:3" ht="27" customHeight="1" x14ac:dyDescent="0.3">
      <c r="B12" s="2" t="s">
        <v>240</v>
      </c>
      <c r="C12" s="56">
        <v>61.55</v>
      </c>
    </row>
    <row r="13" spans="2:3" ht="27" customHeight="1" x14ac:dyDescent="0.3">
      <c r="B13" s="2" t="s">
        <v>288</v>
      </c>
      <c r="C13" s="56">
        <v>65.849999999999994</v>
      </c>
    </row>
    <row r="14" spans="2:3" ht="27" customHeight="1" x14ac:dyDescent="0.3">
      <c r="B14" s="2" t="s">
        <v>293</v>
      </c>
      <c r="C14" s="56">
        <v>71.430000000000007</v>
      </c>
    </row>
    <row r="15" spans="2:3" ht="27" customHeight="1" x14ac:dyDescent="0.3">
      <c r="B15" s="2" t="s">
        <v>94</v>
      </c>
      <c r="C15" s="56">
        <v>74.44</v>
      </c>
    </row>
    <row r="16" spans="2:3" ht="27" customHeight="1" x14ac:dyDescent="0.3">
      <c r="B16" s="2" t="s">
        <v>280</v>
      </c>
      <c r="C16" s="56">
        <v>77.22</v>
      </c>
    </row>
    <row r="17" spans="2:3" ht="27" customHeight="1" x14ac:dyDescent="0.3">
      <c r="B17" s="2" t="s">
        <v>282</v>
      </c>
      <c r="C17" s="56">
        <v>78.09</v>
      </c>
    </row>
    <row r="18" spans="2:3" ht="27" customHeight="1" x14ac:dyDescent="0.3">
      <c r="B18" s="2" t="s">
        <v>291</v>
      </c>
      <c r="C18" s="56">
        <v>83.47</v>
      </c>
    </row>
    <row r="19" spans="2:3" ht="27" customHeight="1" x14ac:dyDescent="0.3">
      <c r="B19" s="2" t="s">
        <v>250</v>
      </c>
      <c r="C19" s="56">
        <v>83.49</v>
      </c>
    </row>
    <row r="20" spans="2:3" ht="27" customHeight="1" x14ac:dyDescent="0.3">
      <c r="B20" s="2" t="s">
        <v>292</v>
      </c>
      <c r="C20" s="56">
        <v>83.97</v>
      </c>
    </row>
    <row r="21" spans="2:3" ht="27" customHeight="1" x14ac:dyDescent="0.3">
      <c r="B21" s="2" t="s">
        <v>261</v>
      </c>
      <c r="C21" s="56">
        <v>88.24</v>
      </c>
    </row>
    <row r="22" spans="2:3" ht="27" customHeight="1" x14ac:dyDescent="0.3">
      <c r="B22" s="2" t="s">
        <v>285</v>
      </c>
      <c r="C22" s="56">
        <v>94.92</v>
      </c>
    </row>
    <row r="23" spans="2:3" ht="27" customHeight="1" x14ac:dyDescent="0.3">
      <c r="B23" s="2" t="s">
        <v>287</v>
      </c>
      <c r="C23" s="56">
        <v>95.02</v>
      </c>
    </row>
    <row r="24" spans="2:3" ht="27" customHeight="1" x14ac:dyDescent="0.3">
      <c r="B24" s="2" t="s">
        <v>109</v>
      </c>
      <c r="C24" s="56">
        <v>101.29</v>
      </c>
    </row>
    <row r="25" spans="2:3" ht="27" customHeight="1" x14ac:dyDescent="0.3">
      <c r="B25" s="2" t="s">
        <v>313</v>
      </c>
      <c r="C25" s="56">
        <v>101.43</v>
      </c>
    </row>
    <row r="26" spans="2:3" ht="27" customHeight="1" x14ac:dyDescent="0.3">
      <c r="B26" s="2" t="s">
        <v>262</v>
      </c>
      <c r="C26" s="56">
        <v>107.39</v>
      </c>
    </row>
    <row r="27" spans="2:3" ht="27" customHeight="1" x14ac:dyDescent="0.3">
      <c r="B27" s="2" t="s">
        <v>281</v>
      </c>
      <c r="C27" s="56">
        <v>111.07</v>
      </c>
    </row>
    <row r="28" spans="2:3" ht="27" customHeight="1" x14ac:dyDescent="0.3">
      <c r="B28" s="2" t="s">
        <v>110</v>
      </c>
      <c r="C28" s="56">
        <v>112.03</v>
      </c>
    </row>
    <row r="29" spans="2:3" ht="27" customHeight="1" x14ac:dyDescent="0.3">
      <c r="B29" s="2" t="s">
        <v>387</v>
      </c>
      <c r="C29" s="56">
        <v>114</v>
      </c>
    </row>
    <row r="30" spans="2:3" ht="27" customHeight="1" x14ac:dyDescent="0.3">
      <c r="B30" s="2" t="s">
        <v>305</v>
      </c>
      <c r="C30" s="56">
        <v>117.05</v>
      </c>
    </row>
    <row r="31" spans="2:3" ht="27" customHeight="1" x14ac:dyDescent="0.3">
      <c r="B31" s="2" t="s">
        <v>306</v>
      </c>
      <c r="C31" s="56">
        <v>117.28</v>
      </c>
    </row>
    <row r="32" spans="2:3" ht="27" customHeight="1" x14ac:dyDescent="0.3">
      <c r="B32" s="2" t="s">
        <v>304</v>
      </c>
      <c r="C32" s="56">
        <v>123.05</v>
      </c>
    </row>
    <row r="33" spans="2:3" ht="27" customHeight="1" x14ac:dyDescent="0.3">
      <c r="B33" s="2" t="s">
        <v>284</v>
      </c>
      <c r="C33" s="56">
        <v>126.49</v>
      </c>
    </row>
    <row r="34" spans="2:3" ht="27" customHeight="1" x14ac:dyDescent="0.3">
      <c r="B34" s="2" t="s">
        <v>294</v>
      </c>
      <c r="C34" s="56">
        <v>127.66</v>
      </c>
    </row>
    <row r="35" spans="2:3" ht="27" customHeight="1" x14ac:dyDescent="0.3">
      <c r="B35" s="2" t="s">
        <v>46</v>
      </c>
      <c r="C35" s="56">
        <v>127.76</v>
      </c>
    </row>
    <row r="36" spans="2:3" ht="27" customHeight="1" x14ac:dyDescent="0.3">
      <c r="B36" s="2" t="s">
        <v>251</v>
      </c>
      <c r="C36" s="56">
        <v>137.88</v>
      </c>
    </row>
    <row r="37" spans="2:3" ht="27" customHeight="1" x14ac:dyDescent="0.3">
      <c r="B37" s="2" t="s">
        <v>307</v>
      </c>
      <c r="C37" s="56">
        <v>139.27000000000001</v>
      </c>
    </row>
    <row r="38" spans="2:3" ht="27" customHeight="1" x14ac:dyDescent="0.3">
      <c r="B38" s="2" t="s">
        <v>388</v>
      </c>
      <c r="C38" s="56">
        <v>140</v>
      </c>
    </row>
    <row r="39" spans="2:3" ht="27" customHeight="1" x14ac:dyDescent="0.3">
      <c r="B39" s="2" t="s">
        <v>279</v>
      </c>
      <c r="C39" s="56">
        <v>143.16999999999999</v>
      </c>
    </row>
    <row r="40" spans="2:3" ht="27" customHeight="1" x14ac:dyDescent="0.3">
      <c r="B40" s="2" t="s">
        <v>298</v>
      </c>
      <c r="C40" s="56">
        <v>145.66</v>
      </c>
    </row>
    <row r="41" spans="2:3" ht="27" customHeight="1" x14ac:dyDescent="0.3">
      <c r="B41" s="2" t="s">
        <v>370</v>
      </c>
      <c r="C41" s="56">
        <v>146</v>
      </c>
    </row>
    <row r="42" spans="2:3" ht="27" customHeight="1" x14ac:dyDescent="0.3">
      <c r="B42" s="2" t="s">
        <v>252</v>
      </c>
      <c r="C42" s="56">
        <v>146.74</v>
      </c>
    </row>
    <row r="43" spans="2:3" ht="27" customHeight="1" x14ac:dyDescent="0.3">
      <c r="B43" s="2" t="s">
        <v>296</v>
      </c>
      <c r="C43" s="56">
        <v>146.91</v>
      </c>
    </row>
    <row r="44" spans="2:3" ht="27" customHeight="1" x14ac:dyDescent="0.3">
      <c r="B44" s="2" t="s">
        <v>297</v>
      </c>
      <c r="C44" s="56">
        <v>148.72</v>
      </c>
    </row>
    <row r="45" spans="2:3" ht="27" customHeight="1" x14ac:dyDescent="0.3">
      <c r="B45" s="2" t="s">
        <v>303</v>
      </c>
      <c r="C45" s="56">
        <v>151.38999999999999</v>
      </c>
    </row>
    <row r="46" spans="2:3" ht="27" customHeight="1" x14ac:dyDescent="0.3">
      <c r="B46" s="2" t="s">
        <v>253</v>
      </c>
      <c r="C46" s="56">
        <v>153.88</v>
      </c>
    </row>
    <row r="47" spans="2:3" ht="27" customHeight="1" x14ac:dyDescent="0.3">
      <c r="B47" s="2" t="s">
        <v>290</v>
      </c>
      <c r="C47" s="56">
        <v>155.84</v>
      </c>
    </row>
    <row r="48" spans="2:3" ht="27" customHeight="1" x14ac:dyDescent="0.3">
      <c r="B48" s="2" t="s">
        <v>254</v>
      </c>
      <c r="C48" s="56">
        <v>158.59</v>
      </c>
    </row>
    <row r="49" spans="2:3" ht="27" customHeight="1" x14ac:dyDescent="0.3">
      <c r="B49" s="2" t="s">
        <v>389</v>
      </c>
      <c r="C49" s="56">
        <v>159</v>
      </c>
    </row>
    <row r="50" spans="2:3" ht="27" customHeight="1" x14ac:dyDescent="0.3">
      <c r="B50" s="2" t="s">
        <v>376</v>
      </c>
      <c r="C50" s="56">
        <v>163.87</v>
      </c>
    </row>
    <row r="51" spans="2:3" ht="27" customHeight="1" x14ac:dyDescent="0.3">
      <c r="B51" s="2" t="s">
        <v>371</v>
      </c>
      <c r="C51" s="56">
        <v>165</v>
      </c>
    </row>
    <row r="52" spans="2:3" ht="27" customHeight="1" x14ac:dyDescent="0.3">
      <c r="B52" s="2" t="s">
        <v>390</v>
      </c>
      <c r="C52" s="56">
        <v>171</v>
      </c>
    </row>
    <row r="53" spans="2:3" ht="27" customHeight="1" x14ac:dyDescent="0.3">
      <c r="B53" s="2" t="s">
        <v>300</v>
      </c>
      <c r="C53" s="56">
        <v>171.78</v>
      </c>
    </row>
    <row r="54" spans="2:3" ht="27" customHeight="1" x14ac:dyDescent="0.3">
      <c r="B54" s="2" t="s">
        <v>373</v>
      </c>
      <c r="C54" s="56">
        <v>177</v>
      </c>
    </row>
    <row r="55" spans="2:3" ht="27" customHeight="1" x14ac:dyDescent="0.3">
      <c r="B55" s="2" t="s">
        <v>295</v>
      </c>
      <c r="C55" s="56">
        <v>177.67</v>
      </c>
    </row>
    <row r="56" spans="2:3" ht="27" customHeight="1" x14ac:dyDescent="0.3">
      <c r="B56" s="2" t="s">
        <v>314</v>
      </c>
      <c r="C56" s="56">
        <v>178</v>
      </c>
    </row>
    <row r="57" spans="2:3" ht="27" customHeight="1" x14ac:dyDescent="0.3">
      <c r="B57" s="2" t="s">
        <v>372</v>
      </c>
      <c r="C57" s="56">
        <v>185</v>
      </c>
    </row>
    <row r="58" spans="2:3" ht="27" customHeight="1" x14ac:dyDescent="0.3">
      <c r="B58" s="2" t="s">
        <v>315</v>
      </c>
      <c r="C58" s="56">
        <v>185.54</v>
      </c>
    </row>
    <row r="59" spans="2:3" ht="27" customHeight="1" x14ac:dyDescent="0.3">
      <c r="B59" s="2" t="s">
        <v>301</v>
      </c>
      <c r="C59" s="56">
        <v>185.72</v>
      </c>
    </row>
    <row r="60" spans="2:3" ht="27" customHeight="1" x14ac:dyDescent="0.3">
      <c r="B60" s="2" t="s">
        <v>355</v>
      </c>
      <c r="C60" s="56">
        <v>187</v>
      </c>
    </row>
    <row r="61" spans="2:3" ht="27" customHeight="1" x14ac:dyDescent="0.3">
      <c r="B61" s="2" t="s">
        <v>289</v>
      </c>
      <c r="C61" s="56">
        <v>188.44</v>
      </c>
    </row>
    <row r="62" spans="2:3" ht="27" customHeight="1" x14ac:dyDescent="0.3">
      <c r="B62" s="2" t="s">
        <v>283</v>
      </c>
      <c r="C62" s="56">
        <v>190</v>
      </c>
    </row>
    <row r="63" spans="2:3" ht="27" customHeight="1" x14ac:dyDescent="0.3">
      <c r="B63" s="2" t="s">
        <v>311</v>
      </c>
      <c r="C63" s="56">
        <v>190.98</v>
      </c>
    </row>
    <row r="64" spans="2:3" ht="27" customHeight="1" x14ac:dyDescent="0.3">
      <c r="B64" s="2" t="s">
        <v>312</v>
      </c>
      <c r="C64" s="56">
        <v>196.33</v>
      </c>
    </row>
    <row r="65" spans="2:3" ht="27" customHeight="1" x14ac:dyDescent="0.3">
      <c r="B65" s="2" t="s">
        <v>310</v>
      </c>
      <c r="C65" s="56">
        <v>201.7</v>
      </c>
    </row>
    <row r="66" spans="2:3" ht="27" customHeight="1" x14ac:dyDescent="0.3">
      <c r="B66" s="2" t="s">
        <v>391</v>
      </c>
      <c r="C66" s="56">
        <v>203</v>
      </c>
    </row>
    <row r="67" spans="2:3" ht="27" customHeight="1" x14ac:dyDescent="0.3">
      <c r="B67" s="2" t="s">
        <v>299</v>
      </c>
      <c r="C67" s="56">
        <v>205.28</v>
      </c>
    </row>
    <row r="68" spans="2:3" ht="27" customHeight="1" x14ac:dyDescent="0.3">
      <c r="B68" s="2" t="s">
        <v>286</v>
      </c>
      <c r="C68" s="56">
        <v>210.66</v>
      </c>
    </row>
    <row r="69" spans="2:3" ht="27" customHeight="1" x14ac:dyDescent="0.3">
      <c r="B69" s="2" t="s">
        <v>263</v>
      </c>
      <c r="C69" s="56">
        <v>216.08</v>
      </c>
    </row>
    <row r="70" spans="2:3" ht="27" customHeight="1" x14ac:dyDescent="0.3">
      <c r="B70" s="2" t="s">
        <v>302</v>
      </c>
      <c r="C70" s="56">
        <v>221.41</v>
      </c>
    </row>
    <row r="71" spans="2:3" ht="27" customHeight="1" x14ac:dyDescent="0.3">
      <c r="B71" s="2" t="s">
        <v>354</v>
      </c>
      <c r="C71" s="56">
        <v>225.15</v>
      </c>
    </row>
    <row r="72" spans="2:3" ht="27" customHeight="1" x14ac:dyDescent="0.3">
      <c r="B72" s="2" t="s">
        <v>374</v>
      </c>
      <c r="C72" s="56">
        <v>8924.3299999999981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sheetPr codeName="Sheet6"/>
  <dimension ref="B1:C72"/>
  <sheetViews>
    <sheetView workbookViewId="0">
      <selection activeCell="B5" sqref="B5"/>
    </sheetView>
  </sheetViews>
  <sheetFormatPr defaultColWidth="11.5546875" defaultRowHeight="27" customHeight="1" x14ac:dyDescent="0.3"/>
  <cols>
    <col min="1" max="1" width="3.33203125" customWidth="1"/>
    <col min="2" max="2" width="33.33203125" bestFit="1" customWidth="1"/>
    <col min="3" max="3" width="23.21875" bestFit="1" customWidth="1"/>
    <col min="4" max="4" width="4.44140625" customWidth="1"/>
  </cols>
  <sheetData>
    <row r="1" spans="2:3" ht="27" customHeight="1" x14ac:dyDescent="0.3">
      <c r="B1" s="1" t="s">
        <v>29</v>
      </c>
      <c r="C1" t="s">
        <v>375</v>
      </c>
    </row>
    <row r="2" spans="2:3" ht="27" customHeight="1" x14ac:dyDescent="0.3">
      <c r="B2" s="1" t="s">
        <v>351</v>
      </c>
      <c r="C2" s="19">
        <v>1</v>
      </c>
    </row>
    <row r="4" spans="2:3" ht="27" customHeight="1" x14ac:dyDescent="0.3">
      <c r="B4" s="1" t="s">
        <v>368</v>
      </c>
      <c r="C4" t="s">
        <v>317</v>
      </c>
    </row>
    <row r="5" spans="2:3" ht="27" customHeight="1" x14ac:dyDescent="0.3">
      <c r="B5" s="2" t="s">
        <v>369</v>
      </c>
      <c r="C5" s="56">
        <v>74211</v>
      </c>
    </row>
    <row r="6" spans="2:3" ht="27" customHeight="1" x14ac:dyDescent="0.3">
      <c r="B6" s="2" t="s">
        <v>386</v>
      </c>
      <c r="C6" s="56">
        <v>44564</v>
      </c>
    </row>
    <row r="7" spans="2:3" ht="27" customHeight="1" x14ac:dyDescent="0.3">
      <c r="B7" s="2" t="s">
        <v>378</v>
      </c>
      <c r="C7" s="56">
        <v>44365</v>
      </c>
    </row>
    <row r="8" spans="2:3" ht="27" customHeight="1" x14ac:dyDescent="0.3">
      <c r="B8" s="2" t="s">
        <v>309</v>
      </c>
      <c r="C8" s="56">
        <v>32110.52</v>
      </c>
    </row>
    <row r="9" spans="2:3" ht="27" customHeight="1" x14ac:dyDescent="0.3">
      <c r="B9" s="2" t="s">
        <v>308</v>
      </c>
      <c r="C9" s="56">
        <v>29352</v>
      </c>
    </row>
    <row r="10" spans="2:3" ht="27" customHeight="1" x14ac:dyDescent="0.3">
      <c r="B10" s="2" t="s">
        <v>239</v>
      </c>
      <c r="C10" s="56">
        <v>27864</v>
      </c>
    </row>
    <row r="11" spans="2:3" ht="27" customHeight="1" x14ac:dyDescent="0.3">
      <c r="B11" s="2" t="s">
        <v>94</v>
      </c>
      <c r="C11" s="56">
        <v>26935</v>
      </c>
    </row>
    <row r="12" spans="2:3" ht="27" customHeight="1" x14ac:dyDescent="0.3">
      <c r="B12" s="2" t="s">
        <v>293</v>
      </c>
      <c r="C12" s="56">
        <v>26897</v>
      </c>
    </row>
    <row r="13" spans="2:3" ht="27" customHeight="1" x14ac:dyDescent="0.3">
      <c r="B13" s="2" t="s">
        <v>240</v>
      </c>
      <c r="C13" s="56">
        <v>25887</v>
      </c>
    </row>
    <row r="14" spans="2:3" ht="27" customHeight="1" x14ac:dyDescent="0.3">
      <c r="B14" s="2" t="s">
        <v>280</v>
      </c>
      <c r="C14" s="56">
        <v>24558</v>
      </c>
    </row>
    <row r="15" spans="2:3" ht="27" customHeight="1" x14ac:dyDescent="0.3">
      <c r="B15" s="2" t="s">
        <v>292</v>
      </c>
      <c r="C15" s="56">
        <v>23458.63</v>
      </c>
    </row>
    <row r="16" spans="2:3" ht="27" customHeight="1" x14ac:dyDescent="0.3">
      <c r="B16" s="2" t="s">
        <v>306</v>
      </c>
      <c r="C16" s="56">
        <v>21271</v>
      </c>
    </row>
    <row r="17" spans="2:3" ht="27" customHeight="1" x14ac:dyDescent="0.3">
      <c r="B17" s="2" t="s">
        <v>305</v>
      </c>
      <c r="C17" s="56">
        <v>21111</v>
      </c>
    </row>
    <row r="18" spans="2:3" ht="27" customHeight="1" x14ac:dyDescent="0.3">
      <c r="B18" s="2" t="s">
        <v>291</v>
      </c>
      <c r="C18" s="56">
        <v>20987</v>
      </c>
    </row>
    <row r="19" spans="2:3" ht="27" customHeight="1" x14ac:dyDescent="0.3">
      <c r="B19" s="2" t="s">
        <v>387</v>
      </c>
      <c r="C19" s="56">
        <v>20396</v>
      </c>
    </row>
    <row r="20" spans="2:3" ht="27" customHeight="1" x14ac:dyDescent="0.3">
      <c r="B20" s="2" t="s">
        <v>304</v>
      </c>
      <c r="C20" s="56">
        <v>20376</v>
      </c>
    </row>
    <row r="21" spans="2:3" ht="27" customHeight="1" x14ac:dyDescent="0.3">
      <c r="B21" s="2" t="s">
        <v>285</v>
      </c>
      <c r="C21" s="56">
        <v>20057.62</v>
      </c>
    </row>
    <row r="22" spans="2:3" ht="27" customHeight="1" x14ac:dyDescent="0.3">
      <c r="B22" s="2" t="s">
        <v>307</v>
      </c>
      <c r="C22" s="56">
        <v>19138.57</v>
      </c>
    </row>
    <row r="23" spans="2:3" ht="27" customHeight="1" x14ac:dyDescent="0.3">
      <c r="B23" s="2" t="s">
        <v>313</v>
      </c>
      <c r="C23" s="56">
        <v>18633.27</v>
      </c>
    </row>
    <row r="24" spans="2:3" ht="27" customHeight="1" x14ac:dyDescent="0.3">
      <c r="B24" s="2" t="s">
        <v>298</v>
      </c>
      <c r="C24" s="56">
        <v>16888</v>
      </c>
    </row>
    <row r="25" spans="2:3" ht="27" customHeight="1" x14ac:dyDescent="0.3">
      <c r="B25" s="2" t="s">
        <v>297</v>
      </c>
      <c r="C25" s="56">
        <v>16621</v>
      </c>
    </row>
    <row r="26" spans="2:3" ht="27" customHeight="1" x14ac:dyDescent="0.3">
      <c r="B26" s="2" t="s">
        <v>303</v>
      </c>
      <c r="C26" s="56">
        <v>16232</v>
      </c>
    </row>
    <row r="27" spans="2:3" ht="27" customHeight="1" x14ac:dyDescent="0.3">
      <c r="B27" s="2" t="s">
        <v>296</v>
      </c>
      <c r="C27" s="56">
        <v>16019</v>
      </c>
    </row>
    <row r="28" spans="2:3" ht="27" customHeight="1" x14ac:dyDescent="0.3">
      <c r="B28" s="2" t="s">
        <v>370</v>
      </c>
      <c r="C28" s="56">
        <v>15911</v>
      </c>
    </row>
    <row r="29" spans="2:3" ht="27" customHeight="1" x14ac:dyDescent="0.3">
      <c r="B29" s="2" t="s">
        <v>109</v>
      </c>
      <c r="C29" s="56">
        <v>15775</v>
      </c>
    </row>
    <row r="30" spans="2:3" ht="27" customHeight="1" x14ac:dyDescent="0.3">
      <c r="B30" s="2" t="s">
        <v>388</v>
      </c>
      <c r="C30" s="56">
        <v>15375</v>
      </c>
    </row>
    <row r="31" spans="2:3" ht="27" customHeight="1" x14ac:dyDescent="0.3">
      <c r="B31" s="2" t="s">
        <v>311</v>
      </c>
      <c r="C31" s="56">
        <v>14623</v>
      </c>
    </row>
    <row r="32" spans="2:3" ht="27" customHeight="1" x14ac:dyDescent="0.3">
      <c r="B32" s="2" t="s">
        <v>371</v>
      </c>
      <c r="C32" s="56">
        <v>14256</v>
      </c>
    </row>
    <row r="33" spans="2:3" ht="27" customHeight="1" x14ac:dyDescent="0.3">
      <c r="B33" s="2" t="s">
        <v>312</v>
      </c>
      <c r="C33" s="56">
        <v>14127</v>
      </c>
    </row>
    <row r="34" spans="2:3" ht="27" customHeight="1" x14ac:dyDescent="0.3">
      <c r="B34" s="2" t="s">
        <v>294</v>
      </c>
      <c r="C34" s="56">
        <v>14109</v>
      </c>
    </row>
    <row r="35" spans="2:3" ht="27" customHeight="1" x14ac:dyDescent="0.3">
      <c r="B35" s="2" t="s">
        <v>310</v>
      </c>
      <c r="C35" s="56">
        <v>13802</v>
      </c>
    </row>
    <row r="36" spans="2:3" ht="27" customHeight="1" x14ac:dyDescent="0.3">
      <c r="B36" s="2" t="s">
        <v>282</v>
      </c>
      <c r="C36" s="56">
        <v>13745</v>
      </c>
    </row>
    <row r="37" spans="2:3" ht="27" customHeight="1" x14ac:dyDescent="0.3">
      <c r="B37" s="2" t="s">
        <v>108</v>
      </c>
      <c r="C37" s="56">
        <v>13379.46</v>
      </c>
    </row>
    <row r="38" spans="2:3" ht="27" customHeight="1" x14ac:dyDescent="0.3">
      <c r="B38" s="2" t="s">
        <v>281</v>
      </c>
      <c r="C38" s="56">
        <v>13062.5</v>
      </c>
    </row>
    <row r="39" spans="2:3" ht="27" customHeight="1" x14ac:dyDescent="0.3">
      <c r="B39" s="2" t="s">
        <v>376</v>
      </c>
      <c r="C39" s="56">
        <v>12527</v>
      </c>
    </row>
    <row r="40" spans="2:3" ht="27" customHeight="1" x14ac:dyDescent="0.3">
      <c r="B40" s="2" t="s">
        <v>300</v>
      </c>
      <c r="C40" s="56">
        <v>12332</v>
      </c>
    </row>
    <row r="41" spans="2:3" ht="27" customHeight="1" x14ac:dyDescent="0.3">
      <c r="B41" s="2" t="s">
        <v>355</v>
      </c>
      <c r="C41" s="56">
        <v>11669</v>
      </c>
    </row>
    <row r="42" spans="2:3" ht="27" customHeight="1" x14ac:dyDescent="0.3">
      <c r="B42" s="2" t="s">
        <v>261</v>
      </c>
      <c r="C42" s="56">
        <v>11657</v>
      </c>
    </row>
    <row r="43" spans="2:3" ht="27" customHeight="1" x14ac:dyDescent="0.3">
      <c r="B43" s="2" t="s">
        <v>290</v>
      </c>
      <c r="C43" s="56">
        <v>11590</v>
      </c>
    </row>
    <row r="44" spans="2:3" ht="27" customHeight="1" x14ac:dyDescent="0.3">
      <c r="B44" s="2" t="s">
        <v>250</v>
      </c>
      <c r="C44" s="56">
        <v>11096</v>
      </c>
    </row>
    <row r="45" spans="2:3" ht="27" customHeight="1" x14ac:dyDescent="0.3">
      <c r="B45" s="2" t="s">
        <v>372</v>
      </c>
      <c r="C45" s="56">
        <v>11044</v>
      </c>
    </row>
    <row r="46" spans="2:3" ht="27" customHeight="1" x14ac:dyDescent="0.3">
      <c r="B46" s="2" t="s">
        <v>302</v>
      </c>
      <c r="C46" s="56">
        <v>10913</v>
      </c>
    </row>
    <row r="47" spans="2:3" ht="27" customHeight="1" x14ac:dyDescent="0.3">
      <c r="B47" s="2" t="s">
        <v>391</v>
      </c>
      <c r="C47" s="56">
        <v>10847</v>
      </c>
    </row>
    <row r="48" spans="2:3" ht="27" customHeight="1" x14ac:dyDescent="0.3">
      <c r="B48" s="2" t="s">
        <v>389</v>
      </c>
      <c r="C48" s="56">
        <v>10615</v>
      </c>
    </row>
    <row r="49" spans="2:3" ht="27" customHeight="1" x14ac:dyDescent="0.3">
      <c r="B49" s="2" t="s">
        <v>314</v>
      </c>
      <c r="C49" s="56">
        <v>10571</v>
      </c>
    </row>
    <row r="50" spans="2:3" ht="27" customHeight="1" x14ac:dyDescent="0.3">
      <c r="B50" s="2" t="s">
        <v>252</v>
      </c>
      <c r="C50" s="56">
        <v>10450</v>
      </c>
    </row>
    <row r="51" spans="2:3" ht="27" customHeight="1" x14ac:dyDescent="0.3">
      <c r="B51" s="2" t="s">
        <v>279</v>
      </c>
      <c r="C51" s="56">
        <v>10432</v>
      </c>
    </row>
    <row r="52" spans="2:3" ht="27" customHeight="1" x14ac:dyDescent="0.3">
      <c r="B52" s="2" t="s">
        <v>251</v>
      </c>
      <c r="C52" s="56">
        <v>10396</v>
      </c>
    </row>
    <row r="53" spans="2:3" ht="27" customHeight="1" x14ac:dyDescent="0.3">
      <c r="B53" s="2" t="s">
        <v>262</v>
      </c>
      <c r="C53" s="56">
        <v>10395</v>
      </c>
    </row>
    <row r="54" spans="2:3" ht="27" customHeight="1" x14ac:dyDescent="0.3">
      <c r="B54" s="2" t="s">
        <v>253</v>
      </c>
      <c r="C54" s="56">
        <v>10352</v>
      </c>
    </row>
    <row r="55" spans="2:3" ht="27" customHeight="1" x14ac:dyDescent="0.3">
      <c r="B55" s="2" t="s">
        <v>301</v>
      </c>
      <c r="C55" s="56">
        <v>10028</v>
      </c>
    </row>
    <row r="56" spans="2:3" ht="27" customHeight="1" x14ac:dyDescent="0.3">
      <c r="B56" s="2" t="s">
        <v>295</v>
      </c>
      <c r="C56" s="56">
        <v>9989</v>
      </c>
    </row>
    <row r="57" spans="2:3" ht="27" customHeight="1" x14ac:dyDescent="0.3">
      <c r="B57" s="2" t="s">
        <v>46</v>
      </c>
      <c r="C57" s="56">
        <v>9839</v>
      </c>
    </row>
    <row r="58" spans="2:3" ht="27" customHeight="1" x14ac:dyDescent="0.3">
      <c r="B58" s="2" t="s">
        <v>390</v>
      </c>
      <c r="C58" s="56">
        <v>9676</v>
      </c>
    </row>
    <row r="59" spans="2:3" ht="27" customHeight="1" x14ac:dyDescent="0.3">
      <c r="B59" s="2" t="s">
        <v>288</v>
      </c>
      <c r="C59" s="56">
        <v>9505</v>
      </c>
    </row>
    <row r="60" spans="2:3" ht="27" customHeight="1" x14ac:dyDescent="0.3">
      <c r="B60" s="2" t="s">
        <v>373</v>
      </c>
      <c r="C60" s="56">
        <v>9452</v>
      </c>
    </row>
    <row r="61" spans="2:3" ht="27" customHeight="1" x14ac:dyDescent="0.3">
      <c r="B61" s="2" t="s">
        <v>315</v>
      </c>
      <c r="C61" s="56">
        <v>8977</v>
      </c>
    </row>
    <row r="62" spans="2:3" ht="27" customHeight="1" x14ac:dyDescent="0.3">
      <c r="B62" s="2" t="s">
        <v>354</v>
      </c>
      <c r="C62" s="56">
        <v>8885.26</v>
      </c>
    </row>
    <row r="63" spans="2:3" ht="27" customHeight="1" x14ac:dyDescent="0.3">
      <c r="B63" s="2" t="s">
        <v>299</v>
      </c>
      <c r="C63" s="56">
        <v>8876.3700000000008</v>
      </c>
    </row>
    <row r="64" spans="2:3" ht="27" customHeight="1" x14ac:dyDescent="0.3">
      <c r="B64" s="2" t="s">
        <v>287</v>
      </c>
      <c r="C64" s="56">
        <v>8577.2000000000007</v>
      </c>
    </row>
    <row r="65" spans="2:3" ht="27" customHeight="1" x14ac:dyDescent="0.3">
      <c r="B65" s="2" t="s">
        <v>254</v>
      </c>
      <c r="C65" s="56">
        <v>8278</v>
      </c>
    </row>
    <row r="66" spans="2:3" ht="27" customHeight="1" x14ac:dyDescent="0.3">
      <c r="B66" s="2" t="s">
        <v>286</v>
      </c>
      <c r="C66" s="56">
        <v>8085</v>
      </c>
    </row>
    <row r="67" spans="2:3" ht="27" customHeight="1" x14ac:dyDescent="0.3">
      <c r="B67" s="2" t="s">
        <v>284</v>
      </c>
      <c r="C67" s="56">
        <v>7799</v>
      </c>
    </row>
    <row r="68" spans="2:3" ht="27" customHeight="1" x14ac:dyDescent="0.3">
      <c r="B68" s="2" t="s">
        <v>263</v>
      </c>
      <c r="C68" s="56">
        <v>7445</v>
      </c>
    </row>
    <row r="69" spans="2:3" ht="27" customHeight="1" x14ac:dyDescent="0.3">
      <c r="B69" s="2" t="s">
        <v>283</v>
      </c>
      <c r="C69" s="56">
        <v>7302.14</v>
      </c>
    </row>
    <row r="70" spans="2:3" ht="27" customHeight="1" x14ac:dyDescent="0.3">
      <c r="B70" s="2" t="s">
        <v>110</v>
      </c>
      <c r="C70" s="56">
        <v>6987</v>
      </c>
    </row>
    <row r="71" spans="2:3" ht="27" customHeight="1" x14ac:dyDescent="0.3">
      <c r="B71" s="2" t="s">
        <v>289</v>
      </c>
      <c r="C71" s="56">
        <v>6349.88</v>
      </c>
    </row>
    <row r="72" spans="2:3" ht="27" customHeight="1" x14ac:dyDescent="0.3">
      <c r="B72" s="2" t="s">
        <v>374</v>
      </c>
      <c r="C72" s="56">
        <v>1089034.42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sheetPr codeName="Sheet7"/>
  <dimension ref="B5:Q200"/>
  <sheetViews>
    <sheetView topLeftCell="D25" zoomScaleNormal="100" workbookViewId="0">
      <selection activeCell="T38" sqref="T38"/>
    </sheetView>
  </sheetViews>
  <sheetFormatPr defaultColWidth="11.5546875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9" t="s">
        <v>112</v>
      </c>
      <c r="C5" s="9" t="s">
        <v>5</v>
      </c>
      <c r="D5" s="9" t="s">
        <v>146</v>
      </c>
      <c r="E5" s="9" t="s">
        <v>25</v>
      </c>
      <c r="F5" s="9" t="s">
        <v>26</v>
      </c>
      <c r="G5" s="9" t="s">
        <v>182</v>
      </c>
      <c r="H5" s="9" t="s">
        <v>183</v>
      </c>
      <c r="I5" s="9" t="s">
        <v>184</v>
      </c>
      <c r="J5" s="9" t="s">
        <v>185</v>
      </c>
      <c r="K5" s="9" t="s">
        <v>186</v>
      </c>
      <c r="L5" s="9" t="s">
        <v>174</v>
      </c>
      <c r="M5" s="9" t="s">
        <v>187</v>
      </c>
      <c r="N5" s="9" t="s">
        <v>188</v>
      </c>
      <c r="O5" s="9" t="s">
        <v>189</v>
      </c>
      <c r="P5" s="9" t="s">
        <v>190</v>
      </c>
      <c r="Q5" s="9" t="s">
        <v>191</v>
      </c>
    </row>
    <row r="6" spans="2:17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>
        <f>IFERROR(IF(OR(GeneralTable[[#This Row],[Exclude From Chart]]="X",PerfPowerST[[#This Row],[ExcludeHere]]="X",ISBLANK(GeneralTable[[#This Row],[Cons. CB23ST]])),NA(),GeneralTable[[#This Row],[Cons. CB23ST]]),NA())</f>
        <v>10432</v>
      </c>
      <c r="F6" s="8">
        <f>IFERROR(IF(OR(GeneralTable[[#This Row],[Exclude From Chart]]="X",PerfPowerST[[#This Row],[ExcludeHere]]="X",ISBLANK(GeneralTable[[#This Row],[Cons. CB23ST]])),NA(),GeneralTable[[#This Row],[Dur. CB23ST]]),NA())</f>
        <v>669.57</v>
      </c>
      <c r="G6" s="16">
        <f>1000000000/50/PerfPowerST[[#This Row],[Cons. ST]]</f>
        <v>1917.1779141104294</v>
      </c>
      <c r="H6" s="16">
        <f>1000000000/100/PerfPowerST[[#This Row],[Cons. ST]]</f>
        <v>958.58895705521468</v>
      </c>
      <c r="I6" s="16">
        <f>1000000000/200/PerfPowerST[[#This Row],[Cons. ST]]</f>
        <v>479.29447852760734</v>
      </c>
      <c r="J6" s="16">
        <f>1000000000/300/PerfPowerST[[#This Row],[Cons. ST]]</f>
        <v>319.52965235173826</v>
      </c>
      <c r="K6" s="16">
        <f>1000000000/400/PerfPowerST[[#This Row],[Cons. ST]]</f>
        <v>239.64723926380367</v>
      </c>
      <c r="L6" s="16">
        <f>1000000000/500/PerfPowerST[[#This Row],[Cons. ST]]</f>
        <v>191.71779141104295</v>
      </c>
      <c r="M6" s="16">
        <f>1000000000/600/PerfPowerST[[#This Row],[Cons. ST]]</f>
        <v>159.76482617586913</v>
      </c>
      <c r="N6" s="16">
        <f>1000000000/700/PerfPowerST[[#This Row],[Cons. ST]]</f>
        <v>136.94127957931639</v>
      </c>
      <c r="O6" s="16">
        <f>1000000000/800/PerfPowerST[[#This Row],[Cons. ST]]</f>
        <v>119.82361963190183</v>
      </c>
      <c r="P6" s="16">
        <f>1000000000/900/PerfPowerST[[#This Row],[Cons. ST]]</f>
        <v>106.50988411724607</v>
      </c>
      <c r="Q6" s="16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" s="16" t="e">
        <f>1000000000/50/PerfPowerST[[#This Row],[Cons. ST]]</f>
        <v>#N/A</v>
      </c>
      <c r="H7" s="16" t="e">
        <f>1000000000/100/PerfPowerST[[#This Row],[Cons. ST]]</f>
        <v>#N/A</v>
      </c>
      <c r="I7" s="16" t="e">
        <f>1000000000/200/PerfPowerST[[#This Row],[Cons. ST]]</f>
        <v>#N/A</v>
      </c>
      <c r="J7" s="16" t="e">
        <f>1000000000/300/PerfPowerST[[#This Row],[Cons. ST]]</f>
        <v>#N/A</v>
      </c>
      <c r="K7" s="16" t="e">
        <f>1000000000/400/PerfPowerST[[#This Row],[Cons. ST]]</f>
        <v>#N/A</v>
      </c>
      <c r="L7" s="16" t="e">
        <f>1000000000/500/PerfPowerST[[#This Row],[Cons. ST]]</f>
        <v>#N/A</v>
      </c>
      <c r="M7" s="16" t="e">
        <f>1000000000/600/PerfPowerST[[#This Row],[Cons. ST]]</f>
        <v>#N/A</v>
      </c>
      <c r="N7" s="16" t="e">
        <f>1000000000/700/PerfPowerST[[#This Row],[Cons. ST]]</f>
        <v>#N/A</v>
      </c>
      <c r="O7" s="16" t="e">
        <f>1000000000/800/PerfPowerST[[#This Row],[Cons. ST]]</f>
        <v>#N/A</v>
      </c>
      <c r="P7" s="16" t="e">
        <f>1000000000/900/PerfPowerST[[#This Row],[Cons. ST]]</f>
        <v>#N/A</v>
      </c>
      <c r="Q7" s="16" t="e">
        <f>1000000000/1000/PerfPowerST[[#This Row],[Cons. ST]]</f>
        <v>#N/A</v>
      </c>
    </row>
    <row r="8" spans="2:17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>
        <f>IFERROR(IF(OR(GeneralTable[[#This Row],[Exclude From Chart]]="X",PerfPowerST[[#This Row],[ExcludeHere]]="X",ISBLANK(GeneralTable[[#This Row],[Cons. CB23ST]])),NA(),GeneralTable[[#This Row],[Cons. CB23ST]]),NA())</f>
        <v>9839</v>
      </c>
      <c r="F8" s="8">
        <f>IFERROR(IF(OR(GeneralTable[[#This Row],[Exclude From Chart]]="X",PerfPowerST[[#This Row],[ExcludeHere]]="X",ISBLANK(GeneralTable[[#This Row],[Cons. CB23ST]])),NA(),GeneralTable[[#This Row],[Dur. CB23ST]]),NA())</f>
        <v>795.5</v>
      </c>
      <c r="G8" s="16">
        <f>1000000000/50/PerfPowerST[[#This Row],[Cons. ST]]</f>
        <v>2032.7269031405631</v>
      </c>
      <c r="H8" s="16">
        <f>1000000000/100/PerfPowerST[[#This Row],[Cons. ST]]</f>
        <v>1016.3634515702815</v>
      </c>
      <c r="I8" s="16">
        <f>1000000000/200/PerfPowerST[[#This Row],[Cons. ST]]</f>
        <v>508.18172578514077</v>
      </c>
      <c r="J8" s="16">
        <f>1000000000/300/PerfPowerST[[#This Row],[Cons. ST]]</f>
        <v>338.78781719009385</v>
      </c>
      <c r="K8" s="16">
        <f>1000000000/400/PerfPowerST[[#This Row],[Cons. ST]]</f>
        <v>254.09086289257039</v>
      </c>
      <c r="L8" s="16">
        <f>1000000000/500/PerfPowerST[[#This Row],[Cons. ST]]</f>
        <v>203.27269031405632</v>
      </c>
      <c r="M8" s="16">
        <f>1000000000/600/PerfPowerST[[#This Row],[Cons. ST]]</f>
        <v>169.39390859504692</v>
      </c>
      <c r="N8" s="16">
        <f>1000000000/700/PerfPowerST[[#This Row],[Cons. ST]]</f>
        <v>145.1947787957545</v>
      </c>
      <c r="O8" s="16">
        <f>1000000000/800/PerfPowerST[[#This Row],[Cons. ST]]</f>
        <v>127.04543144628519</v>
      </c>
      <c r="P8" s="16">
        <f>1000000000/900/PerfPowerST[[#This Row],[Cons. ST]]</f>
        <v>112.92927239669794</v>
      </c>
      <c r="Q8" s="16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" s="16" t="e">
        <f>1000000000/50/PerfPowerST[[#This Row],[Cons. ST]]</f>
        <v>#N/A</v>
      </c>
      <c r="H9" s="16" t="e">
        <f>1000000000/100/PerfPowerST[[#This Row],[Cons. ST]]</f>
        <v>#N/A</v>
      </c>
      <c r="I9" s="16" t="e">
        <f>1000000000/200/PerfPowerST[[#This Row],[Cons. ST]]</f>
        <v>#N/A</v>
      </c>
      <c r="J9" s="16" t="e">
        <f>1000000000/300/PerfPowerST[[#This Row],[Cons. ST]]</f>
        <v>#N/A</v>
      </c>
      <c r="K9" s="16" t="e">
        <f>1000000000/400/PerfPowerST[[#This Row],[Cons. ST]]</f>
        <v>#N/A</v>
      </c>
      <c r="L9" s="16" t="e">
        <f>1000000000/500/PerfPowerST[[#This Row],[Cons. ST]]</f>
        <v>#N/A</v>
      </c>
      <c r="M9" s="16" t="e">
        <f>1000000000/600/PerfPowerST[[#This Row],[Cons. ST]]</f>
        <v>#N/A</v>
      </c>
      <c r="N9" s="16" t="e">
        <f>1000000000/700/PerfPowerST[[#This Row],[Cons. ST]]</f>
        <v>#N/A</v>
      </c>
      <c r="O9" s="16" t="e">
        <f>1000000000/800/PerfPowerST[[#This Row],[Cons. ST]]</f>
        <v>#N/A</v>
      </c>
      <c r="P9" s="16" t="e">
        <f>1000000000/900/PerfPowerST[[#This Row],[Cons. ST]]</f>
        <v>#N/A</v>
      </c>
      <c r="Q9" s="16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>
        <f>IFERROR(IF(OR(GeneralTable[[#This Row],[Exclude From Chart]]="X",PerfPowerST[[#This Row],[ExcludeHere]]="X",ISBLANK(GeneralTable[[#This Row],[Cons. CB23ST]])),NA(),GeneralTable[[#This Row],[Cons. CB23ST]]),NA())</f>
        <v>10352</v>
      </c>
      <c r="F10" s="8">
        <f>IFERROR(IF(OR(GeneralTable[[#This Row],[Exclude From Chart]]="X",PerfPowerST[[#This Row],[ExcludeHere]]="X",ISBLANK(GeneralTable[[#This Row],[Cons. CB23ST]])),NA(),GeneralTable[[#This Row],[Dur. CB23ST]]),NA())</f>
        <v>627.79999999999995</v>
      </c>
      <c r="G10" s="16">
        <f>1000000000/50/PerfPowerST[[#This Row],[Cons. ST]]</f>
        <v>1931.9938176197836</v>
      </c>
      <c r="H10" s="16">
        <f>1000000000/100/PerfPowerST[[#This Row],[Cons. ST]]</f>
        <v>965.99690880989181</v>
      </c>
      <c r="I10" s="16">
        <f>1000000000/200/PerfPowerST[[#This Row],[Cons. ST]]</f>
        <v>482.9984544049459</v>
      </c>
      <c r="J10" s="16">
        <f>1000000000/300/PerfPowerST[[#This Row],[Cons. ST]]</f>
        <v>321.99896960329727</v>
      </c>
      <c r="K10" s="16">
        <f>1000000000/400/PerfPowerST[[#This Row],[Cons. ST]]</f>
        <v>241.49922720247295</v>
      </c>
      <c r="L10" s="16">
        <f>1000000000/500/PerfPowerST[[#This Row],[Cons. ST]]</f>
        <v>193.19938176197837</v>
      </c>
      <c r="M10" s="16">
        <f>1000000000/600/PerfPowerST[[#This Row],[Cons. ST]]</f>
        <v>160.99948480164863</v>
      </c>
      <c r="N10" s="16">
        <f>1000000000/700/PerfPowerST[[#This Row],[Cons. ST]]</f>
        <v>137.99955840141311</v>
      </c>
      <c r="O10" s="16">
        <f>1000000000/800/PerfPowerST[[#This Row],[Cons. ST]]</f>
        <v>120.74961360123648</v>
      </c>
      <c r="P10" s="16">
        <f>1000000000/900/PerfPowerST[[#This Row],[Cons. ST]]</f>
        <v>107.33298986776575</v>
      </c>
      <c r="Q10" s="16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" s="16" t="e">
        <f>1000000000/50/PerfPowerST[[#This Row],[Cons. ST]]</f>
        <v>#N/A</v>
      </c>
      <c r="H11" s="16" t="e">
        <f>1000000000/100/PerfPowerST[[#This Row],[Cons. ST]]</f>
        <v>#N/A</v>
      </c>
      <c r="I11" s="16" t="e">
        <f>1000000000/200/PerfPowerST[[#This Row],[Cons. ST]]</f>
        <v>#N/A</v>
      </c>
      <c r="J11" s="16" t="e">
        <f>1000000000/300/PerfPowerST[[#This Row],[Cons. ST]]</f>
        <v>#N/A</v>
      </c>
      <c r="K11" s="16" t="e">
        <f>1000000000/400/PerfPowerST[[#This Row],[Cons. ST]]</f>
        <v>#N/A</v>
      </c>
      <c r="L11" s="16" t="e">
        <f>1000000000/500/PerfPowerST[[#This Row],[Cons. ST]]</f>
        <v>#N/A</v>
      </c>
      <c r="M11" s="16" t="e">
        <f>1000000000/600/PerfPowerST[[#This Row],[Cons. ST]]</f>
        <v>#N/A</v>
      </c>
      <c r="N11" s="16" t="e">
        <f>1000000000/700/PerfPowerST[[#This Row],[Cons. ST]]</f>
        <v>#N/A</v>
      </c>
      <c r="O11" s="16" t="e">
        <f>1000000000/800/PerfPowerST[[#This Row],[Cons. ST]]</f>
        <v>#N/A</v>
      </c>
      <c r="P11" s="16" t="e">
        <f>1000000000/900/PerfPowerST[[#This Row],[Cons. ST]]</f>
        <v>#N/A</v>
      </c>
      <c r="Q11" s="16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>
        <f>IFERROR(IF(OR(GeneralTable[[#This Row],[Exclude From Chart]]="X",PerfPowerST[[#This Row],[ExcludeHere]]="X",ISBLANK(GeneralTable[[#This Row],[Cons. CB23ST]])),NA(),GeneralTable[[#This Row],[Cons. CB23ST]]),NA())</f>
        <v>10396</v>
      </c>
      <c r="F12" s="8">
        <f>IFERROR(IF(OR(GeneralTable[[#This Row],[Exclude From Chart]]="X",PerfPowerST[[#This Row],[ExcludeHere]]="X",ISBLANK(GeneralTable[[#This Row],[Cons. CB23ST]])),NA(),GeneralTable[[#This Row],[Dur. CB23ST]]),NA())</f>
        <v>697.6</v>
      </c>
      <c r="G12" s="16">
        <f>1000000000/50/PerfPowerST[[#This Row],[Cons. ST]]</f>
        <v>1923.8168526356292</v>
      </c>
      <c r="H12" s="16">
        <f>1000000000/100/PerfPowerST[[#This Row],[Cons. ST]]</f>
        <v>961.90842631781459</v>
      </c>
      <c r="I12" s="16">
        <f>1000000000/200/PerfPowerST[[#This Row],[Cons. ST]]</f>
        <v>480.95421315890729</v>
      </c>
      <c r="J12" s="16">
        <f>1000000000/300/PerfPowerST[[#This Row],[Cons. ST]]</f>
        <v>320.63614210593818</v>
      </c>
      <c r="K12" s="16">
        <f>1000000000/400/PerfPowerST[[#This Row],[Cons. ST]]</f>
        <v>240.47710657945365</v>
      </c>
      <c r="L12" s="16">
        <f>1000000000/500/PerfPowerST[[#This Row],[Cons. ST]]</f>
        <v>192.3816852635629</v>
      </c>
      <c r="M12" s="16">
        <f>1000000000/600/PerfPowerST[[#This Row],[Cons. ST]]</f>
        <v>160.31807105296909</v>
      </c>
      <c r="N12" s="16">
        <f>1000000000/700/PerfPowerST[[#This Row],[Cons. ST]]</f>
        <v>137.41548947397351</v>
      </c>
      <c r="O12" s="16">
        <f>1000000000/800/PerfPowerST[[#This Row],[Cons. ST]]</f>
        <v>120.23855328972682</v>
      </c>
      <c r="P12" s="16">
        <f>1000000000/900/PerfPowerST[[#This Row],[Cons. ST]]</f>
        <v>106.87871403531271</v>
      </c>
      <c r="Q12" s="16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" s="16" t="e">
        <f>1000000000/50/PerfPowerST[[#This Row],[Cons. ST]]</f>
        <v>#N/A</v>
      </c>
      <c r="H13" s="16" t="e">
        <f>1000000000/100/PerfPowerST[[#This Row],[Cons. ST]]</f>
        <v>#N/A</v>
      </c>
      <c r="I13" s="16" t="e">
        <f>1000000000/200/PerfPowerST[[#This Row],[Cons. ST]]</f>
        <v>#N/A</v>
      </c>
      <c r="J13" s="16" t="e">
        <f>1000000000/300/PerfPowerST[[#This Row],[Cons. ST]]</f>
        <v>#N/A</v>
      </c>
      <c r="K13" s="16" t="e">
        <f>1000000000/400/PerfPowerST[[#This Row],[Cons. ST]]</f>
        <v>#N/A</v>
      </c>
      <c r="L13" s="16" t="e">
        <f>1000000000/500/PerfPowerST[[#This Row],[Cons. ST]]</f>
        <v>#N/A</v>
      </c>
      <c r="M13" s="16" t="e">
        <f>1000000000/600/PerfPowerST[[#This Row],[Cons. ST]]</f>
        <v>#N/A</v>
      </c>
      <c r="N13" s="16" t="e">
        <f>1000000000/700/PerfPowerST[[#This Row],[Cons. ST]]</f>
        <v>#N/A</v>
      </c>
      <c r="O13" s="16" t="e">
        <f>1000000000/800/PerfPowerST[[#This Row],[Cons. ST]]</f>
        <v>#N/A</v>
      </c>
      <c r="P13" s="16" t="e">
        <f>1000000000/900/PerfPowerST[[#This Row],[Cons. ST]]</f>
        <v>#N/A</v>
      </c>
      <c r="Q13" s="16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" s="16" t="e">
        <f>1000000000/50/PerfPowerST[[#This Row],[Cons. ST]]</f>
        <v>#N/A</v>
      </c>
      <c r="H14" s="16" t="e">
        <f>1000000000/100/PerfPowerST[[#This Row],[Cons. ST]]</f>
        <v>#N/A</v>
      </c>
      <c r="I14" s="16" t="e">
        <f>1000000000/200/PerfPowerST[[#This Row],[Cons. ST]]</f>
        <v>#N/A</v>
      </c>
      <c r="J14" s="16" t="e">
        <f>1000000000/300/PerfPowerST[[#This Row],[Cons. ST]]</f>
        <v>#N/A</v>
      </c>
      <c r="K14" s="16" t="e">
        <f>1000000000/400/PerfPowerST[[#This Row],[Cons. ST]]</f>
        <v>#N/A</v>
      </c>
      <c r="L14" s="16" t="e">
        <f>1000000000/500/PerfPowerST[[#This Row],[Cons. ST]]</f>
        <v>#N/A</v>
      </c>
      <c r="M14" s="16" t="e">
        <f>1000000000/600/PerfPowerST[[#This Row],[Cons. ST]]</f>
        <v>#N/A</v>
      </c>
      <c r="N14" s="16" t="e">
        <f>1000000000/700/PerfPowerST[[#This Row],[Cons. ST]]</f>
        <v>#N/A</v>
      </c>
      <c r="O14" s="16" t="e">
        <f>1000000000/800/PerfPowerST[[#This Row],[Cons. ST]]</f>
        <v>#N/A</v>
      </c>
      <c r="P14" s="16" t="e">
        <f>1000000000/900/PerfPowerST[[#This Row],[Cons. ST]]</f>
        <v>#N/A</v>
      </c>
      <c r="Q14" s="16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" s="16" t="e">
        <f>1000000000/50/PerfPowerST[[#This Row],[Cons. ST]]</f>
        <v>#N/A</v>
      </c>
      <c r="H15" s="16" t="e">
        <f>1000000000/100/PerfPowerST[[#This Row],[Cons. ST]]</f>
        <v>#N/A</v>
      </c>
      <c r="I15" s="16" t="e">
        <f>1000000000/200/PerfPowerST[[#This Row],[Cons. ST]]</f>
        <v>#N/A</v>
      </c>
      <c r="J15" s="16" t="e">
        <f>1000000000/300/PerfPowerST[[#This Row],[Cons. ST]]</f>
        <v>#N/A</v>
      </c>
      <c r="K15" s="16" t="e">
        <f>1000000000/400/PerfPowerST[[#This Row],[Cons. ST]]</f>
        <v>#N/A</v>
      </c>
      <c r="L15" s="16" t="e">
        <f>1000000000/500/PerfPowerST[[#This Row],[Cons. ST]]</f>
        <v>#N/A</v>
      </c>
      <c r="M15" s="16" t="e">
        <f>1000000000/600/PerfPowerST[[#This Row],[Cons. ST]]</f>
        <v>#N/A</v>
      </c>
      <c r="N15" s="16" t="e">
        <f>1000000000/700/PerfPowerST[[#This Row],[Cons. ST]]</f>
        <v>#N/A</v>
      </c>
      <c r="O15" s="16" t="e">
        <f>1000000000/800/PerfPowerST[[#This Row],[Cons. ST]]</f>
        <v>#N/A</v>
      </c>
      <c r="P15" s="16" t="e">
        <f>1000000000/900/PerfPowerST[[#This Row],[Cons. ST]]</f>
        <v>#N/A</v>
      </c>
      <c r="Q15" s="16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>
        <f>IFERROR(IF(OR(GeneralTable[[#This Row],[Exclude From Chart]]="X",PerfPowerST[[#This Row],[ExcludeHere]]="X",ISBLANK(GeneralTable[[#This Row],[Cons. CB23ST]])),NA(),GeneralTable[[#This Row],[Cons. CB23ST]]),NA())</f>
        <v>11657</v>
      </c>
      <c r="F16" s="8">
        <f>IFERROR(IF(OR(GeneralTable[[#This Row],[Exclude From Chart]]="X",PerfPowerST[[#This Row],[ExcludeHere]]="X",ISBLANK(GeneralTable[[#This Row],[Cons. CB23ST]])),NA(),GeneralTable[[#This Row],[Dur. CB23ST]]),NA())</f>
        <v>972.15</v>
      </c>
      <c r="G16" s="16">
        <f>1000000000/50/PerfPowerST[[#This Row],[Cons. ST]]</f>
        <v>1715.7073003345629</v>
      </c>
      <c r="H16" s="16">
        <f>1000000000/100/PerfPowerST[[#This Row],[Cons. ST]]</f>
        <v>857.85365016728144</v>
      </c>
      <c r="I16" s="16">
        <f>1000000000/200/PerfPowerST[[#This Row],[Cons. ST]]</f>
        <v>428.92682508364072</v>
      </c>
      <c r="J16" s="16">
        <f>1000000000/300/PerfPowerST[[#This Row],[Cons. ST]]</f>
        <v>285.95121672242715</v>
      </c>
      <c r="K16" s="16">
        <f>1000000000/400/PerfPowerST[[#This Row],[Cons. ST]]</f>
        <v>214.46341254182036</v>
      </c>
      <c r="L16" s="16">
        <f>1000000000/500/PerfPowerST[[#This Row],[Cons. ST]]</f>
        <v>171.5707300334563</v>
      </c>
      <c r="M16" s="16">
        <f>1000000000/600/PerfPowerST[[#This Row],[Cons. ST]]</f>
        <v>142.97560836121357</v>
      </c>
      <c r="N16" s="16">
        <f>1000000000/700/PerfPowerST[[#This Row],[Cons. ST]]</f>
        <v>122.55052145246879</v>
      </c>
      <c r="O16" s="16">
        <f>1000000000/800/PerfPowerST[[#This Row],[Cons. ST]]</f>
        <v>107.23170627091018</v>
      </c>
      <c r="P16" s="16">
        <f>1000000000/900/PerfPowerST[[#This Row],[Cons. ST]]</f>
        <v>95.31707224080904</v>
      </c>
      <c r="Q16" s="16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>
        <f>IFERROR(IF(OR(GeneralTable[[#This Row],[Exclude From Chart]]="X",PerfPowerST[[#This Row],[ExcludeHere]]="X",ISBLANK(GeneralTable[[#This Row],[Cons. CB23ST]])),NA(),GeneralTable[[#This Row],[Cons. CB23ST]]),NA())</f>
        <v>10450</v>
      </c>
      <c r="F17" s="8">
        <f>IFERROR(IF(OR(GeneralTable[[#This Row],[Exclude From Chart]]="X",PerfPowerST[[#This Row],[ExcludeHere]]="X",ISBLANK(GeneralTable[[#This Row],[Cons. CB23ST]])),NA(),GeneralTable[[#This Row],[Dur. CB23ST]]),NA())</f>
        <v>653.125</v>
      </c>
      <c r="G17" s="16">
        <f>1000000000/50/PerfPowerST[[#This Row],[Cons. ST]]</f>
        <v>1913.8755980861245</v>
      </c>
      <c r="H17" s="16">
        <f>1000000000/100/PerfPowerST[[#This Row],[Cons. ST]]</f>
        <v>956.93779904306223</v>
      </c>
      <c r="I17" s="16">
        <f>1000000000/200/PerfPowerST[[#This Row],[Cons. ST]]</f>
        <v>478.46889952153111</v>
      </c>
      <c r="J17" s="16">
        <f>1000000000/300/PerfPowerST[[#This Row],[Cons. ST]]</f>
        <v>318.97926634768743</v>
      </c>
      <c r="K17" s="16">
        <f>1000000000/400/PerfPowerST[[#This Row],[Cons. ST]]</f>
        <v>239.23444976076556</v>
      </c>
      <c r="L17" s="16">
        <f>1000000000/500/PerfPowerST[[#This Row],[Cons. ST]]</f>
        <v>191.38755980861245</v>
      </c>
      <c r="M17" s="16">
        <f>1000000000/600/PerfPowerST[[#This Row],[Cons. ST]]</f>
        <v>159.48963317384371</v>
      </c>
      <c r="N17" s="16">
        <f>1000000000/700/PerfPowerST[[#This Row],[Cons. ST]]</f>
        <v>136.70539986329462</v>
      </c>
      <c r="O17" s="16">
        <f>1000000000/800/PerfPowerST[[#This Row],[Cons. ST]]</f>
        <v>119.61722488038278</v>
      </c>
      <c r="P17" s="16">
        <f>1000000000/900/PerfPowerST[[#This Row],[Cons. ST]]</f>
        <v>106.3264221158958</v>
      </c>
      <c r="Q17" s="16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" s="16" t="e">
        <f>1000000000/50/PerfPowerST[[#This Row],[Cons. ST]]</f>
        <v>#N/A</v>
      </c>
      <c r="H18" s="16" t="e">
        <f>1000000000/100/PerfPowerST[[#This Row],[Cons. ST]]</f>
        <v>#N/A</v>
      </c>
      <c r="I18" s="16" t="e">
        <f>1000000000/200/PerfPowerST[[#This Row],[Cons. ST]]</f>
        <v>#N/A</v>
      </c>
      <c r="J18" s="16" t="e">
        <f>1000000000/300/PerfPowerST[[#This Row],[Cons. ST]]</f>
        <v>#N/A</v>
      </c>
      <c r="K18" s="16" t="e">
        <f>1000000000/400/PerfPowerST[[#This Row],[Cons. ST]]</f>
        <v>#N/A</v>
      </c>
      <c r="L18" s="16" t="e">
        <f>1000000000/500/PerfPowerST[[#This Row],[Cons. ST]]</f>
        <v>#N/A</v>
      </c>
      <c r="M18" s="16" t="e">
        <f>1000000000/600/PerfPowerST[[#This Row],[Cons. ST]]</f>
        <v>#N/A</v>
      </c>
      <c r="N18" s="16" t="e">
        <f>1000000000/700/PerfPowerST[[#This Row],[Cons. ST]]</f>
        <v>#N/A</v>
      </c>
      <c r="O18" s="16" t="e">
        <f>1000000000/800/PerfPowerST[[#This Row],[Cons. ST]]</f>
        <v>#N/A</v>
      </c>
      <c r="P18" s="16" t="e">
        <f>1000000000/900/PerfPowerST[[#This Row],[Cons. ST]]</f>
        <v>#N/A</v>
      </c>
      <c r="Q18" s="16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" s="16" t="e">
        <f>1000000000/50/PerfPowerST[[#This Row],[Cons. ST]]</f>
        <v>#N/A</v>
      </c>
      <c r="H19" s="16" t="e">
        <f>1000000000/100/PerfPowerST[[#This Row],[Cons. ST]]</f>
        <v>#N/A</v>
      </c>
      <c r="I19" s="16" t="e">
        <f>1000000000/200/PerfPowerST[[#This Row],[Cons. ST]]</f>
        <v>#N/A</v>
      </c>
      <c r="J19" s="16" t="e">
        <f>1000000000/300/PerfPowerST[[#This Row],[Cons. ST]]</f>
        <v>#N/A</v>
      </c>
      <c r="K19" s="16" t="e">
        <f>1000000000/400/PerfPowerST[[#This Row],[Cons. ST]]</f>
        <v>#N/A</v>
      </c>
      <c r="L19" s="16" t="e">
        <f>1000000000/500/PerfPowerST[[#This Row],[Cons. ST]]</f>
        <v>#N/A</v>
      </c>
      <c r="M19" s="16" t="e">
        <f>1000000000/600/PerfPowerST[[#This Row],[Cons. ST]]</f>
        <v>#N/A</v>
      </c>
      <c r="N19" s="16" t="e">
        <f>1000000000/700/PerfPowerST[[#This Row],[Cons. ST]]</f>
        <v>#N/A</v>
      </c>
      <c r="O19" s="16" t="e">
        <f>1000000000/800/PerfPowerST[[#This Row],[Cons. ST]]</f>
        <v>#N/A</v>
      </c>
      <c r="P19" s="16" t="e">
        <f>1000000000/900/PerfPowerST[[#This Row],[Cons. ST]]</f>
        <v>#N/A</v>
      </c>
      <c r="Q19" s="16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0" s="16" t="e">
        <f>1000000000/50/PerfPowerST[[#This Row],[Cons. ST]]</f>
        <v>#N/A</v>
      </c>
      <c r="H20" s="16" t="e">
        <f>1000000000/100/PerfPowerST[[#This Row],[Cons. ST]]</f>
        <v>#N/A</v>
      </c>
      <c r="I20" s="16" t="e">
        <f>1000000000/200/PerfPowerST[[#This Row],[Cons. ST]]</f>
        <v>#N/A</v>
      </c>
      <c r="J20" s="16" t="e">
        <f>1000000000/300/PerfPowerST[[#This Row],[Cons. ST]]</f>
        <v>#N/A</v>
      </c>
      <c r="K20" s="16" t="e">
        <f>1000000000/400/PerfPowerST[[#This Row],[Cons. ST]]</f>
        <v>#N/A</v>
      </c>
      <c r="L20" s="16" t="e">
        <f>1000000000/500/PerfPowerST[[#This Row],[Cons. ST]]</f>
        <v>#N/A</v>
      </c>
      <c r="M20" s="16" t="e">
        <f>1000000000/600/PerfPowerST[[#This Row],[Cons. ST]]</f>
        <v>#N/A</v>
      </c>
      <c r="N20" s="16" t="e">
        <f>1000000000/700/PerfPowerST[[#This Row],[Cons. ST]]</f>
        <v>#N/A</v>
      </c>
      <c r="O20" s="16" t="e">
        <f>1000000000/800/PerfPowerST[[#This Row],[Cons. ST]]</f>
        <v>#N/A</v>
      </c>
      <c r="P20" s="16" t="e">
        <f>1000000000/900/PerfPowerST[[#This Row],[Cons. ST]]</f>
        <v>#N/A</v>
      </c>
      <c r="Q20" s="16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1" s="16" t="e">
        <f>1000000000/50/PerfPowerST[[#This Row],[Cons. ST]]</f>
        <v>#N/A</v>
      </c>
      <c r="H21" s="16" t="e">
        <f>1000000000/100/PerfPowerST[[#This Row],[Cons. ST]]</f>
        <v>#N/A</v>
      </c>
      <c r="I21" s="16" t="e">
        <f>1000000000/200/PerfPowerST[[#This Row],[Cons. ST]]</f>
        <v>#N/A</v>
      </c>
      <c r="J21" s="16" t="e">
        <f>1000000000/300/PerfPowerST[[#This Row],[Cons. ST]]</f>
        <v>#N/A</v>
      </c>
      <c r="K21" s="16" t="e">
        <f>1000000000/400/PerfPowerST[[#This Row],[Cons. ST]]</f>
        <v>#N/A</v>
      </c>
      <c r="L21" s="16" t="e">
        <f>1000000000/500/PerfPowerST[[#This Row],[Cons. ST]]</f>
        <v>#N/A</v>
      </c>
      <c r="M21" s="16" t="e">
        <f>1000000000/600/PerfPowerST[[#This Row],[Cons. ST]]</f>
        <v>#N/A</v>
      </c>
      <c r="N21" s="16" t="e">
        <f>1000000000/700/PerfPowerST[[#This Row],[Cons. ST]]</f>
        <v>#N/A</v>
      </c>
      <c r="O21" s="16" t="e">
        <f>1000000000/800/PerfPowerST[[#This Row],[Cons. ST]]</f>
        <v>#N/A</v>
      </c>
      <c r="P21" s="16" t="e">
        <f>1000000000/900/PerfPowerST[[#This Row],[Cons. ST]]</f>
        <v>#N/A</v>
      </c>
      <c r="Q21" s="16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2" s="16" t="e">
        <f>1000000000/50/PerfPowerST[[#This Row],[Cons. ST]]</f>
        <v>#N/A</v>
      </c>
      <c r="H22" s="16" t="e">
        <f>1000000000/100/PerfPowerST[[#This Row],[Cons. ST]]</f>
        <v>#N/A</v>
      </c>
      <c r="I22" s="16" t="e">
        <f>1000000000/200/PerfPowerST[[#This Row],[Cons. ST]]</f>
        <v>#N/A</v>
      </c>
      <c r="J22" s="16" t="e">
        <f>1000000000/300/PerfPowerST[[#This Row],[Cons. ST]]</f>
        <v>#N/A</v>
      </c>
      <c r="K22" s="16" t="e">
        <f>1000000000/400/PerfPowerST[[#This Row],[Cons. ST]]</f>
        <v>#N/A</v>
      </c>
      <c r="L22" s="16" t="e">
        <f>1000000000/500/PerfPowerST[[#This Row],[Cons. ST]]</f>
        <v>#N/A</v>
      </c>
      <c r="M22" s="16" t="e">
        <f>1000000000/600/PerfPowerST[[#This Row],[Cons. ST]]</f>
        <v>#N/A</v>
      </c>
      <c r="N22" s="16" t="e">
        <f>1000000000/700/PerfPowerST[[#This Row],[Cons. ST]]</f>
        <v>#N/A</v>
      </c>
      <c r="O22" s="16" t="e">
        <f>1000000000/800/PerfPowerST[[#This Row],[Cons. ST]]</f>
        <v>#N/A</v>
      </c>
      <c r="P22" s="16" t="e">
        <f>1000000000/900/PerfPowerST[[#This Row],[Cons. ST]]</f>
        <v>#N/A</v>
      </c>
      <c r="Q22" s="16" t="e">
        <f>1000000000/1000/PerfPowerST[[#This Row],[Cons. ST]]</f>
        <v>#N/A</v>
      </c>
    </row>
    <row r="23" spans="2:17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3" s="16" t="e">
        <f>1000000000/50/PerfPowerST[[#This Row],[Cons. ST]]</f>
        <v>#N/A</v>
      </c>
      <c r="H23" s="16" t="e">
        <f>1000000000/100/PerfPowerST[[#This Row],[Cons. ST]]</f>
        <v>#N/A</v>
      </c>
      <c r="I23" s="16" t="e">
        <f>1000000000/200/PerfPowerST[[#This Row],[Cons. ST]]</f>
        <v>#N/A</v>
      </c>
      <c r="J23" s="16" t="e">
        <f>1000000000/300/PerfPowerST[[#This Row],[Cons. ST]]</f>
        <v>#N/A</v>
      </c>
      <c r="K23" s="16" t="e">
        <f>1000000000/400/PerfPowerST[[#This Row],[Cons. ST]]</f>
        <v>#N/A</v>
      </c>
      <c r="L23" s="16" t="e">
        <f>1000000000/500/PerfPowerST[[#This Row],[Cons. ST]]</f>
        <v>#N/A</v>
      </c>
      <c r="M23" s="16" t="e">
        <f>1000000000/600/PerfPowerST[[#This Row],[Cons. ST]]</f>
        <v>#N/A</v>
      </c>
      <c r="N23" s="16" t="e">
        <f>1000000000/700/PerfPowerST[[#This Row],[Cons. ST]]</f>
        <v>#N/A</v>
      </c>
      <c r="O23" s="16" t="e">
        <f>1000000000/800/PerfPowerST[[#This Row],[Cons. ST]]</f>
        <v>#N/A</v>
      </c>
      <c r="P23" s="16" t="e">
        <f>1000000000/900/PerfPowerST[[#This Row],[Cons. ST]]</f>
        <v>#N/A</v>
      </c>
      <c r="Q23" s="16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4" s="16" t="e">
        <f>1000000000/50/PerfPowerST[[#This Row],[Cons. ST]]</f>
        <v>#N/A</v>
      </c>
      <c r="H24" s="16" t="e">
        <f>1000000000/100/PerfPowerST[[#This Row],[Cons. ST]]</f>
        <v>#N/A</v>
      </c>
      <c r="I24" s="16" t="e">
        <f>1000000000/200/PerfPowerST[[#This Row],[Cons. ST]]</f>
        <v>#N/A</v>
      </c>
      <c r="J24" s="16" t="e">
        <f>1000000000/300/PerfPowerST[[#This Row],[Cons. ST]]</f>
        <v>#N/A</v>
      </c>
      <c r="K24" s="16" t="e">
        <f>1000000000/400/PerfPowerST[[#This Row],[Cons. ST]]</f>
        <v>#N/A</v>
      </c>
      <c r="L24" s="16" t="e">
        <f>1000000000/500/PerfPowerST[[#This Row],[Cons. ST]]</f>
        <v>#N/A</v>
      </c>
      <c r="M24" s="16" t="e">
        <f>1000000000/600/PerfPowerST[[#This Row],[Cons. ST]]</f>
        <v>#N/A</v>
      </c>
      <c r="N24" s="16" t="e">
        <f>1000000000/700/PerfPowerST[[#This Row],[Cons. ST]]</f>
        <v>#N/A</v>
      </c>
      <c r="O24" s="16" t="e">
        <f>1000000000/800/PerfPowerST[[#This Row],[Cons. ST]]</f>
        <v>#N/A</v>
      </c>
      <c r="P24" s="16" t="e">
        <f>1000000000/900/PerfPowerST[[#This Row],[Cons. ST]]</f>
        <v>#N/A</v>
      </c>
      <c r="Q24" s="16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5" s="16" t="e">
        <f>1000000000/50/PerfPowerST[[#This Row],[Cons. ST]]</f>
        <v>#N/A</v>
      </c>
      <c r="H25" s="16" t="e">
        <f>1000000000/100/PerfPowerST[[#This Row],[Cons. ST]]</f>
        <v>#N/A</v>
      </c>
      <c r="I25" s="16" t="e">
        <f>1000000000/200/PerfPowerST[[#This Row],[Cons. ST]]</f>
        <v>#N/A</v>
      </c>
      <c r="J25" s="16" t="e">
        <f>1000000000/300/PerfPowerST[[#This Row],[Cons. ST]]</f>
        <v>#N/A</v>
      </c>
      <c r="K25" s="16" t="e">
        <f>1000000000/400/PerfPowerST[[#This Row],[Cons. ST]]</f>
        <v>#N/A</v>
      </c>
      <c r="L25" s="16" t="e">
        <f>1000000000/500/PerfPowerST[[#This Row],[Cons. ST]]</f>
        <v>#N/A</v>
      </c>
      <c r="M25" s="16" t="e">
        <f>1000000000/600/PerfPowerST[[#This Row],[Cons. ST]]</f>
        <v>#N/A</v>
      </c>
      <c r="N25" s="16" t="e">
        <f>1000000000/700/PerfPowerST[[#This Row],[Cons. ST]]</f>
        <v>#N/A</v>
      </c>
      <c r="O25" s="16" t="e">
        <f>1000000000/800/PerfPowerST[[#This Row],[Cons. ST]]</f>
        <v>#N/A</v>
      </c>
      <c r="P25" s="16" t="e">
        <f>1000000000/900/PerfPowerST[[#This Row],[Cons. ST]]</f>
        <v>#N/A</v>
      </c>
      <c r="Q25" s="16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6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6" s="16" t="e">
        <f>1000000000/50/PerfPowerST[[#This Row],[Cons. ST]]</f>
        <v>#N/A</v>
      </c>
      <c r="H26" s="16" t="e">
        <f>1000000000/100/PerfPowerST[[#This Row],[Cons. ST]]</f>
        <v>#N/A</v>
      </c>
      <c r="I26" s="16" t="e">
        <f>1000000000/200/PerfPowerST[[#This Row],[Cons. ST]]</f>
        <v>#N/A</v>
      </c>
      <c r="J26" s="16" t="e">
        <f>1000000000/300/PerfPowerST[[#This Row],[Cons. ST]]</f>
        <v>#N/A</v>
      </c>
      <c r="K26" s="16" t="e">
        <f>1000000000/400/PerfPowerST[[#This Row],[Cons. ST]]</f>
        <v>#N/A</v>
      </c>
      <c r="L26" s="16" t="e">
        <f>1000000000/500/PerfPowerST[[#This Row],[Cons. ST]]</f>
        <v>#N/A</v>
      </c>
      <c r="M26" s="16" t="e">
        <f>1000000000/600/PerfPowerST[[#This Row],[Cons. ST]]</f>
        <v>#N/A</v>
      </c>
      <c r="N26" s="16" t="e">
        <f>1000000000/700/PerfPowerST[[#This Row],[Cons. ST]]</f>
        <v>#N/A</v>
      </c>
      <c r="O26" s="16" t="e">
        <f>1000000000/800/PerfPowerST[[#This Row],[Cons. ST]]</f>
        <v>#N/A</v>
      </c>
      <c r="P26" s="16" t="e">
        <f>1000000000/900/PerfPowerST[[#This Row],[Cons. ST]]</f>
        <v>#N/A</v>
      </c>
      <c r="Q26" s="16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7" s="16" t="e">
        <f>1000000000/50/PerfPowerST[[#This Row],[Cons. ST]]</f>
        <v>#N/A</v>
      </c>
      <c r="H27" s="16" t="e">
        <f>1000000000/100/PerfPowerST[[#This Row],[Cons. ST]]</f>
        <v>#N/A</v>
      </c>
      <c r="I27" s="16" t="e">
        <f>1000000000/200/PerfPowerST[[#This Row],[Cons. ST]]</f>
        <v>#N/A</v>
      </c>
      <c r="J27" s="16" t="e">
        <f>1000000000/300/PerfPowerST[[#This Row],[Cons. ST]]</f>
        <v>#N/A</v>
      </c>
      <c r="K27" s="16" t="e">
        <f>1000000000/400/PerfPowerST[[#This Row],[Cons. ST]]</f>
        <v>#N/A</v>
      </c>
      <c r="L27" s="16" t="e">
        <f>1000000000/500/PerfPowerST[[#This Row],[Cons. ST]]</f>
        <v>#N/A</v>
      </c>
      <c r="M27" s="16" t="e">
        <f>1000000000/600/PerfPowerST[[#This Row],[Cons. ST]]</f>
        <v>#N/A</v>
      </c>
      <c r="N27" s="16" t="e">
        <f>1000000000/700/PerfPowerST[[#This Row],[Cons. ST]]</f>
        <v>#N/A</v>
      </c>
      <c r="O27" s="16" t="e">
        <f>1000000000/800/PerfPowerST[[#This Row],[Cons. ST]]</f>
        <v>#N/A</v>
      </c>
      <c r="P27" s="16" t="e">
        <f>1000000000/900/PerfPowerST[[#This Row],[Cons. ST]]</f>
        <v>#N/A</v>
      </c>
      <c r="Q27" s="16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8" s="16" t="e">
        <f>1000000000/50/PerfPowerST[[#This Row],[Cons. ST]]</f>
        <v>#N/A</v>
      </c>
      <c r="H28" s="16" t="e">
        <f>1000000000/100/PerfPowerST[[#This Row],[Cons. ST]]</f>
        <v>#N/A</v>
      </c>
      <c r="I28" s="16" t="e">
        <f>1000000000/200/PerfPowerST[[#This Row],[Cons. ST]]</f>
        <v>#N/A</v>
      </c>
      <c r="J28" s="16" t="e">
        <f>1000000000/300/PerfPowerST[[#This Row],[Cons. ST]]</f>
        <v>#N/A</v>
      </c>
      <c r="K28" s="16" t="e">
        <f>1000000000/400/PerfPowerST[[#This Row],[Cons. ST]]</f>
        <v>#N/A</v>
      </c>
      <c r="L28" s="16" t="e">
        <f>1000000000/500/PerfPowerST[[#This Row],[Cons. ST]]</f>
        <v>#N/A</v>
      </c>
      <c r="M28" s="16" t="e">
        <f>1000000000/600/PerfPowerST[[#This Row],[Cons. ST]]</f>
        <v>#N/A</v>
      </c>
      <c r="N28" s="16" t="e">
        <f>1000000000/700/PerfPowerST[[#This Row],[Cons. ST]]</f>
        <v>#N/A</v>
      </c>
      <c r="O28" s="16" t="e">
        <f>1000000000/800/PerfPowerST[[#This Row],[Cons. ST]]</f>
        <v>#N/A</v>
      </c>
      <c r="P28" s="16" t="e">
        <f>1000000000/900/PerfPowerST[[#This Row],[Cons. ST]]</f>
        <v>#N/A</v>
      </c>
      <c r="Q28" s="16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9" s="16" t="e">
        <f>1000000000/50/PerfPowerST[[#This Row],[Cons. ST]]</f>
        <v>#N/A</v>
      </c>
      <c r="H29" s="16" t="e">
        <f>1000000000/100/PerfPowerST[[#This Row],[Cons. ST]]</f>
        <v>#N/A</v>
      </c>
      <c r="I29" s="16" t="e">
        <f>1000000000/200/PerfPowerST[[#This Row],[Cons. ST]]</f>
        <v>#N/A</v>
      </c>
      <c r="J29" s="16" t="e">
        <f>1000000000/300/PerfPowerST[[#This Row],[Cons. ST]]</f>
        <v>#N/A</v>
      </c>
      <c r="K29" s="16" t="e">
        <f>1000000000/400/PerfPowerST[[#This Row],[Cons. ST]]</f>
        <v>#N/A</v>
      </c>
      <c r="L29" s="16" t="e">
        <f>1000000000/500/PerfPowerST[[#This Row],[Cons. ST]]</f>
        <v>#N/A</v>
      </c>
      <c r="M29" s="16" t="e">
        <f>1000000000/600/PerfPowerST[[#This Row],[Cons. ST]]</f>
        <v>#N/A</v>
      </c>
      <c r="N29" s="16" t="e">
        <f>1000000000/700/PerfPowerST[[#This Row],[Cons. ST]]</f>
        <v>#N/A</v>
      </c>
      <c r="O29" s="16" t="e">
        <f>1000000000/800/PerfPowerST[[#This Row],[Cons. ST]]</f>
        <v>#N/A</v>
      </c>
      <c r="P29" s="16" t="e">
        <f>1000000000/900/PerfPowerST[[#This Row],[Cons. ST]]</f>
        <v>#N/A</v>
      </c>
      <c r="Q29" s="16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0" s="16" t="e">
        <f>1000000000/50/PerfPowerST[[#This Row],[Cons. ST]]</f>
        <v>#N/A</v>
      </c>
      <c r="H30" s="16" t="e">
        <f>1000000000/100/PerfPowerST[[#This Row],[Cons. ST]]</f>
        <v>#N/A</v>
      </c>
      <c r="I30" s="16" t="e">
        <f>1000000000/200/PerfPowerST[[#This Row],[Cons. ST]]</f>
        <v>#N/A</v>
      </c>
      <c r="J30" s="16" t="e">
        <f>1000000000/300/PerfPowerST[[#This Row],[Cons. ST]]</f>
        <v>#N/A</v>
      </c>
      <c r="K30" s="16" t="e">
        <f>1000000000/400/PerfPowerST[[#This Row],[Cons. ST]]</f>
        <v>#N/A</v>
      </c>
      <c r="L30" s="16" t="e">
        <f>1000000000/500/PerfPowerST[[#This Row],[Cons. ST]]</f>
        <v>#N/A</v>
      </c>
      <c r="M30" s="16" t="e">
        <f>1000000000/600/PerfPowerST[[#This Row],[Cons. ST]]</f>
        <v>#N/A</v>
      </c>
      <c r="N30" s="16" t="e">
        <f>1000000000/700/PerfPowerST[[#This Row],[Cons. ST]]</f>
        <v>#N/A</v>
      </c>
      <c r="O30" s="16" t="e">
        <f>1000000000/800/PerfPowerST[[#This Row],[Cons. ST]]</f>
        <v>#N/A</v>
      </c>
      <c r="P30" s="16" t="e">
        <f>1000000000/900/PerfPowerST[[#This Row],[Cons. ST]]</f>
        <v>#N/A</v>
      </c>
      <c r="Q30" s="16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1" s="16" t="e">
        <f>1000000000/50/PerfPowerST[[#This Row],[Cons. ST]]</f>
        <v>#N/A</v>
      </c>
      <c r="H31" s="16" t="e">
        <f>1000000000/100/PerfPowerST[[#This Row],[Cons. ST]]</f>
        <v>#N/A</v>
      </c>
      <c r="I31" s="16" t="e">
        <f>1000000000/200/PerfPowerST[[#This Row],[Cons. ST]]</f>
        <v>#N/A</v>
      </c>
      <c r="J31" s="16" t="e">
        <f>1000000000/300/PerfPowerST[[#This Row],[Cons. ST]]</f>
        <v>#N/A</v>
      </c>
      <c r="K31" s="16" t="e">
        <f>1000000000/400/PerfPowerST[[#This Row],[Cons. ST]]</f>
        <v>#N/A</v>
      </c>
      <c r="L31" s="16" t="e">
        <f>1000000000/500/PerfPowerST[[#This Row],[Cons. ST]]</f>
        <v>#N/A</v>
      </c>
      <c r="M31" s="16" t="e">
        <f>1000000000/600/PerfPowerST[[#This Row],[Cons. ST]]</f>
        <v>#N/A</v>
      </c>
      <c r="N31" s="16" t="e">
        <f>1000000000/700/PerfPowerST[[#This Row],[Cons. ST]]</f>
        <v>#N/A</v>
      </c>
      <c r="O31" s="16" t="e">
        <f>1000000000/800/PerfPowerST[[#This Row],[Cons. ST]]</f>
        <v>#N/A</v>
      </c>
      <c r="P31" s="16" t="e">
        <f>1000000000/900/PerfPowerST[[#This Row],[Cons. ST]]</f>
        <v>#N/A</v>
      </c>
      <c r="Q31" s="16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2" s="16" t="e">
        <f>1000000000/50/PerfPowerST[[#This Row],[Cons. ST]]</f>
        <v>#N/A</v>
      </c>
      <c r="H32" s="16" t="e">
        <f>1000000000/100/PerfPowerST[[#This Row],[Cons. ST]]</f>
        <v>#N/A</v>
      </c>
      <c r="I32" s="16" t="e">
        <f>1000000000/200/PerfPowerST[[#This Row],[Cons. ST]]</f>
        <v>#N/A</v>
      </c>
      <c r="J32" s="16" t="e">
        <f>1000000000/300/PerfPowerST[[#This Row],[Cons. ST]]</f>
        <v>#N/A</v>
      </c>
      <c r="K32" s="16" t="e">
        <f>1000000000/400/PerfPowerST[[#This Row],[Cons. ST]]</f>
        <v>#N/A</v>
      </c>
      <c r="L32" s="16" t="e">
        <f>1000000000/500/PerfPowerST[[#This Row],[Cons. ST]]</f>
        <v>#N/A</v>
      </c>
      <c r="M32" s="16" t="e">
        <f>1000000000/600/PerfPowerST[[#This Row],[Cons. ST]]</f>
        <v>#N/A</v>
      </c>
      <c r="N32" s="16" t="e">
        <f>1000000000/700/PerfPowerST[[#This Row],[Cons. ST]]</f>
        <v>#N/A</v>
      </c>
      <c r="O32" s="16" t="e">
        <f>1000000000/800/PerfPowerST[[#This Row],[Cons. ST]]</f>
        <v>#N/A</v>
      </c>
      <c r="P32" s="16" t="e">
        <f>1000000000/900/PerfPowerST[[#This Row],[Cons. ST]]</f>
        <v>#N/A</v>
      </c>
      <c r="Q32" s="16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3" s="16" t="e">
        <f>1000000000/50/PerfPowerST[[#This Row],[Cons. ST]]</f>
        <v>#N/A</v>
      </c>
      <c r="H33" s="16" t="e">
        <f>1000000000/100/PerfPowerST[[#This Row],[Cons. ST]]</f>
        <v>#N/A</v>
      </c>
      <c r="I33" s="16" t="e">
        <f>1000000000/200/PerfPowerST[[#This Row],[Cons. ST]]</f>
        <v>#N/A</v>
      </c>
      <c r="J33" s="16" t="e">
        <f>1000000000/300/PerfPowerST[[#This Row],[Cons. ST]]</f>
        <v>#N/A</v>
      </c>
      <c r="K33" s="16" t="e">
        <f>1000000000/400/PerfPowerST[[#This Row],[Cons. ST]]</f>
        <v>#N/A</v>
      </c>
      <c r="L33" s="16" t="e">
        <f>1000000000/500/PerfPowerST[[#This Row],[Cons. ST]]</f>
        <v>#N/A</v>
      </c>
      <c r="M33" s="16" t="e">
        <f>1000000000/600/PerfPowerST[[#This Row],[Cons. ST]]</f>
        <v>#N/A</v>
      </c>
      <c r="N33" s="16" t="e">
        <f>1000000000/700/PerfPowerST[[#This Row],[Cons. ST]]</f>
        <v>#N/A</v>
      </c>
      <c r="O33" s="16" t="e">
        <f>1000000000/800/PerfPowerST[[#This Row],[Cons. ST]]</f>
        <v>#N/A</v>
      </c>
      <c r="P33" s="16" t="e">
        <f>1000000000/900/PerfPowerST[[#This Row],[Cons. ST]]</f>
        <v>#N/A</v>
      </c>
      <c r="Q33" s="16" t="e">
        <f>1000000000/1000/PerfPowerST[[#This Row],[Cons. ST]]</f>
        <v>#N/A</v>
      </c>
    </row>
    <row r="34" spans="2:17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4" s="16" t="e">
        <f>1000000000/50/PerfPowerST[[#This Row],[Cons. ST]]</f>
        <v>#N/A</v>
      </c>
      <c r="H34" s="16" t="e">
        <f>1000000000/100/PerfPowerST[[#This Row],[Cons. ST]]</f>
        <v>#N/A</v>
      </c>
      <c r="I34" s="16" t="e">
        <f>1000000000/200/PerfPowerST[[#This Row],[Cons. ST]]</f>
        <v>#N/A</v>
      </c>
      <c r="J34" s="16" t="e">
        <f>1000000000/300/PerfPowerST[[#This Row],[Cons. ST]]</f>
        <v>#N/A</v>
      </c>
      <c r="K34" s="16" t="e">
        <f>1000000000/400/PerfPowerST[[#This Row],[Cons. ST]]</f>
        <v>#N/A</v>
      </c>
      <c r="L34" s="16" t="e">
        <f>1000000000/500/PerfPowerST[[#This Row],[Cons. ST]]</f>
        <v>#N/A</v>
      </c>
      <c r="M34" s="16" t="e">
        <f>1000000000/600/PerfPowerST[[#This Row],[Cons. ST]]</f>
        <v>#N/A</v>
      </c>
      <c r="N34" s="16" t="e">
        <f>1000000000/700/PerfPowerST[[#This Row],[Cons. ST]]</f>
        <v>#N/A</v>
      </c>
      <c r="O34" s="16" t="e">
        <f>1000000000/800/PerfPowerST[[#This Row],[Cons. ST]]</f>
        <v>#N/A</v>
      </c>
      <c r="P34" s="16" t="e">
        <f>1000000000/900/PerfPowerST[[#This Row],[Cons. ST]]</f>
        <v>#N/A</v>
      </c>
      <c r="Q34" s="16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>
        <f>IFERROR(IF(OR(GeneralTable[[#This Row],[Exclude From Chart]]="X",PerfPowerST[[#This Row],[ExcludeHere]]="X",ISBLANK(GeneralTable[[#This Row],[Cons. CB23ST]])),NA(),GeneralTable[[#This Row],[Cons. CB23ST]]),NA())</f>
        <v>7445</v>
      </c>
      <c r="F35" s="8">
        <f>IFERROR(IF(OR(GeneralTable[[#This Row],[Exclude From Chart]]="X",PerfPowerST[[#This Row],[ExcludeHere]]="X",ISBLANK(GeneralTable[[#This Row],[Cons. CB23ST]])),NA(),GeneralTable[[#This Row],[Dur. CB23ST]]),NA())</f>
        <v>621.65</v>
      </c>
      <c r="G35" s="16">
        <f>1000000000/50/PerfPowerST[[#This Row],[Cons. ST]]</f>
        <v>2686.3666890530558</v>
      </c>
      <c r="H35" s="16">
        <f>1000000000/100/PerfPowerST[[#This Row],[Cons. ST]]</f>
        <v>1343.1833445265279</v>
      </c>
      <c r="I35" s="16">
        <f>1000000000/200/PerfPowerST[[#This Row],[Cons. ST]]</f>
        <v>671.59167226326394</v>
      </c>
      <c r="J35" s="16">
        <f>1000000000/300/PerfPowerST[[#This Row],[Cons. ST]]</f>
        <v>447.72778150884267</v>
      </c>
      <c r="K35" s="16">
        <f>1000000000/400/PerfPowerST[[#This Row],[Cons. ST]]</f>
        <v>335.79583613163197</v>
      </c>
      <c r="L35" s="16">
        <f>1000000000/500/PerfPowerST[[#This Row],[Cons. ST]]</f>
        <v>268.63666890530556</v>
      </c>
      <c r="M35" s="16">
        <f>1000000000/600/PerfPowerST[[#This Row],[Cons. ST]]</f>
        <v>223.86389075442133</v>
      </c>
      <c r="N35" s="16">
        <f>1000000000/700/PerfPowerST[[#This Row],[Cons. ST]]</f>
        <v>191.88333493236112</v>
      </c>
      <c r="O35" s="16">
        <f>1000000000/800/PerfPowerST[[#This Row],[Cons. ST]]</f>
        <v>167.89791806581599</v>
      </c>
      <c r="P35" s="16">
        <f>1000000000/900/PerfPowerST[[#This Row],[Cons. ST]]</f>
        <v>149.24259383628086</v>
      </c>
      <c r="Q35" s="16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6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6" s="16" t="e">
        <f>1000000000/50/PerfPowerST[[#This Row],[Cons. ST]]</f>
        <v>#N/A</v>
      </c>
      <c r="H36" s="16" t="e">
        <f>1000000000/100/PerfPowerST[[#This Row],[Cons. ST]]</f>
        <v>#N/A</v>
      </c>
      <c r="I36" s="16" t="e">
        <f>1000000000/200/PerfPowerST[[#This Row],[Cons. ST]]</f>
        <v>#N/A</v>
      </c>
      <c r="J36" s="16" t="e">
        <f>1000000000/300/PerfPowerST[[#This Row],[Cons. ST]]</f>
        <v>#N/A</v>
      </c>
      <c r="K36" s="16" t="e">
        <f>1000000000/400/PerfPowerST[[#This Row],[Cons. ST]]</f>
        <v>#N/A</v>
      </c>
      <c r="L36" s="16" t="e">
        <f>1000000000/500/PerfPowerST[[#This Row],[Cons. ST]]</f>
        <v>#N/A</v>
      </c>
      <c r="M36" s="16" t="e">
        <f>1000000000/600/PerfPowerST[[#This Row],[Cons. ST]]</f>
        <v>#N/A</v>
      </c>
      <c r="N36" s="16" t="e">
        <f>1000000000/700/PerfPowerST[[#This Row],[Cons. ST]]</f>
        <v>#N/A</v>
      </c>
      <c r="O36" s="16" t="e">
        <f>1000000000/800/PerfPowerST[[#This Row],[Cons. ST]]</f>
        <v>#N/A</v>
      </c>
      <c r="P36" s="16" t="e">
        <f>1000000000/900/PerfPowerST[[#This Row],[Cons. ST]]</f>
        <v>#N/A</v>
      </c>
      <c r="Q36" s="16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7" s="16" t="e">
        <f>1000000000/50/PerfPowerST[[#This Row],[Cons. ST]]</f>
        <v>#N/A</v>
      </c>
      <c r="H37" s="16" t="e">
        <f>1000000000/100/PerfPowerST[[#This Row],[Cons. ST]]</f>
        <v>#N/A</v>
      </c>
      <c r="I37" s="16" t="e">
        <f>1000000000/200/PerfPowerST[[#This Row],[Cons. ST]]</f>
        <v>#N/A</v>
      </c>
      <c r="J37" s="16" t="e">
        <f>1000000000/300/PerfPowerST[[#This Row],[Cons. ST]]</f>
        <v>#N/A</v>
      </c>
      <c r="K37" s="16" t="e">
        <f>1000000000/400/PerfPowerST[[#This Row],[Cons. ST]]</f>
        <v>#N/A</v>
      </c>
      <c r="L37" s="16" t="e">
        <f>1000000000/500/PerfPowerST[[#This Row],[Cons. ST]]</f>
        <v>#N/A</v>
      </c>
      <c r="M37" s="16" t="e">
        <f>1000000000/600/PerfPowerST[[#This Row],[Cons. ST]]</f>
        <v>#N/A</v>
      </c>
      <c r="N37" s="16" t="e">
        <f>1000000000/700/PerfPowerST[[#This Row],[Cons. ST]]</f>
        <v>#N/A</v>
      </c>
      <c r="O37" s="16" t="e">
        <f>1000000000/800/PerfPowerST[[#This Row],[Cons. ST]]</f>
        <v>#N/A</v>
      </c>
      <c r="P37" s="16" t="e">
        <f>1000000000/900/PerfPowerST[[#This Row],[Cons. ST]]</f>
        <v>#N/A</v>
      </c>
      <c r="Q37" s="16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8" s="16" t="e">
        <f>1000000000/50/PerfPowerST[[#This Row],[Cons. ST]]</f>
        <v>#N/A</v>
      </c>
      <c r="H38" s="16" t="e">
        <f>1000000000/100/PerfPowerST[[#This Row],[Cons. ST]]</f>
        <v>#N/A</v>
      </c>
      <c r="I38" s="16" t="e">
        <f>1000000000/200/PerfPowerST[[#This Row],[Cons. ST]]</f>
        <v>#N/A</v>
      </c>
      <c r="J38" s="16" t="e">
        <f>1000000000/300/PerfPowerST[[#This Row],[Cons. ST]]</f>
        <v>#N/A</v>
      </c>
      <c r="K38" s="16" t="e">
        <f>1000000000/400/PerfPowerST[[#This Row],[Cons. ST]]</f>
        <v>#N/A</v>
      </c>
      <c r="L38" s="16" t="e">
        <f>1000000000/500/PerfPowerST[[#This Row],[Cons. ST]]</f>
        <v>#N/A</v>
      </c>
      <c r="M38" s="16" t="e">
        <f>1000000000/600/PerfPowerST[[#This Row],[Cons. ST]]</f>
        <v>#N/A</v>
      </c>
      <c r="N38" s="16" t="e">
        <f>1000000000/700/PerfPowerST[[#This Row],[Cons. ST]]</f>
        <v>#N/A</v>
      </c>
      <c r="O38" s="16" t="e">
        <f>1000000000/800/PerfPowerST[[#This Row],[Cons. ST]]</f>
        <v>#N/A</v>
      </c>
      <c r="P38" s="16" t="e">
        <f>1000000000/900/PerfPowerST[[#This Row],[Cons. ST]]</f>
        <v>#N/A</v>
      </c>
      <c r="Q38" s="16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9" s="16" t="e">
        <f>1000000000/50/PerfPowerST[[#This Row],[Cons. ST]]</f>
        <v>#N/A</v>
      </c>
      <c r="H39" s="16" t="e">
        <f>1000000000/100/PerfPowerST[[#This Row],[Cons. ST]]</f>
        <v>#N/A</v>
      </c>
      <c r="I39" s="16" t="e">
        <f>1000000000/200/PerfPowerST[[#This Row],[Cons. ST]]</f>
        <v>#N/A</v>
      </c>
      <c r="J39" s="16" t="e">
        <f>1000000000/300/PerfPowerST[[#This Row],[Cons. ST]]</f>
        <v>#N/A</v>
      </c>
      <c r="K39" s="16" t="e">
        <f>1000000000/400/PerfPowerST[[#This Row],[Cons. ST]]</f>
        <v>#N/A</v>
      </c>
      <c r="L39" s="16" t="e">
        <f>1000000000/500/PerfPowerST[[#This Row],[Cons. ST]]</f>
        <v>#N/A</v>
      </c>
      <c r="M39" s="16" t="e">
        <f>1000000000/600/PerfPowerST[[#This Row],[Cons. ST]]</f>
        <v>#N/A</v>
      </c>
      <c r="N39" s="16" t="e">
        <f>1000000000/700/PerfPowerST[[#This Row],[Cons. ST]]</f>
        <v>#N/A</v>
      </c>
      <c r="O39" s="16" t="e">
        <f>1000000000/800/PerfPowerST[[#This Row],[Cons. ST]]</f>
        <v>#N/A</v>
      </c>
      <c r="P39" s="16" t="e">
        <f>1000000000/900/PerfPowerST[[#This Row],[Cons. ST]]</f>
        <v>#N/A</v>
      </c>
      <c r="Q39" s="16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0" s="16" t="e">
        <f>1000000000/50/PerfPowerST[[#This Row],[Cons. ST]]</f>
        <v>#N/A</v>
      </c>
      <c r="H40" s="16" t="e">
        <f>1000000000/100/PerfPowerST[[#This Row],[Cons. ST]]</f>
        <v>#N/A</v>
      </c>
      <c r="I40" s="16" t="e">
        <f>1000000000/200/PerfPowerST[[#This Row],[Cons. ST]]</f>
        <v>#N/A</v>
      </c>
      <c r="J40" s="16" t="e">
        <f>1000000000/300/PerfPowerST[[#This Row],[Cons. ST]]</f>
        <v>#N/A</v>
      </c>
      <c r="K40" s="16" t="e">
        <f>1000000000/400/PerfPowerST[[#This Row],[Cons. ST]]</f>
        <v>#N/A</v>
      </c>
      <c r="L40" s="16" t="e">
        <f>1000000000/500/PerfPowerST[[#This Row],[Cons. ST]]</f>
        <v>#N/A</v>
      </c>
      <c r="M40" s="16" t="e">
        <f>1000000000/600/PerfPowerST[[#This Row],[Cons. ST]]</f>
        <v>#N/A</v>
      </c>
      <c r="N40" s="16" t="e">
        <f>1000000000/700/PerfPowerST[[#This Row],[Cons. ST]]</f>
        <v>#N/A</v>
      </c>
      <c r="O40" s="16" t="e">
        <f>1000000000/800/PerfPowerST[[#This Row],[Cons. ST]]</f>
        <v>#N/A</v>
      </c>
      <c r="P40" s="16" t="e">
        <f>1000000000/900/PerfPowerST[[#This Row],[Cons. ST]]</f>
        <v>#N/A</v>
      </c>
      <c r="Q40" s="16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>
        <f>IFERROR(IF(OR(GeneralTable[[#This Row],[Exclude From Chart]]="X",PerfPowerST[[#This Row],[ExcludeHere]]="X",ISBLANK(GeneralTable[[#This Row],[Cons. CB23ST]])),NA(),GeneralTable[[#This Row],[Cons. CB23ST]]),NA())</f>
        <v>11096</v>
      </c>
      <c r="F41" s="8">
        <f>IFERROR(IF(OR(GeneralTable[[#This Row],[Exclude From Chart]]="X",PerfPowerST[[#This Row],[ExcludeHere]]="X",ISBLANK(GeneralTable[[#This Row],[Cons. CB23ST]])),NA(),GeneralTable[[#This Row],[Dur. CB23ST]]),NA())</f>
        <v>1079.3699999999999</v>
      </c>
      <c r="G41" s="16">
        <f>1000000000/50/PerfPowerST[[#This Row],[Cons. ST]]</f>
        <v>1802.451333813987</v>
      </c>
      <c r="H41" s="16">
        <f>1000000000/100/PerfPowerST[[#This Row],[Cons. ST]]</f>
        <v>901.22566690699352</v>
      </c>
      <c r="I41" s="16">
        <f>1000000000/200/PerfPowerST[[#This Row],[Cons. ST]]</f>
        <v>450.61283345349676</v>
      </c>
      <c r="J41" s="16">
        <f>1000000000/300/PerfPowerST[[#This Row],[Cons. ST]]</f>
        <v>300.40855563566453</v>
      </c>
      <c r="K41" s="16">
        <f>1000000000/400/PerfPowerST[[#This Row],[Cons. ST]]</f>
        <v>225.30641672674838</v>
      </c>
      <c r="L41" s="16">
        <f>1000000000/500/PerfPowerST[[#This Row],[Cons. ST]]</f>
        <v>180.24513338139872</v>
      </c>
      <c r="M41" s="16">
        <f>1000000000/600/PerfPowerST[[#This Row],[Cons. ST]]</f>
        <v>150.20427781783226</v>
      </c>
      <c r="N41" s="16">
        <f>1000000000/700/PerfPowerST[[#This Row],[Cons. ST]]</f>
        <v>128.74652384385621</v>
      </c>
      <c r="O41" s="16">
        <f>1000000000/800/PerfPowerST[[#This Row],[Cons. ST]]</f>
        <v>112.65320836337419</v>
      </c>
      <c r="P41" s="16">
        <f>1000000000/900/PerfPowerST[[#This Row],[Cons. ST]]</f>
        <v>100.13618521188816</v>
      </c>
      <c r="Q41" s="16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2" s="16" t="e">
        <f>1000000000/50/PerfPowerST[[#This Row],[Cons. ST]]</f>
        <v>#N/A</v>
      </c>
      <c r="H42" s="16" t="e">
        <f>1000000000/100/PerfPowerST[[#This Row],[Cons. ST]]</f>
        <v>#N/A</v>
      </c>
      <c r="I42" s="16" t="e">
        <f>1000000000/200/PerfPowerST[[#This Row],[Cons. ST]]</f>
        <v>#N/A</v>
      </c>
      <c r="J42" s="16" t="e">
        <f>1000000000/300/PerfPowerST[[#This Row],[Cons. ST]]</f>
        <v>#N/A</v>
      </c>
      <c r="K42" s="16" t="e">
        <f>1000000000/400/PerfPowerST[[#This Row],[Cons. ST]]</f>
        <v>#N/A</v>
      </c>
      <c r="L42" s="16" t="e">
        <f>1000000000/500/PerfPowerST[[#This Row],[Cons. ST]]</f>
        <v>#N/A</v>
      </c>
      <c r="M42" s="16" t="e">
        <f>1000000000/600/PerfPowerST[[#This Row],[Cons. ST]]</f>
        <v>#N/A</v>
      </c>
      <c r="N42" s="16" t="e">
        <f>1000000000/700/PerfPowerST[[#This Row],[Cons. ST]]</f>
        <v>#N/A</v>
      </c>
      <c r="O42" s="16" t="e">
        <f>1000000000/800/PerfPowerST[[#This Row],[Cons. ST]]</f>
        <v>#N/A</v>
      </c>
      <c r="P42" s="16" t="e">
        <f>1000000000/900/PerfPowerST[[#This Row],[Cons. ST]]</f>
        <v>#N/A</v>
      </c>
      <c r="Q42" s="16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3" s="16" t="e">
        <f>1000000000/50/PerfPowerST[[#This Row],[Cons. ST]]</f>
        <v>#N/A</v>
      </c>
      <c r="H43" s="16" t="e">
        <f>1000000000/100/PerfPowerST[[#This Row],[Cons. ST]]</f>
        <v>#N/A</v>
      </c>
      <c r="I43" s="16" t="e">
        <f>1000000000/200/PerfPowerST[[#This Row],[Cons. ST]]</f>
        <v>#N/A</v>
      </c>
      <c r="J43" s="16" t="e">
        <f>1000000000/300/PerfPowerST[[#This Row],[Cons. ST]]</f>
        <v>#N/A</v>
      </c>
      <c r="K43" s="16" t="e">
        <f>1000000000/400/PerfPowerST[[#This Row],[Cons. ST]]</f>
        <v>#N/A</v>
      </c>
      <c r="L43" s="16" t="e">
        <f>1000000000/500/PerfPowerST[[#This Row],[Cons. ST]]</f>
        <v>#N/A</v>
      </c>
      <c r="M43" s="16" t="e">
        <f>1000000000/600/PerfPowerST[[#This Row],[Cons. ST]]</f>
        <v>#N/A</v>
      </c>
      <c r="N43" s="16" t="e">
        <f>1000000000/700/PerfPowerST[[#This Row],[Cons. ST]]</f>
        <v>#N/A</v>
      </c>
      <c r="O43" s="16" t="e">
        <f>1000000000/800/PerfPowerST[[#This Row],[Cons. ST]]</f>
        <v>#N/A</v>
      </c>
      <c r="P43" s="16" t="e">
        <f>1000000000/900/PerfPowerST[[#This Row],[Cons. ST]]</f>
        <v>#N/A</v>
      </c>
      <c r="Q43" s="16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>
        <f>IFERROR(IF(OR(GeneralTable[[#This Row],[Exclude From Chart]]="X",PerfPowerST[[#This Row],[ExcludeHere]]="X",ISBLANK(GeneralTable[[#This Row],[Cons. CB23ST]])),NA(),GeneralTable[[#This Row],[Cons. CB23ST]]),NA())</f>
        <v>27864</v>
      </c>
      <c r="F44" s="8">
        <f>IFERROR(IF(OR(GeneralTable[[#This Row],[Exclude From Chart]]="X",PerfPowerST[[#This Row],[ExcludeHere]]="X",ISBLANK(GeneralTable[[#This Row],[Cons. CB23ST]])),NA(),GeneralTable[[#This Row],[Dur. CB23ST]]),NA())</f>
        <v>616.08000000000004</v>
      </c>
      <c r="G44" s="16">
        <f>1000000000/50/PerfPowerST[[#This Row],[Cons. ST]]</f>
        <v>717.77203560149292</v>
      </c>
      <c r="H44" s="16">
        <f>1000000000/100/PerfPowerST[[#This Row],[Cons. ST]]</f>
        <v>358.88601780074646</v>
      </c>
      <c r="I44" s="16">
        <f>1000000000/200/PerfPowerST[[#This Row],[Cons. ST]]</f>
        <v>179.44300890037323</v>
      </c>
      <c r="J44" s="16">
        <f>1000000000/300/PerfPowerST[[#This Row],[Cons. ST]]</f>
        <v>119.62867260024883</v>
      </c>
      <c r="K44" s="16">
        <f>1000000000/400/PerfPowerST[[#This Row],[Cons. ST]]</f>
        <v>89.721504450186615</v>
      </c>
      <c r="L44" s="16">
        <f>1000000000/500/PerfPowerST[[#This Row],[Cons. ST]]</f>
        <v>71.777203560149303</v>
      </c>
      <c r="M44" s="16">
        <f>1000000000/600/PerfPowerST[[#This Row],[Cons. ST]]</f>
        <v>59.814336300124417</v>
      </c>
      <c r="N44" s="16">
        <f>1000000000/700/PerfPowerST[[#This Row],[Cons. ST]]</f>
        <v>51.269431114392354</v>
      </c>
      <c r="O44" s="16">
        <f>1000000000/800/PerfPowerST[[#This Row],[Cons. ST]]</f>
        <v>44.860752225093307</v>
      </c>
      <c r="P44" s="16">
        <f>1000000000/900/PerfPowerST[[#This Row],[Cons. ST]]</f>
        <v>39.876224200082937</v>
      </c>
      <c r="Q44" s="16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5" s="16" t="e">
        <f>1000000000/50/PerfPowerST[[#This Row],[Cons. ST]]</f>
        <v>#N/A</v>
      </c>
      <c r="H45" s="16" t="e">
        <f>1000000000/100/PerfPowerST[[#This Row],[Cons. ST]]</f>
        <v>#N/A</v>
      </c>
      <c r="I45" s="16" t="e">
        <f>1000000000/200/PerfPowerST[[#This Row],[Cons. ST]]</f>
        <v>#N/A</v>
      </c>
      <c r="J45" s="16" t="e">
        <f>1000000000/300/PerfPowerST[[#This Row],[Cons. ST]]</f>
        <v>#N/A</v>
      </c>
      <c r="K45" s="16" t="e">
        <f>1000000000/400/PerfPowerST[[#This Row],[Cons. ST]]</f>
        <v>#N/A</v>
      </c>
      <c r="L45" s="16" t="e">
        <f>1000000000/500/PerfPowerST[[#This Row],[Cons. ST]]</f>
        <v>#N/A</v>
      </c>
      <c r="M45" s="16" t="e">
        <f>1000000000/600/PerfPowerST[[#This Row],[Cons. ST]]</f>
        <v>#N/A</v>
      </c>
      <c r="N45" s="16" t="e">
        <f>1000000000/700/PerfPowerST[[#This Row],[Cons. ST]]</f>
        <v>#N/A</v>
      </c>
      <c r="O45" s="16" t="e">
        <f>1000000000/800/PerfPowerST[[#This Row],[Cons. ST]]</f>
        <v>#N/A</v>
      </c>
      <c r="P45" s="16" t="e">
        <f>1000000000/900/PerfPowerST[[#This Row],[Cons. ST]]</f>
        <v>#N/A</v>
      </c>
      <c r="Q45" s="16" t="e">
        <f>1000000000/1000/PerfPowerST[[#This Row],[Cons. ST]]</f>
        <v>#N/A</v>
      </c>
    </row>
    <row r="46" spans="2:17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>
        <f>IFERROR(IF(OR(GeneralTable[[#This Row],[Exclude From Chart]]="X",PerfPowerST[[#This Row],[ExcludeHere]]="X",ISBLANK(GeneralTable[[#This Row],[Cons. CB23ST]])),NA(),GeneralTable[[#This Row],[Cons. CB23ST]]),NA())</f>
        <v>25887</v>
      </c>
      <c r="F46" s="8">
        <f>IFERROR(IF(OR(GeneralTable[[#This Row],[Exclude From Chart]]="X",PerfPowerST[[#This Row],[ExcludeHere]]="X",ISBLANK(GeneralTable[[#This Row],[Cons. CB23ST]])),NA(),GeneralTable[[#This Row],[Dur. CB23ST]]),NA())</f>
        <v>627.62</v>
      </c>
      <c r="G46" s="16">
        <f>1000000000/50/PerfPowerST[[#This Row],[Cons. ST]]</f>
        <v>772.58855796345654</v>
      </c>
      <c r="H46" s="16">
        <f>1000000000/100/PerfPowerST[[#This Row],[Cons. ST]]</f>
        <v>386.29427898172827</v>
      </c>
      <c r="I46" s="16">
        <f>1000000000/200/PerfPowerST[[#This Row],[Cons. ST]]</f>
        <v>193.14713949086413</v>
      </c>
      <c r="J46" s="16">
        <f>1000000000/300/PerfPowerST[[#This Row],[Cons. ST]]</f>
        <v>128.76475966057609</v>
      </c>
      <c r="K46" s="16">
        <f>1000000000/400/PerfPowerST[[#This Row],[Cons. ST]]</f>
        <v>96.573569745432067</v>
      </c>
      <c r="L46" s="16">
        <f>1000000000/500/PerfPowerST[[#This Row],[Cons. ST]]</f>
        <v>77.258855796345657</v>
      </c>
      <c r="M46" s="16">
        <f>1000000000/600/PerfPowerST[[#This Row],[Cons. ST]]</f>
        <v>64.382379830288045</v>
      </c>
      <c r="N46" s="16">
        <f>1000000000/700/PerfPowerST[[#This Row],[Cons. ST]]</f>
        <v>55.184896997389757</v>
      </c>
      <c r="O46" s="16">
        <f>1000000000/800/PerfPowerST[[#This Row],[Cons. ST]]</f>
        <v>48.286784872716034</v>
      </c>
      <c r="P46" s="16">
        <f>1000000000/900/PerfPowerST[[#This Row],[Cons. ST]]</f>
        <v>42.921586553525358</v>
      </c>
      <c r="Q46" s="16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7" s="16" t="e">
        <f>1000000000/50/PerfPowerST[[#This Row],[Cons. ST]]</f>
        <v>#N/A</v>
      </c>
      <c r="H47" s="16" t="e">
        <f>1000000000/100/PerfPowerST[[#This Row],[Cons. ST]]</f>
        <v>#N/A</v>
      </c>
      <c r="I47" s="16" t="e">
        <f>1000000000/200/PerfPowerST[[#This Row],[Cons. ST]]</f>
        <v>#N/A</v>
      </c>
      <c r="J47" s="16" t="e">
        <f>1000000000/300/PerfPowerST[[#This Row],[Cons. ST]]</f>
        <v>#N/A</v>
      </c>
      <c r="K47" s="16" t="e">
        <f>1000000000/400/PerfPowerST[[#This Row],[Cons. ST]]</f>
        <v>#N/A</v>
      </c>
      <c r="L47" s="16" t="e">
        <f>1000000000/500/PerfPowerST[[#This Row],[Cons. ST]]</f>
        <v>#N/A</v>
      </c>
      <c r="M47" s="16" t="e">
        <f>1000000000/600/PerfPowerST[[#This Row],[Cons. ST]]</f>
        <v>#N/A</v>
      </c>
      <c r="N47" s="16" t="e">
        <f>1000000000/700/PerfPowerST[[#This Row],[Cons. ST]]</f>
        <v>#N/A</v>
      </c>
      <c r="O47" s="16" t="e">
        <f>1000000000/800/PerfPowerST[[#This Row],[Cons. ST]]</f>
        <v>#N/A</v>
      </c>
      <c r="P47" s="16" t="e">
        <f>1000000000/900/PerfPowerST[[#This Row],[Cons. ST]]</f>
        <v>#N/A</v>
      </c>
      <c r="Q47" s="16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>
        <f>IFERROR(IF(OR(GeneralTable[[#This Row],[Exclude From Chart]]="X",PerfPowerST[[#This Row],[ExcludeHere]]="X",ISBLANK(GeneralTable[[#This Row],[Cons. CB23ST]])),NA(),GeneralTable[[#This Row],[Cons. CB23ST]]),NA())</f>
        <v>26935</v>
      </c>
      <c r="F48" s="8">
        <f>IFERROR(IF(OR(GeneralTable[[#This Row],[Exclude From Chart]]="X",PerfPowerST[[#This Row],[ExcludeHere]]="X",ISBLANK(GeneralTable[[#This Row],[Cons. CB23ST]])),NA(),GeneralTable[[#This Row],[Dur. CB23ST]]),NA())</f>
        <v>498.76</v>
      </c>
      <c r="G48" s="16">
        <f>1000000000/50/PerfPowerST[[#This Row],[Cons. ST]]</f>
        <v>742.52830889177653</v>
      </c>
      <c r="H48" s="16">
        <f>1000000000/100/PerfPowerST[[#This Row],[Cons. ST]]</f>
        <v>371.26415444588827</v>
      </c>
      <c r="I48" s="16">
        <f>1000000000/200/PerfPowerST[[#This Row],[Cons. ST]]</f>
        <v>185.63207722294413</v>
      </c>
      <c r="J48" s="16">
        <f>1000000000/300/PerfPowerST[[#This Row],[Cons. ST]]</f>
        <v>123.75471814862942</v>
      </c>
      <c r="K48" s="16">
        <f>1000000000/400/PerfPowerST[[#This Row],[Cons. ST]]</f>
        <v>92.816038611472067</v>
      </c>
      <c r="L48" s="16">
        <f>1000000000/500/PerfPowerST[[#This Row],[Cons. ST]]</f>
        <v>74.252830889177645</v>
      </c>
      <c r="M48" s="16">
        <f>1000000000/600/PerfPowerST[[#This Row],[Cons. ST]]</f>
        <v>61.877359074314711</v>
      </c>
      <c r="N48" s="16">
        <f>1000000000/700/PerfPowerST[[#This Row],[Cons. ST]]</f>
        <v>53.037736349412612</v>
      </c>
      <c r="O48" s="16">
        <f>1000000000/800/PerfPowerST[[#This Row],[Cons. ST]]</f>
        <v>46.408019305736033</v>
      </c>
      <c r="P48" s="16">
        <f>1000000000/900/PerfPowerST[[#This Row],[Cons. ST]]</f>
        <v>41.2515727162098</v>
      </c>
      <c r="Q48" s="16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>
        <f>IFERROR(IF(OR(GeneralTable[[#This Row],[Exclude From Chart]]="X",PerfPowerST[[#This Row],[ExcludeHere]]="X",ISBLANK(GeneralTable[[#This Row],[Cons. CB23ST]])),NA(),GeneralTable[[#This Row],[Cons. CB23ST]]),NA())</f>
        <v>8278</v>
      </c>
      <c r="F49" s="8">
        <f>IFERROR(IF(OR(GeneralTable[[#This Row],[Exclude From Chart]]="X",PerfPowerST[[#This Row],[ExcludeHere]]="X",ISBLANK(GeneralTable[[#This Row],[Cons. CB23ST]])),NA(),GeneralTable[[#This Row],[Dur. CB23ST]]),NA())</f>
        <v>761.74</v>
      </c>
      <c r="G49" s="16">
        <f>1000000000/50/PerfPowerST[[#This Row],[Cons. ST]]</f>
        <v>2416.0425223483935</v>
      </c>
      <c r="H49" s="16">
        <f>1000000000/100/PerfPowerST[[#This Row],[Cons. ST]]</f>
        <v>1208.0212611741968</v>
      </c>
      <c r="I49" s="16">
        <f>1000000000/200/PerfPowerST[[#This Row],[Cons. ST]]</f>
        <v>604.01063058709838</v>
      </c>
      <c r="J49" s="16">
        <f>1000000000/300/PerfPowerST[[#This Row],[Cons. ST]]</f>
        <v>402.67375372473225</v>
      </c>
      <c r="K49" s="16">
        <f>1000000000/400/PerfPowerST[[#This Row],[Cons. ST]]</f>
        <v>302.00531529354919</v>
      </c>
      <c r="L49" s="16">
        <f>1000000000/500/PerfPowerST[[#This Row],[Cons. ST]]</f>
        <v>241.60425223483932</v>
      </c>
      <c r="M49" s="16">
        <f>1000000000/600/PerfPowerST[[#This Row],[Cons. ST]]</f>
        <v>201.33687686236613</v>
      </c>
      <c r="N49" s="16">
        <f>1000000000/700/PerfPowerST[[#This Row],[Cons. ST]]</f>
        <v>172.57446588202811</v>
      </c>
      <c r="O49" s="16">
        <f>1000000000/800/PerfPowerST[[#This Row],[Cons. ST]]</f>
        <v>151.00265764677459</v>
      </c>
      <c r="P49" s="16">
        <f>1000000000/900/PerfPowerST[[#This Row],[Cons. ST]]</f>
        <v>134.22458457491072</v>
      </c>
      <c r="Q49" s="16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0" s="16" t="e">
        <f>1000000000/50/PerfPowerST[[#This Row],[Cons. ST]]</f>
        <v>#N/A</v>
      </c>
      <c r="H50" s="16" t="e">
        <f>1000000000/100/PerfPowerST[[#This Row],[Cons. ST]]</f>
        <v>#N/A</v>
      </c>
      <c r="I50" s="16" t="e">
        <f>1000000000/200/PerfPowerST[[#This Row],[Cons. ST]]</f>
        <v>#N/A</v>
      </c>
      <c r="J50" s="16" t="e">
        <f>1000000000/300/PerfPowerST[[#This Row],[Cons. ST]]</f>
        <v>#N/A</v>
      </c>
      <c r="K50" s="16" t="e">
        <f>1000000000/400/PerfPowerST[[#This Row],[Cons. ST]]</f>
        <v>#N/A</v>
      </c>
      <c r="L50" s="16" t="e">
        <f>1000000000/500/PerfPowerST[[#This Row],[Cons. ST]]</f>
        <v>#N/A</v>
      </c>
      <c r="M50" s="16" t="e">
        <f>1000000000/600/PerfPowerST[[#This Row],[Cons. ST]]</f>
        <v>#N/A</v>
      </c>
      <c r="N50" s="16" t="e">
        <f>1000000000/700/PerfPowerST[[#This Row],[Cons. ST]]</f>
        <v>#N/A</v>
      </c>
      <c r="O50" s="16" t="e">
        <f>1000000000/800/PerfPowerST[[#This Row],[Cons. ST]]</f>
        <v>#N/A</v>
      </c>
      <c r="P50" s="16" t="e">
        <f>1000000000/900/PerfPowerST[[#This Row],[Cons. ST]]</f>
        <v>#N/A</v>
      </c>
      <c r="Q50" s="16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1" s="16" t="e">
        <f>1000000000/50/PerfPowerST[[#This Row],[Cons. ST]]</f>
        <v>#N/A</v>
      </c>
      <c r="H51" s="16" t="e">
        <f>1000000000/100/PerfPowerST[[#This Row],[Cons. ST]]</f>
        <v>#N/A</v>
      </c>
      <c r="I51" s="16" t="e">
        <f>1000000000/200/PerfPowerST[[#This Row],[Cons. ST]]</f>
        <v>#N/A</v>
      </c>
      <c r="J51" s="16" t="e">
        <f>1000000000/300/PerfPowerST[[#This Row],[Cons. ST]]</f>
        <v>#N/A</v>
      </c>
      <c r="K51" s="16" t="e">
        <f>1000000000/400/PerfPowerST[[#This Row],[Cons. ST]]</f>
        <v>#N/A</v>
      </c>
      <c r="L51" s="16" t="e">
        <f>1000000000/500/PerfPowerST[[#This Row],[Cons. ST]]</f>
        <v>#N/A</v>
      </c>
      <c r="M51" s="16" t="e">
        <f>1000000000/600/PerfPowerST[[#This Row],[Cons. ST]]</f>
        <v>#N/A</v>
      </c>
      <c r="N51" s="16" t="e">
        <f>1000000000/700/PerfPowerST[[#This Row],[Cons. ST]]</f>
        <v>#N/A</v>
      </c>
      <c r="O51" s="16" t="e">
        <f>1000000000/800/PerfPowerST[[#This Row],[Cons. ST]]</f>
        <v>#N/A</v>
      </c>
      <c r="P51" s="16" t="e">
        <f>1000000000/900/PerfPowerST[[#This Row],[Cons. ST]]</f>
        <v>#N/A</v>
      </c>
      <c r="Q51" s="16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>
        <f>IFERROR(IF(OR(GeneralTable[[#This Row],[Exclude From Chart]]="X",PerfPowerST[[#This Row],[ExcludeHere]]="X",ISBLANK(GeneralTable[[#This Row],[Cons. CB23ST]])),NA(),GeneralTable[[#This Row],[Cons. CB23ST]]),NA())</f>
        <v>15775</v>
      </c>
      <c r="F52" s="8">
        <f>IFERROR(IF(OR(GeneralTable[[#This Row],[Exclude From Chart]]="X",PerfPowerST[[#This Row],[ExcludeHere]]="X",ISBLANK(GeneralTable[[#This Row],[Cons. CB23ST]])),NA(),GeneralTable[[#This Row],[Dur. CB23ST]]),NA())</f>
        <v>625.84</v>
      </c>
      <c r="G52" s="16">
        <f>1000000000/50/PerfPowerST[[#This Row],[Cons. ST]]</f>
        <v>1267.8288431061806</v>
      </c>
      <c r="H52" s="16">
        <f>1000000000/100/PerfPowerST[[#This Row],[Cons. ST]]</f>
        <v>633.91442155309028</v>
      </c>
      <c r="I52" s="16">
        <f>1000000000/200/PerfPowerST[[#This Row],[Cons. ST]]</f>
        <v>316.95721077654514</v>
      </c>
      <c r="J52" s="16">
        <f>1000000000/300/PerfPowerST[[#This Row],[Cons. ST]]</f>
        <v>211.30480718436345</v>
      </c>
      <c r="K52" s="16">
        <f>1000000000/400/PerfPowerST[[#This Row],[Cons. ST]]</f>
        <v>158.47860538827257</v>
      </c>
      <c r="L52" s="16">
        <f>1000000000/500/PerfPowerST[[#This Row],[Cons. ST]]</f>
        <v>126.78288431061807</v>
      </c>
      <c r="M52" s="16">
        <f>1000000000/600/PerfPowerST[[#This Row],[Cons. ST]]</f>
        <v>105.65240359218173</v>
      </c>
      <c r="N52" s="16">
        <f>1000000000/700/PerfPowerST[[#This Row],[Cons. ST]]</f>
        <v>90.559203079012903</v>
      </c>
      <c r="O52" s="16">
        <f>1000000000/800/PerfPowerST[[#This Row],[Cons. ST]]</f>
        <v>79.239302694136285</v>
      </c>
      <c r="P52" s="16">
        <f>1000000000/900/PerfPowerST[[#This Row],[Cons. ST]]</f>
        <v>70.434935728121147</v>
      </c>
      <c r="Q52" s="16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3" s="16" t="e">
        <f>1000000000/50/PerfPowerST[[#This Row],[Cons. ST]]</f>
        <v>#N/A</v>
      </c>
      <c r="H53" s="16" t="e">
        <f>1000000000/100/PerfPowerST[[#This Row],[Cons. ST]]</f>
        <v>#N/A</v>
      </c>
      <c r="I53" s="16" t="e">
        <f>1000000000/200/PerfPowerST[[#This Row],[Cons. ST]]</f>
        <v>#N/A</v>
      </c>
      <c r="J53" s="16" t="e">
        <f>1000000000/300/PerfPowerST[[#This Row],[Cons. ST]]</f>
        <v>#N/A</v>
      </c>
      <c r="K53" s="16" t="e">
        <f>1000000000/400/PerfPowerST[[#This Row],[Cons. ST]]</f>
        <v>#N/A</v>
      </c>
      <c r="L53" s="16" t="e">
        <f>1000000000/500/PerfPowerST[[#This Row],[Cons. ST]]</f>
        <v>#N/A</v>
      </c>
      <c r="M53" s="16" t="e">
        <f>1000000000/600/PerfPowerST[[#This Row],[Cons. ST]]</f>
        <v>#N/A</v>
      </c>
      <c r="N53" s="16" t="e">
        <f>1000000000/700/PerfPowerST[[#This Row],[Cons. ST]]</f>
        <v>#N/A</v>
      </c>
      <c r="O53" s="16" t="e">
        <f>1000000000/800/PerfPowerST[[#This Row],[Cons. ST]]</f>
        <v>#N/A</v>
      </c>
      <c r="P53" s="16" t="e">
        <f>1000000000/900/PerfPowerST[[#This Row],[Cons. ST]]</f>
        <v>#N/A</v>
      </c>
      <c r="Q53" s="16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4" s="16" t="e">
        <f>1000000000/50/PerfPowerST[[#This Row],[Cons. ST]]</f>
        <v>#N/A</v>
      </c>
      <c r="H54" s="16" t="e">
        <f>1000000000/100/PerfPowerST[[#This Row],[Cons. ST]]</f>
        <v>#N/A</v>
      </c>
      <c r="I54" s="16" t="e">
        <f>1000000000/200/PerfPowerST[[#This Row],[Cons. ST]]</f>
        <v>#N/A</v>
      </c>
      <c r="J54" s="16" t="e">
        <f>1000000000/300/PerfPowerST[[#This Row],[Cons. ST]]</f>
        <v>#N/A</v>
      </c>
      <c r="K54" s="16" t="e">
        <f>1000000000/400/PerfPowerST[[#This Row],[Cons. ST]]</f>
        <v>#N/A</v>
      </c>
      <c r="L54" s="16" t="e">
        <f>1000000000/500/PerfPowerST[[#This Row],[Cons. ST]]</f>
        <v>#N/A</v>
      </c>
      <c r="M54" s="16" t="e">
        <f>1000000000/600/PerfPowerST[[#This Row],[Cons. ST]]</f>
        <v>#N/A</v>
      </c>
      <c r="N54" s="16" t="e">
        <f>1000000000/700/PerfPowerST[[#This Row],[Cons. ST]]</f>
        <v>#N/A</v>
      </c>
      <c r="O54" s="16" t="e">
        <f>1000000000/800/PerfPowerST[[#This Row],[Cons. ST]]</f>
        <v>#N/A</v>
      </c>
      <c r="P54" s="16" t="e">
        <f>1000000000/900/PerfPowerST[[#This Row],[Cons. ST]]</f>
        <v>#N/A</v>
      </c>
      <c r="Q54" s="16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5" s="16" t="e">
        <f>1000000000/50/PerfPowerST[[#This Row],[Cons. ST]]</f>
        <v>#N/A</v>
      </c>
      <c r="H55" s="16" t="e">
        <f>1000000000/100/PerfPowerST[[#This Row],[Cons. ST]]</f>
        <v>#N/A</v>
      </c>
      <c r="I55" s="16" t="e">
        <f>1000000000/200/PerfPowerST[[#This Row],[Cons. ST]]</f>
        <v>#N/A</v>
      </c>
      <c r="J55" s="16" t="e">
        <f>1000000000/300/PerfPowerST[[#This Row],[Cons. ST]]</f>
        <v>#N/A</v>
      </c>
      <c r="K55" s="16" t="e">
        <f>1000000000/400/PerfPowerST[[#This Row],[Cons. ST]]</f>
        <v>#N/A</v>
      </c>
      <c r="L55" s="16" t="e">
        <f>1000000000/500/PerfPowerST[[#This Row],[Cons. ST]]</f>
        <v>#N/A</v>
      </c>
      <c r="M55" s="16" t="e">
        <f>1000000000/600/PerfPowerST[[#This Row],[Cons. ST]]</f>
        <v>#N/A</v>
      </c>
      <c r="N55" s="16" t="e">
        <f>1000000000/700/PerfPowerST[[#This Row],[Cons. ST]]</f>
        <v>#N/A</v>
      </c>
      <c r="O55" s="16" t="e">
        <f>1000000000/800/PerfPowerST[[#This Row],[Cons. ST]]</f>
        <v>#N/A</v>
      </c>
      <c r="P55" s="16" t="e">
        <f>1000000000/900/PerfPowerST[[#This Row],[Cons. ST]]</f>
        <v>#N/A</v>
      </c>
      <c r="Q55" s="16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>
        <f>IFERROR(IF(OR(GeneralTable[[#This Row],[Exclude From Chart]]="X",PerfPowerST[[#This Row],[ExcludeHere]]="X",ISBLANK(GeneralTable[[#This Row],[Cons. CB23ST]])),NA(),GeneralTable[[#This Row],[Cons. CB23ST]]),NA())</f>
        <v>10395</v>
      </c>
      <c r="F56" s="8">
        <f>IFERROR(IF(OR(GeneralTable[[#This Row],[Exclude From Chart]]="X",PerfPowerST[[#This Row],[ExcludeHere]]="X",ISBLANK(GeneralTable[[#This Row],[Cons. CB23ST]])),NA(),GeneralTable[[#This Row],[Dur. CB23ST]]),NA())</f>
        <v>895.74</v>
      </c>
      <c r="G56" s="16">
        <f>1000000000/50/PerfPowerST[[#This Row],[Cons. ST]]</f>
        <v>1924.001924001924</v>
      </c>
      <c r="H56" s="16">
        <f>1000000000/100/PerfPowerST[[#This Row],[Cons. ST]]</f>
        <v>962.00096200096198</v>
      </c>
      <c r="I56" s="16">
        <f>1000000000/200/PerfPowerST[[#This Row],[Cons. ST]]</f>
        <v>481.00048100048099</v>
      </c>
      <c r="J56" s="16">
        <f>1000000000/300/PerfPowerST[[#This Row],[Cons. ST]]</f>
        <v>320.66698733365399</v>
      </c>
      <c r="K56" s="16">
        <f>1000000000/400/PerfPowerST[[#This Row],[Cons. ST]]</f>
        <v>240.50024050024049</v>
      </c>
      <c r="L56" s="16">
        <f>1000000000/500/PerfPowerST[[#This Row],[Cons. ST]]</f>
        <v>192.4001924001924</v>
      </c>
      <c r="M56" s="16">
        <f>1000000000/600/PerfPowerST[[#This Row],[Cons. ST]]</f>
        <v>160.333493666827</v>
      </c>
      <c r="N56" s="16">
        <f>1000000000/700/PerfPowerST[[#This Row],[Cons. ST]]</f>
        <v>137.4287088572803</v>
      </c>
      <c r="O56" s="16">
        <f>1000000000/800/PerfPowerST[[#This Row],[Cons. ST]]</f>
        <v>120.25012025012025</v>
      </c>
      <c r="P56" s="16">
        <f>1000000000/900/PerfPowerST[[#This Row],[Cons. ST]]</f>
        <v>106.88899577788466</v>
      </c>
      <c r="Q56" s="16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7" s="16" t="e">
        <f>1000000000/50/PerfPowerST[[#This Row],[Cons. ST]]</f>
        <v>#N/A</v>
      </c>
      <c r="H57" s="16" t="e">
        <f>1000000000/100/PerfPowerST[[#This Row],[Cons. ST]]</f>
        <v>#N/A</v>
      </c>
      <c r="I57" s="16" t="e">
        <f>1000000000/200/PerfPowerST[[#This Row],[Cons. ST]]</f>
        <v>#N/A</v>
      </c>
      <c r="J57" s="16" t="e">
        <f>1000000000/300/PerfPowerST[[#This Row],[Cons. ST]]</f>
        <v>#N/A</v>
      </c>
      <c r="K57" s="16" t="e">
        <f>1000000000/400/PerfPowerST[[#This Row],[Cons. ST]]</f>
        <v>#N/A</v>
      </c>
      <c r="L57" s="16" t="e">
        <f>1000000000/500/PerfPowerST[[#This Row],[Cons. ST]]</f>
        <v>#N/A</v>
      </c>
      <c r="M57" s="16" t="e">
        <f>1000000000/600/PerfPowerST[[#This Row],[Cons. ST]]</f>
        <v>#N/A</v>
      </c>
      <c r="N57" s="16" t="e">
        <f>1000000000/700/PerfPowerST[[#This Row],[Cons. ST]]</f>
        <v>#N/A</v>
      </c>
      <c r="O57" s="16" t="e">
        <f>1000000000/800/PerfPowerST[[#This Row],[Cons. ST]]</f>
        <v>#N/A</v>
      </c>
      <c r="P57" s="16" t="e">
        <f>1000000000/900/PerfPowerST[[#This Row],[Cons. ST]]</f>
        <v>#N/A</v>
      </c>
      <c r="Q57" s="16" t="e">
        <f>1000000000/1000/PerfPowerST[[#This Row],[Cons. ST]]</f>
        <v>#N/A</v>
      </c>
    </row>
    <row r="58" spans="2:17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8" s="16" t="e">
        <f>1000000000/50/PerfPowerST[[#This Row],[Cons. ST]]</f>
        <v>#N/A</v>
      </c>
      <c r="H58" s="16" t="e">
        <f>1000000000/100/PerfPowerST[[#This Row],[Cons. ST]]</f>
        <v>#N/A</v>
      </c>
      <c r="I58" s="16" t="e">
        <f>1000000000/200/PerfPowerST[[#This Row],[Cons. ST]]</f>
        <v>#N/A</v>
      </c>
      <c r="J58" s="16" t="e">
        <f>1000000000/300/PerfPowerST[[#This Row],[Cons. ST]]</f>
        <v>#N/A</v>
      </c>
      <c r="K58" s="16" t="e">
        <f>1000000000/400/PerfPowerST[[#This Row],[Cons. ST]]</f>
        <v>#N/A</v>
      </c>
      <c r="L58" s="16" t="e">
        <f>1000000000/500/PerfPowerST[[#This Row],[Cons. ST]]</f>
        <v>#N/A</v>
      </c>
      <c r="M58" s="16" t="e">
        <f>1000000000/600/PerfPowerST[[#This Row],[Cons. ST]]</f>
        <v>#N/A</v>
      </c>
      <c r="N58" s="16" t="e">
        <f>1000000000/700/PerfPowerST[[#This Row],[Cons. ST]]</f>
        <v>#N/A</v>
      </c>
      <c r="O58" s="16" t="e">
        <f>1000000000/800/PerfPowerST[[#This Row],[Cons. ST]]</f>
        <v>#N/A</v>
      </c>
      <c r="P58" s="16" t="e">
        <f>1000000000/900/PerfPowerST[[#This Row],[Cons. ST]]</f>
        <v>#N/A</v>
      </c>
      <c r="Q58" s="16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9" s="16" t="e">
        <f>1000000000/50/PerfPowerST[[#This Row],[Cons. ST]]</f>
        <v>#N/A</v>
      </c>
      <c r="H59" s="16" t="e">
        <f>1000000000/100/PerfPowerST[[#This Row],[Cons. ST]]</f>
        <v>#N/A</v>
      </c>
      <c r="I59" s="16" t="e">
        <f>1000000000/200/PerfPowerST[[#This Row],[Cons. ST]]</f>
        <v>#N/A</v>
      </c>
      <c r="J59" s="16" t="e">
        <f>1000000000/300/PerfPowerST[[#This Row],[Cons. ST]]</f>
        <v>#N/A</v>
      </c>
      <c r="K59" s="16" t="e">
        <f>1000000000/400/PerfPowerST[[#This Row],[Cons. ST]]</f>
        <v>#N/A</v>
      </c>
      <c r="L59" s="16" t="e">
        <f>1000000000/500/PerfPowerST[[#This Row],[Cons. ST]]</f>
        <v>#N/A</v>
      </c>
      <c r="M59" s="16" t="e">
        <f>1000000000/600/PerfPowerST[[#This Row],[Cons. ST]]</f>
        <v>#N/A</v>
      </c>
      <c r="N59" s="16" t="e">
        <f>1000000000/700/PerfPowerST[[#This Row],[Cons. ST]]</f>
        <v>#N/A</v>
      </c>
      <c r="O59" s="16" t="e">
        <f>1000000000/800/PerfPowerST[[#This Row],[Cons. ST]]</f>
        <v>#N/A</v>
      </c>
      <c r="P59" s="16" t="e">
        <f>1000000000/900/PerfPowerST[[#This Row],[Cons. ST]]</f>
        <v>#N/A</v>
      </c>
      <c r="Q59" s="16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0" s="16" t="e">
        <f>1000000000/50/PerfPowerST[[#This Row],[Cons. ST]]</f>
        <v>#N/A</v>
      </c>
      <c r="H60" s="16" t="e">
        <f>1000000000/100/PerfPowerST[[#This Row],[Cons. ST]]</f>
        <v>#N/A</v>
      </c>
      <c r="I60" s="16" t="e">
        <f>1000000000/200/PerfPowerST[[#This Row],[Cons. ST]]</f>
        <v>#N/A</v>
      </c>
      <c r="J60" s="16" t="e">
        <f>1000000000/300/PerfPowerST[[#This Row],[Cons. ST]]</f>
        <v>#N/A</v>
      </c>
      <c r="K60" s="16" t="e">
        <f>1000000000/400/PerfPowerST[[#This Row],[Cons. ST]]</f>
        <v>#N/A</v>
      </c>
      <c r="L60" s="16" t="e">
        <f>1000000000/500/PerfPowerST[[#This Row],[Cons. ST]]</f>
        <v>#N/A</v>
      </c>
      <c r="M60" s="16" t="e">
        <f>1000000000/600/PerfPowerST[[#This Row],[Cons. ST]]</f>
        <v>#N/A</v>
      </c>
      <c r="N60" s="16" t="e">
        <f>1000000000/700/PerfPowerST[[#This Row],[Cons. ST]]</f>
        <v>#N/A</v>
      </c>
      <c r="O60" s="16" t="e">
        <f>1000000000/800/PerfPowerST[[#This Row],[Cons. ST]]</f>
        <v>#N/A</v>
      </c>
      <c r="P60" s="16" t="e">
        <f>1000000000/900/PerfPowerST[[#This Row],[Cons. ST]]</f>
        <v>#N/A</v>
      </c>
      <c r="Q60" s="16" t="e">
        <f>1000000000/1000/PerfPowerST[[#This Row],[Cons. ST]]</f>
        <v>#N/A</v>
      </c>
    </row>
    <row r="61" spans="2:17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>
        <f>IFERROR(IF(OR(GeneralTable[[#This Row],[Exclude From Chart]]="X",PerfPowerST[[#This Row],[ExcludeHere]]="X",ISBLANK(GeneralTable[[#This Row],[Cons. CB23ST]])),NA(),GeneralTable[[#This Row],[Cons. CB23ST]]),NA())</f>
        <v>13379.46</v>
      </c>
      <c r="F61" s="8">
        <f>IFERROR(IF(OR(GeneralTable[[#This Row],[Exclude From Chart]]="X",PerfPowerST[[#This Row],[ExcludeHere]]="X",ISBLANK(GeneralTable[[#This Row],[Cons. CB23ST]])),NA(),GeneralTable[[#This Row],[Dur. CB23ST]]),NA())</f>
        <v>1267.9000000000001</v>
      </c>
      <c r="G61" s="16">
        <f>1000000000/50/PerfPowerST[[#This Row],[Cons. ST]]</f>
        <v>1494.8286403188172</v>
      </c>
      <c r="H61" s="16">
        <f>1000000000/100/PerfPowerST[[#This Row],[Cons. ST]]</f>
        <v>747.41432015940859</v>
      </c>
      <c r="I61" s="16">
        <f>1000000000/200/PerfPowerST[[#This Row],[Cons. ST]]</f>
        <v>373.70716007970429</v>
      </c>
      <c r="J61" s="16">
        <f>1000000000/300/PerfPowerST[[#This Row],[Cons. ST]]</f>
        <v>249.13810671980286</v>
      </c>
      <c r="K61" s="16">
        <f>1000000000/400/PerfPowerST[[#This Row],[Cons. ST]]</f>
        <v>186.85358003985215</v>
      </c>
      <c r="L61" s="16">
        <f>1000000000/500/PerfPowerST[[#This Row],[Cons. ST]]</f>
        <v>149.48286403188172</v>
      </c>
      <c r="M61" s="16">
        <f>1000000000/600/PerfPowerST[[#This Row],[Cons. ST]]</f>
        <v>124.56905335990143</v>
      </c>
      <c r="N61" s="16">
        <f>1000000000/700/PerfPowerST[[#This Row],[Cons. ST]]</f>
        <v>106.77347430848694</v>
      </c>
      <c r="O61" s="16">
        <f>1000000000/800/PerfPowerST[[#This Row],[Cons. ST]]</f>
        <v>93.426790019926074</v>
      </c>
      <c r="P61" s="16">
        <f>1000000000/900/PerfPowerST[[#This Row],[Cons. ST]]</f>
        <v>83.046035573267616</v>
      </c>
      <c r="Q61" s="16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2" s="16" t="e">
        <f>1000000000/50/PerfPowerST[[#This Row],[Cons. ST]]</f>
        <v>#N/A</v>
      </c>
      <c r="H62" s="16" t="e">
        <f>1000000000/100/PerfPowerST[[#This Row],[Cons. ST]]</f>
        <v>#N/A</v>
      </c>
      <c r="I62" s="16" t="e">
        <f>1000000000/200/PerfPowerST[[#This Row],[Cons. ST]]</f>
        <v>#N/A</v>
      </c>
      <c r="J62" s="16" t="e">
        <f>1000000000/300/PerfPowerST[[#This Row],[Cons. ST]]</f>
        <v>#N/A</v>
      </c>
      <c r="K62" s="16" t="e">
        <f>1000000000/400/PerfPowerST[[#This Row],[Cons. ST]]</f>
        <v>#N/A</v>
      </c>
      <c r="L62" s="16" t="e">
        <f>1000000000/500/PerfPowerST[[#This Row],[Cons. ST]]</f>
        <v>#N/A</v>
      </c>
      <c r="M62" s="16" t="e">
        <f>1000000000/600/PerfPowerST[[#This Row],[Cons. ST]]</f>
        <v>#N/A</v>
      </c>
      <c r="N62" s="16" t="e">
        <f>1000000000/700/PerfPowerST[[#This Row],[Cons. ST]]</f>
        <v>#N/A</v>
      </c>
      <c r="O62" s="16" t="e">
        <f>1000000000/800/PerfPowerST[[#This Row],[Cons. ST]]</f>
        <v>#N/A</v>
      </c>
      <c r="P62" s="16" t="e">
        <f>1000000000/900/PerfPowerST[[#This Row],[Cons. ST]]</f>
        <v>#N/A</v>
      </c>
      <c r="Q62" s="16" t="e">
        <f>1000000000/1000/PerfPowerST[[#This Row],[Cons. ST]]</f>
        <v>#N/A</v>
      </c>
    </row>
    <row r="63" spans="2:17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3" s="16" t="e">
        <f>1000000000/50/PerfPowerST[[#This Row],[Cons. ST]]</f>
        <v>#N/A</v>
      </c>
      <c r="H63" s="16" t="e">
        <f>1000000000/100/PerfPowerST[[#This Row],[Cons. ST]]</f>
        <v>#N/A</v>
      </c>
      <c r="I63" s="16" t="e">
        <f>1000000000/200/PerfPowerST[[#This Row],[Cons. ST]]</f>
        <v>#N/A</v>
      </c>
      <c r="J63" s="16" t="e">
        <f>1000000000/300/PerfPowerST[[#This Row],[Cons. ST]]</f>
        <v>#N/A</v>
      </c>
      <c r="K63" s="16" t="e">
        <f>1000000000/400/PerfPowerST[[#This Row],[Cons. ST]]</f>
        <v>#N/A</v>
      </c>
      <c r="L63" s="16" t="e">
        <f>1000000000/500/PerfPowerST[[#This Row],[Cons. ST]]</f>
        <v>#N/A</v>
      </c>
      <c r="M63" s="16" t="e">
        <f>1000000000/600/PerfPowerST[[#This Row],[Cons. ST]]</f>
        <v>#N/A</v>
      </c>
      <c r="N63" s="16" t="e">
        <f>1000000000/700/PerfPowerST[[#This Row],[Cons. ST]]</f>
        <v>#N/A</v>
      </c>
      <c r="O63" s="16" t="e">
        <f>1000000000/800/PerfPowerST[[#This Row],[Cons. ST]]</f>
        <v>#N/A</v>
      </c>
      <c r="P63" s="16" t="e">
        <f>1000000000/900/PerfPowerST[[#This Row],[Cons. ST]]</f>
        <v>#N/A</v>
      </c>
      <c r="Q63" s="16" t="e">
        <f>1000000000/1000/PerfPowerST[[#This Row],[Cons. ST]]</f>
        <v>#N/A</v>
      </c>
    </row>
    <row r="64" spans="2:17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4" s="16" t="e">
        <f>1000000000/50/PerfPowerST[[#This Row],[Cons. ST]]</f>
        <v>#N/A</v>
      </c>
      <c r="H64" s="16" t="e">
        <f>1000000000/100/PerfPowerST[[#This Row],[Cons. ST]]</f>
        <v>#N/A</v>
      </c>
      <c r="I64" s="16" t="e">
        <f>1000000000/200/PerfPowerST[[#This Row],[Cons. ST]]</f>
        <v>#N/A</v>
      </c>
      <c r="J64" s="16" t="e">
        <f>1000000000/300/PerfPowerST[[#This Row],[Cons. ST]]</f>
        <v>#N/A</v>
      </c>
      <c r="K64" s="16" t="e">
        <f>1000000000/400/PerfPowerST[[#This Row],[Cons. ST]]</f>
        <v>#N/A</v>
      </c>
      <c r="L64" s="16" t="e">
        <f>1000000000/500/PerfPowerST[[#This Row],[Cons. ST]]</f>
        <v>#N/A</v>
      </c>
      <c r="M64" s="16" t="e">
        <f>1000000000/600/PerfPowerST[[#This Row],[Cons. ST]]</f>
        <v>#N/A</v>
      </c>
      <c r="N64" s="16" t="e">
        <f>1000000000/700/PerfPowerST[[#This Row],[Cons. ST]]</f>
        <v>#N/A</v>
      </c>
      <c r="O64" s="16" t="e">
        <f>1000000000/800/PerfPowerST[[#This Row],[Cons. ST]]</f>
        <v>#N/A</v>
      </c>
      <c r="P64" s="16" t="e">
        <f>1000000000/900/PerfPowerST[[#This Row],[Cons. ST]]</f>
        <v>#N/A</v>
      </c>
      <c r="Q64" s="16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5" s="16" t="e">
        <f>1000000000/50/PerfPowerST[[#This Row],[Cons. ST]]</f>
        <v>#N/A</v>
      </c>
      <c r="H65" s="16" t="e">
        <f>1000000000/100/PerfPowerST[[#This Row],[Cons. ST]]</f>
        <v>#N/A</v>
      </c>
      <c r="I65" s="16" t="e">
        <f>1000000000/200/PerfPowerST[[#This Row],[Cons. ST]]</f>
        <v>#N/A</v>
      </c>
      <c r="J65" s="16" t="e">
        <f>1000000000/300/PerfPowerST[[#This Row],[Cons. ST]]</f>
        <v>#N/A</v>
      </c>
      <c r="K65" s="16" t="e">
        <f>1000000000/400/PerfPowerST[[#This Row],[Cons. ST]]</f>
        <v>#N/A</v>
      </c>
      <c r="L65" s="16" t="e">
        <f>1000000000/500/PerfPowerST[[#This Row],[Cons. ST]]</f>
        <v>#N/A</v>
      </c>
      <c r="M65" s="16" t="e">
        <f>1000000000/600/PerfPowerST[[#This Row],[Cons. ST]]</f>
        <v>#N/A</v>
      </c>
      <c r="N65" s="16" t="e">
        <f>1000000000/700/PerfPowerST[[#This Row],[Cons. ST]]</f>
        <v>#N/A</v>
      </c>
      <c r="O65" s="16" t="e">
        <f>1000000000/800/PerfPowerST[[#This Row],[Cons. ST]]</f>
        <v>#N/A</v>
      </c>
      <c r="P65" s="16" t="e">
        <f>1000000000/900/PerfPowerST[[#This Row],[Cons. ST]]</f>
        <v>#N/A</v>
      </c>
      <c r="Q65" s="16" t="e">
        <f>1000000000/1000/PerfPowerST[[#This Row],[Cons. ST]]</f>
        <v>#N/A</v>
      </c>
    </row>
    <row r="66" spans="2:17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>
        <f>IFERROR(IF(OR(GeneralTable[[#This Row],[Exclude From Chart]]="X",PerfPowerST[[#This Row],[ExcludeHere]]="X",ISBLANK(GeneralTable[[#This Row],[Cons. CB23ST]])),NA(),GeneralTable[[#This Row],[Cons. CB23ST]]),NA())</f>
        <v>6987</v>
      </c>
      <c r="F66" s="8">
        <f>IFERROR(IF(OR(GeneralTable[[#This Row],[Exclude From Chart]]="X",PerfPowerST[[#This Row],[ExcludeHere]]="X",ISBLANK(GeneralTable[[#This Row],[Cons. CB23ST]])),NA(),GeneralTable[[#This Row],[Dur. CB23ST]]),NA())</f>
        <v>1277.45</v>
      </c>
      <c r="G66" s="16">
        <f>1000000000/50/PerfPowerST[[#This Row],[Cons. ST]]</f>
        <v>2862.4588521540004</v>
      </c>
      <c r="H66" s="16">
        <f>1000000000/100/PerfPowerST[[#This Row],[Cons. ST]]</f>
        <v>1431.2294260770002</v>
      </c>
      <c r="I66" s="16">
        <f>1000000000/200/PerfPowerST[[#This Row],[Cons. ST]]</f>
        <v>715.6147130385001</v>
      </c>
      <c r="J66" s="16">
        <f>1000000000/300/PerfPowerST[[#This Row],[Cons. ST]]</f>
        <v>477.07647535900009</v>
      </c>
      <c r="K66" s="16">
        <f>1000000000/400/PerfPowerST[[#This Row],[Cons. ST]]</f>
        <v>357.80735651925005</v>
      </c>
      <c r="L66" s="16">
        <f>1000000000/500/PerfPowerST[[#This Row],[Cons. ST]]</f>
        <v>286.24588521540005</v>
      </c>
      <c r="M66" s="16">
        <f>1000000000/600/PerfPowerST[[#This Row],[Cons. ST]]</f>
        <v>238.53823767950004</v>
      </c>
      <c r="N66" s="16">
        <f>1000000000/700/PerfPowerST[[#This Row],[Cons. ST]]</f>
        <v>204.4613465824286</v>
      </c>
      <c r="O66" s="16">
        <f>1000000000/800/PerfPowerST[[#This Row],[Cons. ST]]</f>
        <v>178.90367825962502</v>
      </c>
      <c r="P66" s="16">
        <f>1000000000/900/PerfPowerST[[#This Row],[Cons. ST]]</f>
        <v>159.02549178633333</v>
      </c>
      <c r="Q66" s="16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7" s="16" t="e">
        <f>1000000000/50/PerfPowerST[[#This Row],[Cons. ST]]</f>
        <v>#N/A</v>
      </c>
      <c r="H67" s="16" t="e">
        <f>1000000000/100/PerfPowerST[[#This Row],[Cons. ST]]</f>
        <v>#N/A</v>
      </c>
      <c r="I67" s="16" t="e">
        <f>1000000000/200/PerfPowerST[[#This Row],[Cons. ST]]</f>
        <v>#N/A</v>
      </c>
      <c r="J67" s="16" t="e">
        <f>1000000000/300/PerfPowerST[[#This Row],[Cons. ST]]</f>
        <v>#N/A</v>
      </c>
      <c r="K67" s="16" t="e">
        <f>1000000000/400/PerfPowerST[[#This Row],[Cons. ST]]</f>
        <v>#N/A</v>
      </c>
      <c r="L67" s="16" t="e">
        <f>1000000000/500/PerfPowerST[[#This Row],[Cons. ST]]</f>
        <v>#N/A</v>
      </c>
      <c r="M67" s="16" t="e">
        <f>1000000000/600/PerfPowerST[[#This Row],[Cons. ST]]</f>
        <v>#N/A</v>
      </c>
      <c r="N67" s="16" t="e">
        <f>1000000000/700/PerfPowerST[[#This Row],[Cons. ST]]</f>
        <v>#N/A</v>
      </c>
      <c r="O67" s="16" t="e">
        <f>1000000000/800/PerfPowerST[[#This Row],[Cons. ST]]</f>
        <v>#N/A</v>
      </c>
      <c r="P67" s="16" t="e">
        <f>1000000000/900/PerfPowerST[[#This Row],[Cons. ST]]</f>
        <v>#N/A</v>
      </c>
      <c r="Q67" s="16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8" s="16" t="e">
        <f>1000000000/50/PerfPowerST[[#This Row],[Cons. ST]]</f>
        <v>#N/A</v>
      </c>
      <c r="H68" s="16" t="e">
        <f>1000000000/100/PerfPowerST[[#This Row],[Cons. ST]]</f>
        <v>#N/A</v>
      </c>
      <c r="I68" s="16" t="e">
        <f>1000000000/200/PerfPowerST[[#This Row],[Cons. ST]]</f>
        <v>#N/A</v>
      </c>
      <c r="J68" s="16" t="e">
        <f>1000000000/300/PerfPowerST[[#This Row],[Cons. ST]]</f>
        <v>#N/A</v>
      </c>
      <c r="K68" s="16" t="e">
        <f>1000000000/400/PerfPowerST[[#This Row],[Cons. ST]]</f>
        <v>#N/A</v>
      </c>
      <c r="L68" s="16" t="e">
        <f>1000000000/500/PerfPowerST[[#This Row],[Cons. ST]]</f>
        <v>#N/A</v>
      </c>
      <c r="M68" s="16" t="e">
        <f>1000000000/600/PerfPowerST[[#This Row],[Cons. ST]]</f>
        <v>#N/A</v>
      </c>
      <c r="N68" s="16" t="e">
        <f>1000000000/700/PerfPowerST[[#This Row],[Cons. ST]]</f>
        <v>#N/A</v>
      </c>
      <c r="O68" s="16" t="e">
        <f>1000000000/800/PerfPowerST[[#This Row],[Cons. ST]]</f>
        <v>#N/A</v>
      </c>
      <c r="P68" s="16" t="e">
        <f>1000000000/900/PerfPowerST[[#This Row],[Cons. ST]]</f>
        <v>#N/A</v>
      </c>
      <c r="Q68" s="16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>
        <f>IFERROR(IF(OR(GeneralTable[[#This Row],[Exclude From Chart]]="X",PerfPowerST[[#This Row],[ExcludeHere]]="X",ISBLANK(GeneralTable[[#This Row],[Cons. CB23ST]])),NA(),GeneralTable[[#This Row],[Cons. CB23ST]]),NA())</f>
        <v>24558</v>
      </c>
      <c r="F69" s="8">
        <f>IFERROR(IF(OR(GeneralTable[[#This Row],[Exclude From Chart]]="X",PerfPowerST[[#This Row],[ExcludeHere]]="X",ISBLANK(GeneralTable[[#This Row],[Cons. CB23ST]])),NA(),GeneralTable[[#This Row],[Dur. CB23ST]]),NA())</f>
        <v>527.33000000000004</v>
      </c>
      <c r="G69" s="16">
        <f>1000000000/50/PerfPowerST[[#This Row],[Cons. ST]]</f>
        <v>814.39856665852267</v>
      </c>
      <c r="H69" s="16">
        <f>1000000000/100/PerfPowerST[[#This Row],[Cons. ST]]</f>
        <v>407.19928332926133</v>
      </c>
      <c r="I69" s="16">
        <f>1000000000/200/PerfPowerST[[#This Row],[Cons. ST]]</f>
        <v>203.59964166463067</v>
      </c>
      <c r="J69" s="16">
        <f>1000000000/300/PerfPowerST[[#This Row],[Cons. ST]]</f>
        <v>135.73309444308711</v>
      </c>
      <c r="K69" s="16">
        <f>1000000000/400/PerfPowerST[[#This Row],[Cons. ST]]</f>
        <v>101.79982083231533</v>
      </c>
      <c r="L69" s="16">
        <f>1000000000/500/PerfPowerST[[#This Row],[Cons. ST]]</f>
        <v>81.439856665852261</v>
      </c>
      <c r="M69" s="16">
        <f>1000000000/600/PerfPowerST[[#This Row],[Cons. ST]]</f>
        <v>67.866547221543556</v>
      </c>
      <c r="N69" s="16">
        <f>1000000000/700/PerfPowerST[[#This Row],[Cons. ST]]</f>
        <v>58.171326189894479</v>
      </c>
      <c r="O69" s="16">
        <f>1000000000/800/PerfPowerST[[#This Row],[Cons. ST]]</f>
        <v>50.899910416157667</v>
      </c>
      <c r="P69" s="16">
        <f>1000000000/900/PerfPowerST[[#This Row],[Cons. ST]]</f>
        <v>45.24436481436237</v>
      </c>
      <c r="Q69" s="16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0" s="16" t="e">
        <f>1000000000/50/PerfPowerST[[#This Row],[Cons. ST]]</f>
        <v>#N/A</v>
      </c>
      <c r="H70" s="16" t="e">
        <f>1000000000/100/PerfPowerST[[#This Row],[Cons. ST]]</f>
        <v>#N/A</v>
      </c>
      <c r="I70" s="16" t="e">
        <f>1000000000/200/PerfPowerST[[#This Row],[Cons. ST]]</f>
        <v>#N/A</v>
      </c>
      <c r="J70" s="16" t="e">
        <f>1000000000/300/PerfPowerST[[#This Row],[Cons. ST]]</f>
        <v>#N/A</v>
      </c>
      <c r="K70" s="16" t="e">
        <f>1000000000/400/PerfPowerST[[#This Row],[Cons. ST]]</f>
        <v>#N/A</v>
      </c>
      <c r="L70" s="16" t="e">
        <f>1000000000/500/PerfPowerST[[#This Row],[Cons. ST]]</f>
        <v>#N/A</v>
      </c>
      <c r="M70" s="16" t="e">
        <f>1000000000/600/PerfPowerST[[#This Row],[Cons. ST]]</f>
        <v>#N/A</v>
      </c>
      <c r="N70" s="16" t="e">
        <f>1000000000/700/PerfPowerST[[#This Row],[Cons. ST]]</f>
        <v>#N/A</v>
      </c>
      <c r="O70" s="16" t="e">
        <f>1000000000/800/PerfPowerST[[#This Row],[Cons. ST]]</f>
        <v>#N/A</v>
      </c>
      <c r="P70" s="16" t="e">
        <f>1000000000/900/PerfPowerST[[#This Row],[Cons. ST]]</f>
        <v>#N/A</v>
      </c>
      <c r="Q70" s="16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1" s="16" t="e">
        <f>1000000000/50/PerfPowerST[[#This Row],[Cons. ST]]</f>
        <v>#N/A</v>
      </c>
      <c r="H71" s="16" t="e">
        <f>1000000000/100/PerfPowerST[[#This Row],[Cons. ST]]</f>
        <v>#N/A</v>
      </c>
      <c r="I71" s="16" t="e">
        <f>1000000000/200/PerfPowerST[[#This Row],[Cons. ST]]</f>
        <v>#N/A</v>
      </c>
      <c r="J71" s="16" t="e">
        <f>1000000000/300/PerfPowerST[[#This Row],[Cons. ST]]</f>
        <v>#N/A</v>
      </c>
      <c r="K71" s="16" t="e">
        <f>1000000000/400/PerfPowerST[[#This Row],[Cons. ST]]</f>
        <v>#N/A</v>
      </c>
      <c r="L71" s="16" t="e">
        <f>1000000000/500/PerfPowerST[[#This Row],[Cons. ST]]</f>
        <v>#N/A</v>
      </c>
      <c r="M71" s="16" t="e">
        <f>1000000000/600/PerfPowerST[[#This Row],[Cons. ST]]</f>
        <v>#N/A</v>
      </c>
      <c r="N71" s="16" t="e">
        <f>1000000000/700/PerfPowerST[[#This Row],[Cons. ST]]</f>
        <v>#N/A</v>
      </c>
      <c r="O71" s="16" t="e">
        <f>1000000000/800/PerfPowerST[[#This Row],[Cons. ST]]</f>
        <v>#N/A</v>
      </c>
      <c r="P71" s="16" t="e">
        <f>1000000000/900/PerfPowerST[[#This Row],[Cons. ST]]</f>
        <v>#N/A</v>
      </c>
      <c r="Q71" s="16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2" s="16" t="e">
        <f>1000000000/50/PerfPowerST[[#This Row],[Cons. ST]]</f>
        <v>#N/A</v>
      </c>
      <c r="H72" s="16" t="e">
        <f>1000000000/100/PerfPowerST[[#This Row],[Cons. ST]]</f>
        <v>#N/A</v>
      </c>
      <c r="I72" s="16" t="e">
        <f>1000000000/200/PerfPowerST[[#This Row],[Cons. ST]]</f>
        <v>#N/A</v>
      </c>
      <c r="J72" s="16" t="e">
        <f>1000000000/300/PerfPowerST[[#This Row],[Cons. ST]]</f>
        <v>#N/A</v>
      </c>
      <c r="K72" s="16" t="e">
        <f>1000000000/400/PerfPowerST[[#This Row],[Cons. ST]]</f>
        <v>#N/A</v>
      </c>
      <c r="L72" s="16" t="e">
        <f>1000000000/500/PerfPowerST[[#This Row],[Cons. ST]]</f>
        <v>#N/A</v>
      </c>
      <c r="M72" s="16" t="e">
        <f>1000000000/600/PerfPowerST[[#This Row],[Cons. ST]]</f>
        <v>#N/A</v>
      </c>
      <c r="N72" s="16" t="e">
        <f>1000000000/700/PerfPowerST[[#This Row],[Cons. ST]]</f>
        <v>#N/A</v>
      </c>
      <c r="O72" s="16" t="e">
        <f>1000000000/800/PerfPowerST[[#This Row],[Cons. ST]]</f>
        <v>#N/A</v>
      </c>
      <c r="P72" s="16" t="e">
        <f>1000000000/900/PerfPowerST[[#This Row],[Cons. ST]]</f>
        <v>#N/A</v>
      </c>
      <c r="Q72" s="16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3" s="16" t="e">
        <f>1000000000/50/PerfPowerST[[#This Row],[Cons. ST]]</f>
        <v>#N/A</v>
      </c>
      <c r="H73" s="16" t="e">
        <f>1000000000/100/PerfPowerST[[#This Row],[Cons. ST]]</f>
        <v>#N/A</v>
      </c>
      <c r="I73" s="16" t="e">
        <f>1000000000/200/PerfPowerST[[#This Row],[Cons. ST]]</f>
        <v>#N/A</v>
      </c>
      <c r="J73" s="16" t="e">
        <f>1000000000/300/PerfPowerST[[#This Row],[Cons. ST]]</f>
        <v>#N/A</v>
      </c>
      <c r="K73" s="16" t="e">
        <f>1000000000/400/PerfPowerST[[#This Row],[Cons. ST]]</f>
        <v>#N/A</v>
      </c>
      <c r="L73" s="16" t="e">
        <f>1000000000/500/PerfPowerST[[#This Row],[Cons. ST]]</f>
        <v>#N/A</v>
      </c>
      <c r="M73" s="16" t="e">
        <f>1000000000/600/PerfPowerST[[#This Row],[Cons. ST]]</f>
        <v>#N/A</v>
      </c>
      <c r="N73" s="16" t="e">
        <f>1000000000/700/PerfPowerST[[#This Row],[Cons. ST]]</f>
        <v>#N/A</v>
      </c>
      <c r="O73" s="16" t="e">
        <f>1000000000/800/PerfPowerST[[#This Row],[Cons. ST]]</f>
        <v>#N/A</v>
      </c>
      <c r="P73" s="16" t="e">
        <f>1000000000/900/PerfPowerST[[#This Row],[Cons. ST]]</f>
        <v>#N/A</v>
      </c>
      <c r="Q73" s="16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>
        <f>IFERROR(IF(OR(GeneralTable[[#This Row],[Exclude From Chart]]="X",PerfPowerST[[#This Row],[ExcludeHere]]="X",ISBLANK(GeneralTable[[#This Row],[Cons. CB23ST]])),NA(),GeneralTable[[#This Row],[Cons. CB23ST]]),NA())</f>
        <v>13062.5</v>
      </c>
      <c r="F74" s="8">
        <f>IFERROR(IF(OR(GeneralTable[[#This Row],[Exclude From Chart]]="X",PerfPowerST[[#This Row],[ExcludeHere]]="X",ISBLANK(GeneralTable[[#This Row],[Cons. CB23ST]])),NA(),GeneralTable[[#This Row],[Dur. CB23ST]]),NA())</f>
        <v>689.24</v>
      </c>
      <c r="G74" s="16">
        <f>1000000000/50/PerfPowerST[[#This Row],[Cons. ST]]</f>
        <v>1531.1004784688996</v>
      </c>
      <c r="H74" s="16">
        <f>1000000000/100/PerfPowerST[[#This Row],[Cons. ST]]</f>
        <v>765.5502392344498</v>
      </c>
      <c r="I74" s="16">
        <f>1000000000/200/PerfPowerST[[#This Row],[Cons. ST]]</f>
        <v>382.7751196172249</v>
      </c>
      <c r="J74" s="16">
        <f>1000000000/300/PerfPowerST[[#This Row],[Cons. ST]]</f>
        <v>255.18341307814993</v>
      </c>
      <c r="K74" s="16">
        <f>1000000000/400/PerfPowerST[[#This Row],[Cons. ST]]</f>
        <v>191.38755980861245</v>
      </c>
      <c r="L74" s="16">
        <f>1000000000/500/PerfPowerST[[#This Row],[Cons. ST]]</f>
        <v>153.11004784688996</v>
      </c>
      <c r="M74" s="16">
        <f>1000000000/600/PerfPowerST[[#This Row],[Cons. ST]]</f>
        <v>127.59170653907496</v>
      </c>
      <c r="N74" s="16">
        <f>1000000000/700/PerfPowerST[[#This Row],[Cons. ST]]</f>
        <v>109.36431989063568</v>
      </c>
      <c r="O74" s="16">
        <f>1000000000/800/PerfPowerST[[#This Row],[Cons. ST]]</f>
        <v>95.693779904306226</v>
      </c>
      <c r="P74" s="16">
        <f>1000000000/900/PerfPowerST[[#This Row],[Cons. ST]]</f>
        <v>85.061137692716628</v>
      </c>
      <c r="Q74" s="16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5" s="16" t="e">
        <f>1000000000/50/PerfPowerST[[#This Row],[Cons. ST]]</f>
        <v>#N/A</v>
      </c>
      <c r="H75" s="16" t="e">
        <f>1000000000/100/PerfPowerST[[#This Row],[Cons. ST]]</f>
        <v>#N/A</v>
      </c>
      <c r="I75" s="16" t="e">
        <f>1000000000/200/PerfPowerST[[#This Row],[Cons. ST]]</f>
        <v>#N/A</v>
      </c>
      <c r="J75" s="16" t="e">
        <f>1000000000/300/PerfPowerST[[#This Row],[Cons. ST]]</f>
        <v>#N/A</v>
      </c>
      <c r="K75" s="16" t="e">
        <f>1000000000/400/PerfPowerST[[#This Row],[Cons. ST]]</f>
        <v>#N/A</v>
      </c>
      <c r="L75" s="16" t="e">
        <f>1000000000/500/PerfPowerST[[#This Row],[Cons. ST]]</f>
        <v>#N/A</v>
      </c>
      <c r="M75" s="16" t="e">
        <f>1000000000/600/PerfPowerST[[#This Row],[Cons. ST]]</f>
        <v>#N/A</v>
      </c>
      <c r="N75" s="16" t="e">
        <f>1000000000/700/PerfPowerST[[#This Row],[Cons. ST]]</f>
        <v>#N/A</v>
      </c>
      <c r="O75" s="16" t="e">
        <f>1000000000/800/PerfPowerST[[#This Row],[Cons. ST]]</f>
        <v>#N/A</v>
      </c>
      <c r="P75" s="16" t="e">
        <f>1000000000/900/PerfPowerST[[#This Row],[Cons. ST]]</f>
        <v>#N/A</v>
      </c>
      <c r="Q75" s="16" t="e">
        <f>1000000000/1000/PerfPowerST[[#This Row],[Cons. ST]]</f>
        <v>#N/A</v>
      </c>
    </row>
    <row r="76" spans="2:17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>
        <f>IFERROR(IF(OR(GeneralTable[[#This Row],[Exclude From Chart]]="X",PerfPowerST[[#This Row],[ExcludeHere]]="X",ISBLANK(GeneralTable[[#This Row],[Cons. CB23ST]])),NA(),GeneralTable[[#This Row],[Cons. CB23ST]]),NA())</f>
        <v>13745</v>
      </c>
      <c r="F76" s="8">
        <f>IFERROR(IF(OR(GeneralTable[[#This Row],[Exclude From Chart]]="X",PerfPowerST[[#This Row],[ExcludeHere]]="X",ISBLANK(GeneralTable[[#This Row],[Cons. CB23ST]])),NA(),GeneralTable[[#This Row],[Dur. CB23ST]]),NA())</f>
        <v>931.73</v>
      </c>
      <c r="G76" s="16">
        <f>1000000000/50/PerfPowerST[[#This Row],[Cons. ST]]</f>
        <v>1455.0745725718443</v>
      </c>
      <c r="H76" s="16">
        <f>1000000000/100/PerfPowerST[[#This Row],[Cons. ST]]</f>
        <v>727.53728628592216</v>
      </c>
      <c r="I76" s="16">
        <f>1000000000/200/PerfPowerST[[#This Row],[Cons. ST]]</f>
        <v>363.76864314296108</v>
      </c>
      <c r="J76" s="16">
        <f>1000000000/300/PerfPowerST[[#This Row],[Cons. ST]]</f>
        <v>242.51242876197406</v>
      </c>
      <c r="K76" s="16">
        <f>1000000000/400/PerfPowerST[[#This Row],[Cons. ST]]</f>
        <v>181.88432157148054</v>
      </c>
      <c r="L76" s="16">
        <f>1000000000/500/PerfPowerST[[#This Row],[Cons. ST]]</f>
        <v>145.50745725718443</v>
      </c>
      <c r="M76" s="16">
        <f>1000000000/600/PerfPowerST[[#This Row],[Cons. ST]]</f>
        <v>121.25621438098703</v>
      </c>
      <c r="N76" s="16">
        <f>1000000000/700/PerfPowerST[[#This Row],[Cons. ST]]</f>
        <v>103.93389804084603</v>
      </c>
      <c r="O76" s="16">
        <f>1000000000/800/PerfPowerST[[#This Row],[Cons. ST]]</f>
        <v>90.942160785740271</v>
      </c>
      <c r="P76" s="16">
        <f>1000000000/900/PerfPowerST[[#This Row],[Cons. ST]]</f>
        <v>80.837476253991341</v>
      </c>
      <c r="Q76" s="16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>
        <f>IFERROR(IF(OR(GeneralTable[[#This Row],[Exclude From Chart]]="X",PerfPowerST[[#This Row],[ExcludeHere]]="X",ISBLANK(GeneralTable[[#This Row],[Cons. CB23ST]])),NA(),GeneralTable[[#This Row],[Cons. CB23ST]]),NA())</f>
        <v>7302.14</v>
      </c>
      <c r="F77" s="8">
        <f>IFERROR(IF(OR(GeneralTable[[#This Row],[Exclude From Chart]]="X",PerfPowerST[[#This Row],[ExcludeHere]]="X",ISBLANK(GeneralTable[[#This Row],[Cons. CB23ST]])),NA(),GeneralTable[[#This Row],[Dur. CB23ST]]),NA())</f>
        <v>720.78</v>
      </c>
      <c r="G77" s="16">
        <f>1000000000/50/PerfPowerST[[#This Row],[Cons. ST]]</f>
        <v>2738.9231102115268</v>
      </c>
      <c r="H77" s="16">
        <f>1000000000/100/PerfPowerST[[#This Row],[Cons. ST]]</f>
        <v>1369.4615551057634</v>
      </c>
      <c r="I77" s="16">
        <f>1000000000/200/PerfPowerST[[#This Row],[Cons. ST]]</f>
        <v>684.7307775528817</v>
      </c>
      <c r="J77" s="16">
        <f>1000000000/300/PerfPowerST[[#This Row],[Cons. ST]]</f>
        <v>456.48718503525453</v>
      </c>
      <c r="K77" s="16">
        <f>1000000000/400/PerfPowerST[[#This Row],[Cons. ST]]</f>
        <v>342.36538877644085</v>
      </c>
      <c r="L77" s="16">
        <f>1000000000/500/PerfPowerST[[#This Row],[Cons. ST]]</f>
        <v>273.89231102115269</v>
      </c>
      <c r="M77" s="16">
        <f>1000000000/600/PerfPowerST[[#This Row],[Cons. ST]]</f>
        <v>228.24359251762726</v>
      </c>
      <c r="N77" s="16">
        <f>1000000000/700/PerfPowerST[[#This Row],[Cons. ST]]</f>
        <v>195.63736501510908</v>
      </c>
      <c r="O77" s="16">
        <f>1000000000/800/PerfPowerST[[#This Row],[Cons. ST]]</f>
        <v>171.18269438822043</v>
      </c>
      <c r="P77" s="16">
        <f>1000000000/900/PerfPowerST[[#This Row],[Cons. ST]]</f>
        <v>152.16239501175147</v>
      </c>
      <c r="Q77" s="16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>
        <f>IFERROR(IF(OR(GeneralTable[[#This Row],[Exclude From Chart]]="X",PerfPowerST[[#This Row],[ExcludeHere]]="X",ISBLANK(GeneralTable[[#This Row],[Cons. CB23ST]])),NA(),GeneralTable[[#This Row],[Cons. CB23ST]]),NA())</f>
        <v>7799</v>
      </c>
      <c r="F78" s="8">
        <f>IFERROR(IF(OR(GeneralTable[[#This Row],[Exclude From Chart]]="X",PerfPowerST[[#This Row],[ExcludeHere]]="X",ISBLANK(GeneralTable[[#This Row],[Cons. CB23ST]])),NA(),GeneralTable[[#This Row],[Dur. CB23ST]]),NA())</f>
        <v>1013.61</v>
      </c>
      <c r="G78" s="16">
        <f>1000000000/50/PerfPowerST[[#This Row],[Cons. ST]]</f>
        <v>2564.4313373509426</v>
      </c>
      <c r="H78" s="16">
        <f>1000000000/100/PerfPowerST[[#This Row],[Cons. ST]]</f>
        <v>1282.2156686754713</v>
      </c>
      <c r="I78" s="16">
        <f>1000000000/200/PerfPowerST[[#This Row],[Cons. ST]]</f>
        <v>641.10783433773565</v>
      </c>
      <c r="J78" s="16">
        <f>1000000000/300/PerfPowerST[[#This Row],[Cons. ST]]</f>
        <v>427.40522289182377</v>
      </c>
      <c r="K78" s="16">
        <f>1000000000/400/PerfPowerST[[#This Row],[Cons. ST]]</f>
        <v>320.55391716886783</v>
      </c>
      <c r="L78" s="16">
        <f>1000000000/500/PerfPowerST[[#This Row],[Cons. ST]]</f>
        <v>256.44313373509425</v>
      </c>
      <c r="M78" s="16">
        <f>1000000000/600/PerfPowerST[[#This Row],[Cons. ST]]</f>
        <v>213.70261144591188</v>
      </c>
      <c r="N78" s="16">
        <f>1000000000/700/PerfPowerST[[#This Row],[Cons. ST]]</f>
        <v>183.17366695363876</v>
      </c>
      <c r="O78" s="16">
        <f>1000000000/800/PerfPowerST[[#This Row],[Cons. ST]]</f>
        <v>160.27695858443391</v>
      </c>
      <c r="P78" s="16">
        <f>1000000000/900/PerfPowerST[[#This Row],[Cons. ST]]</f>
        <v>142.46840763060791</v>
      </c>
      <c r="Q78" s="16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>
        <f>IFERROR(IF(OR(GeneralTable[[#This Row],[Exclude From Chart]]="X",PerfPowerST[[#This Row],[ExcludeHere]]="X",ISBLANK(GeneralTable[[#This Row],[Cons. CB23ST]])),NA(),GeneralTable[[#This Row],[Cons. CB23ST]]),NA())</f>
        <v>20057.62</v>
      </c>
      <c r="F79" s="8">
        <f>IFERROR(IF(OR(GeneralTable[[#This Row],[Exclude From Chart]]="X",PerfPowerST[[#This Row],[ExcludeHere]]="X",ISBLANK(GeneralTable[[#This Row],[Cons. CB23ST]])),NA(),GeneralTable[[#This Row],[Dur. CB23ST]]),NA())</f>
        <v>525.22</v>
      </c>
      <c r="G79" s="16">
        <f>1000000000/50/PerfPowerST[[#This Row],[Cons. ST]]</f>
        <v>997.12727631693099</v>
      </c>
      <c r="H79" s="16">
        <f>1000000000/100/PerfPowerST[[#This Row],[Cons. ST]]</f>
        <v>498.56363815846549</v>
      </c>
      <c r="I79" s="16">
        <f>1000000000/200/PerfPowerST[[#This Row],[Cons. ST]]</f>
        <v>249.28181907923275</v>
      </c>
      <c r="J79" s="16">
        <f>1000000000/300/PerfPowerST[[#This Row],[Cons. ST]]</f>
        <v>166.18787938615517</v>
      </c>
      <c r="K79" s="16">
        <f>1000000000/400/PerfPowerST[[#This Row],[Cons. ST]]</f>
        <v>124.64090953961637</v>
      </c>
      <c r="L79" s="16">
        <f>1000000000/500/PerfPowerST[[#This Row],[Cons. ST]]</f>
        <v>99.712727631693099</v>
      </c>
      <c r="M79" s="16">
        <f>1000000000/600/PerfPowerST[[#This Row],[Cons. ST]]</f>
        <v>83.093939693077587</v>
      </c>
      <c r="N79" s="16">
        <f>1000000000/700/PerfPowerST[[#This Row],[Cons. ST]]</f>
        <v>71.223376879780787</v>
      </c>
      <c r="O79" s="16">
        <f>1000000000/800/PerfPowerST[[#This Row],[Cons. ST]]</f>
        <v>62.320454769808187</v>
      </c>
      <c r="P79" s="16">
        <f>1000000000/900/PerfPowerST[[#This Row],[Cons. ST]]</f>
        <v>55.395959795385046</v>
      </c>
      <c r="Q79" s="16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>
        <f>IFERROR(IF(OR(GeneralTable[[#This Row],[Exclude From Chart]]="X",PerfPowerST[[#This Row],[ExcludeHere]]="X",ISBLANK(GeneralTable[[#This Row],[Cons. CB23ST]])),NA(),GeneralTable[[#This Row],[Cons. CB23ST]]),NA())</f>
        <v>8085</v>
      </c>
      <c r="F80" s="8">
        <f>IFERROR(IF(OR(GeneralTable[[#This Row],[Exclude From Chart]]="X",PerfPowerST[[#This Row],[ExcludeHere]]="X",ISBLANK(GeneralTable[[#This Row],[Cons. CB23ST]])),NA(),GeneralTable[[#This Row],[Dur. CB23ST]]),NA())</f>
        <v>587.17999999999995</v>
      </c>
      <c r="G80" s="16">
        <f>1000000000/50/PerfPowerST[[#This Row],[Cons. ST]]</f>
        <v>2473.7167594310449</v>
      </c>
      <c r="H80" s="16">
        <f>1000000000/100/PerfPowerST[[#This Row],[Cons. ST]]</f>
        <v>1236.8583797155225</v>
      </c>
      <c r="I80" s="16">
        <f>1000000000/200/PerfPowerST[[#This Row],[Cons. ST]]</f>
        <v>618.42918985776123</v>
      </c>
      <c r="J80" s="16">
        <f>1000000000/300/PerfPowerST[[#This Row],[Cons. ST]]</f>
        <v>412.2861265718409</v>
      </c>
      <c r="K80" s="16">
        <f>1000000000/400/PerfPowerST[[#This Row],[Cons. ST]]</f>
        <v>309.21459492888062</v>
      </c>
      <c r="L80" s="16">
        <f>1000000000/500/PerfPowerST[[#This Row],[Cons. ST]]</f>
        <v>247.37167594310452</v>
      </c>
      <c r="M80" s="16">
        <f>1000000000/600/PerfPowerST[[#This Row],[Cons. ST]]</f>
        <v>206.14306328592045</v>
      </c>
      <c r="N80" s="16">
        <f>1000000000/700/PerfPowerST[[#This Row],[Cons. ST]]</f>
        <v>176.69405424507465</v>
      </c>
      <c r="O80" s="16">
        <f>1000000000/800/PerfPowerST[[#This Row],[Cons. ST]]</f>
        <v>154.60729746444031</v>
      </c>
      <c r="P80" s="16">
        <f>1000000000/900/PerfPowerST[[#This Row],[Cons. ST]]</f>
        <v>137.42870885728027</v>
      </c>
      <c r="Q80" s="16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1" s="16" t="e">
        <f>1000000000/50/PerfPowerST[[#This Row],[Cons. ST]]</f>
        <v>#N/A</v>
      </c>
      <c r="H81" s="16" t="e">
        <f>1000000000/100/PerfPowerST[[#This Row],[Cons. ST]]</f>
        <v>#N/A</v>
      </c>
      <c r="I81" s="16" t="e">
        <f>1000000000/200/PerfPowerST[[#This Row],[Cons. ST]]</f>
        <v>#N/A</v>
      </c>
      <c r="J81" s="16" t="e">
        <f>1000000000/300/PerfPowerST[[#This Row],[Cons. ST]]</f>
        <v>#N/A</v>
      </c>
      <c r="K81" s="16" t="e">
        <f>1000000000/400/PerfPowerST[[#This Row],[Cons. ST]]</f>
        <v>#N/A</v>
      </c>
      <c r="L81" s="16" t="e">
        <f>1000000000/500/PerfPowerST[[#This Row],[Cons. ST]]</f>
        <v>#N/A</v>
      </c>
      <c r="M81" s="16" t="e">
        <f>1000000000/600/PerfPowerST[[#This Row],[Cons. ST]]</f>
        <v>#N/A</v>
      </c>
      <c r="N81" s="16" t="e">
        <f>1000000000/700/PerfPowerST[[#This Row],[Cons. ST]]</f>
        <v>#N/A</v>
      </c>
      <c r="O81" s="16" t="e">
        <f>1000000000/800/PerfPowerST[[#This Row],[Cons. ST]]</f>
        <v>#N/A</v>
      </c>
      <c r="P81" s="16" t="e">
        <f>1000000000/900/PerfPowerST[[#This Row],[Cons. ST]]</f>
        <v>#N/A</v>
      </c>
      <c r="Q81" s="16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>
        <f>IFERROR(IF(OR(GeneralTable[[#This Row],[Exclude From Chart]]="X",PerfPowerST[[#This Row],[ExcludeHere]]="X",ISBLANK(GeneralTable[[#This Row],[Cons. CB23ST]])),NA(),GeneralTable[[#This Row],[Cons. CB23ST]]),NA())</f>
        <v>8577.2000000000007</v>
      </c>
      <c r="F82" s="8">
        <f>IFERROR(IF(OR(GeneralTable[[#This Row],[Exclude From Chart]]="X",PerfPowerST[[#This Row],[ExcludeHere]]="X",ISBLANK(GeneralTable[[#This Row],[Cons. CB23ST]])),NA(),GeneralTable[[#This Row],[Dur. CB23ST]]),NA())</f>
        <v>1227</v>
      </c>
      <c r="G82" s="16">
        <f>1000000000/50/PerfPowerST[[#This Row],[Cons. ST]]</f>
        <v>2331.763279391876</v>
      </c>
      <c r="H82" s="16">
        <f>1000000000/100/PerfPowerST[[#This Row],[Cons. ST]]</f>
        <v>1165.881639695938</v>
      </c>
      <c r="I82" s="16">
        <f>1000000000/200/PerfPowerST[[#This Row],[Cons. ST]]</f>
        <v>582.94081984796901</v>
      </c>
      <c r="J82" s="16">
        <f>1000000000/300/PerfPowerST[[#This Row],[Cons. ST]]</f>
        <v>388.62721323197934</v>
      </c>
      <c r="K82" s="16">
        <f>1000000000/400/PerfPowerST[[#This Row],[Cons. ST]]</f>
        <v>291.4704099239845</v>
      </c>
      <c r="L82" s="16">
        <f>1000000000/500/PerfPowerST[[#This Row],[Cons. ST]]</f>
        <v>233.17632793918759</v>
      </c>
      <c r="M82" s="16">
        <f>1000000000/600/PerfPowerST[[#This Row],[Cons. ST]]</f>
        <v>194.31360661598967</v>
      </c>
      <c r="N82" s="16">
        <f>1000000000/700/PerfPowerST[[#This Row],[Cons. ST]]</f>
        <v>166.55451995656259</v>
      </c>
      <c r="O82" s="16">
        <f>1000000000/800/PerfPowerST[[#This Row],[Cons. ST]]</f>
        <v>145.73520496199225</v>
      </c>
      <c r="P82" s="16">
        <f>1000000000/900/PerfPowerST[[#This Row],[Cons. ST]]</f>
        <v>129.54240441065977</v>
      </c>
      <c r="Q82" s="16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>
        <f>IFERROR(IF(OR(GeneralTable[[#This Row],[Exclude From Chart]]="X",PerfPowerST[[#This Row],[ExcludeHere]]="X",ISBLANK(GeneralTable[[#This Row],[Cons. CB23ST]])),NA(),GeneralTable[[#This Row],[Cons. CB23ST]]),NA())</f>
        <v>9505</v>
      </c>
      <c r="F83" s="8">
        <f>IFERROR(IF(OR(GeneralTable[[#This Row],[Exclude From Chart]]="X",PerfPowerST[[#This Row],[ExcludeHere]]="X",ISBLANK(GeneralTable[[#This Row],[Cons. CB23ST]])),NA(),GeneralTable[[#This Row],[Dur. CB23ST]]),NA())</f>
        <v>1597.64</v>
      </c>
      <c r="G83" s="16">
        <f>1000000000/50/PerfPowerST[[#This Row],[Cons. ST]]</f>
        <v>2104.1557075223568</v>
      </c>
      <c r="H83" s="16">
        <f>1000000000/100/PerfPowerST[[#This Row],[Cons. ST]]</f>
        <v>1052.0778537611784</v>
      </c>
      <c r="I83" s="16">
        <f>1000000000/200/PerfPowerST[[#This Row],[Cons. ST]]</f>
        <v>526.0389268805892</v>
      </c>
      <c r="J83" s="16">
        <f>1000000000/300/PerfPowerST[[#This Row],[Cons. ST]]</f>
        <v>350.69261792039282</v>
      </c>
      <c r="K83" s="16">
        <f>1000000000/400/PerfPowerST[[#This Row],[Cons. ST]]</f>
        <v>263.0194634402946</v>
      </c>
      <c r="L83" s="16">
        <f>1000000000/500/PerfPowerST[[#This Row],[Cons. ST]]</f>
        <v>210.41557075223565</v>
      </c>
      <c r="M83" s="16">
        <f>1000000000/600/PerfPowerST[[#This Row],[Cons. ST]]</f>
        <v>175.34630896019641</v>
      </c>
      <c r="N83" s="16">
        <f>1000000000/700/PerfPowerST[[#This Row],[Cons. ST]]</f>
        <v>150.29683625159691</v>
      </c>
      <c r="O83" s="16">
        <f>1000000000/800/PerfPowerST[[#This Row],[Cons. ST]]</f>
        <v>131.5097317201473</v>
      </c>
      <c r="P83" s="16">
        <f>1000000000/900/PerfPowerST[[#This Row],[Cons. ST]]</f>
        <v>116.89753930679758</v>
      </c>
      <c r="Q83" s="16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>
        <f>IFERROR(IF(OR(GeneralTable[[#This Row],[Exclude From Chart]]="X",PerfPowerST[[#This Row],[ExcludeHere]]="X",ISBLANK(GeneralTable[[#This Row],[Cons. CB23ST]])),NA(),GeneralTable[[#This Row],[Cons. CB23ST]]),NA())</f>
        <v>6349.88</v>
      </c>
      <c r="F84" s="8">
        <f>IFERROR(IF(OR(GeneralTable[[#This Row],[Exclude From Chart]]="X",PerfPowerST[[#This Row],[ExcludeHere]]="X",ISBLANK(GeneralTable[[#This Row],[Cons. CB23ST]])),NA(),GeneralTable[[#This Row],[Dur. CB23ST]]),NA())</f>
        <v>835.72</v>
      </c>
      <c r="G84" s="16">
        <f>1000000000/50/PerfPowerST[[#This Row],[Cons. ST]]</f>
        <v>3149.6658204564496</v>
      </c>
      <c r="H84" s="16">
        <f>1000000000/100/PerfPowerST[[#This Row],[Cons. ST]]</f>
        <v>1574.8329102282248</v>
      </c>
      <c r="I84" s="16">
        <f>1000000000/200/PerfPowerST[[#This Row],[Cons. ST]]</f>
        <v>787.41645511411241</v>
      </c>
      <c r="J84" s="16">
        <f>1000000000/300/PerfPowerST[[#This Row],[Cons. ST]]</f>
        <v>524.94430340940823</v>
      </c>
      <c r="K84" s="16">
        <f>1000000000/400/PerfPowerST[[#This Row],[Cons. ST]]</f>
        <v>393.7082275570562</v>
      </c>
      <c r="L84" s="16">
        <f>1000000000/500/PerfPowerST[[#This Row],[Cons. ST]]</f>
        <v>314.96658204564494</v>
      </c>
      <c r="M84" s="16">
        <f>1000000000/600/PerfPowerST[[#This Row],[Cons. ST]]</f>
        <v>262.47215170470412</v>
      </c>
      <c r="N84" s="16">
        <f>1000000000/700/PerfPowerST[[#This Row],[Cons. ST]]</f>
        <v>224.97613003260355</v>
      </c>
      <c r="O84" s="16">
        <f>1000000000/800/PerfPowerST[[#This Row],[Cons. ST]]</f>
        <v>196.8541137785281</v>
      </c>
      <c r="P84" s="16">
        <f>1000000000/900/PerfPowerST[[#This Row],[Cons. ST]]</f>
        <v>174.98143446980274</v>
      </c>
      <c r="Q84" s="16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>
        <f>IFERROR(IF(OR(GeneralTable[[#This Row],[Exclude From Chart]]="X",PerfPowerST[[#This Row],[ExcludeHere]]="X",ISBLANK(GeneralTable[[#This Row],[Cons. CB23ST]])),NA(),GeneralTable[[#This Row],[Cons. CB23ST]]),NA())</f>
        <v>11590</v>
      </c>
      <c r="F85" s="8">
        <f>IFERROR(IF(OR(GeneralTable[[#This Row],[Exclude From Chart]]="X",PerfPowerST[[#This Row],[ExcludeHere]]="X",ISBLANK(GeneralTable[[#This Row],[Cons. CB23ST]])),NA(),GeneralTable[[#This Row],[Dur. CB23ST]]),NA())</f>
        <v>553.66999999999996</v>
      </c>
      <c r="G85" s="16">
        <f>1000000000/50/PerfPowerST[[#This Row],[Cons. ST]]</f>
        <v>1725.625539257981</v>
      </c>
      <c r="H85" s="16">
        <f>1000000000/100/PerfPowerST[[#This Row],[Cons. ST]]</f>
        <v>862.81276962899051</v>
      </c>
      <c r="I85" s="16">
        <f>1000000000/200/PerfPowerST[[#This Row],[Cons. ST]]</f>
        <v>431.40638481449525</v>
      </c>
      <c r="J85" s="16">
        <f>1000000000/300/PerfPowerST[[#This Row],[Cons. ST]]</f>
        <v>287.60425654299684</v>
      </c>
      <c r="K85" s="16">
        <f>1000000000/400/PerfPowerST[[#This Row],[Cons. ST]]</f>
        <v>215.70319240724763</v>
      </c>
      <c r="L85" s="16">
        <f>1000000000/500/PerfPowerST[[#This Row],[Cons. ST]]</f>
        <v>172.56255392579811</v>
      </c>
      <c r="M85" s="16">
        <f>1000000000/600/PerfPowerST[[#This Row],[Cons. ST]]</f>
        <v>143.80212827149842</v>
      </c>
      <c r="N85" s="16">
        <f>1000000000/700/PerfPowerST[[#This Row],[Cons. ST]]</f>
        <v>123.25896708985579</v>
      </c>
      <c r="O85" s="16">
        <f>1000000000/800/PerfPowerST[[#This Row],[Cons. ST]]</f>
        <v>107.85159620362381</v>
      </c>
      <c r="P85" s="16">
        <f>1000000000/900/PerfPowerST[[#This Row],[Cons. ST]]</f>
        <v>95.868085514332265</v>
      </c>
      <c r="Q85" s="16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>
        <f>IFERROR(IF(OR(GeneralTable[[#This Row],[Exclude From Chart]]="X",PerfPowerST[[#This Row],[ExcludeHere]]="X",ISBLANK(GeneralTable[[#This Row],[Cons. CB23ST]])),NA(),GeneralTable[[#This Row],[Cons. CB23ST]]),NA())</f>
        <v>20987</v>
      </c>
      <c r="F86" s="8">
        <f>IFERROR(IF(OR(GeneralTable[[#This Row],[Exclude From Chart]]="X",PerfPowerST[[#This Row],[ExcludeHere]]="X",ISBLANK(GeneralTable[[#This Row],[Cons. CB23ST]])),NA(),GeneralTable[[#This Row],[Dur. CB23ST]]),NA())</f>
        <v>570.83000000000004</v>
      </c>
      <c r="G86" s="16">
        <f>1000000000/50/PerfPowerST[[#This Row],[Cons. ST]]</f>
        <v>952.97088673941016</v>
      </c>
      <c r="H86" s="16">
        <f>1000000000/100/PerfPowerST[[#This Row],[Cons. ST]]</f>
        <v>476.48544336970508</v>
      </c>
      <c r="I86" s="16">
        <f>1000000000/200/PerfPowerST[[#This Row],[Cons. ST]]</f>
        <v>238.24272168485254</v>
      </c>
      <c r="J86" s="16">
        <f>1000000000/300/PerfPowerST[[#This Row],[Cons. ST]]</f>
        <v>158.82848112323504</v>
      </c>
      <c r="K86" s="16">
        <f>1000000000/400/PerfPowerST[[#This Row],[Cons. ST]]</f>
        <v>119.12136084242627</v>
      </c>
      <c r="L86" s="16">
        <f>1000000000/500/PerfPowerST[[#This Row],[Cons. ST]]</f>
        <v>95.297088673941005</v>
      </c>
      <c r="M86" s="16">
        <f>1000000000/600/PerfPowerST[[#This Row],[Cons. ST]]</f>
        <v>79.414240561617518</v>
      </c>
      <c r="N86" s="16">
        <f>1000000000/700/PerfPowerST[[#This Row],[Cons. ST]]</f>
        <v>68.069349052815014</v>
      </c>
      <c r="O86" s="16">
        <f>1000000000/800/PerfPowerST[[#This Row],[Cons. ST]]</f>
        <v>59.560680421213135</v>
      </c>
      <c r="P86" s="16">
        <f>1000000000/900/PerfPowerST[[#This Row],[Cons. ST]]</f>
        <v>52.942827041078331</v>
      </c>
      <c r="Q86" s="16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>
        <f>IFERROR(IF(OR(GeneralTable[[#This Row],[Exclude From Chart]]="X",PerfPowerST[[#This Row],[ExcludeHere]]="X",ISBLANK(GeneralTable[[#This Row],[Cons. CB23ST]])),NA(),GeneralTable[[#This Row],[Cons. CB23ST]]),NA())</f>
        <v>23458.63</v>
      </c>
      <c r="F87" s="8">
        <f>IFERROR(IF(OR(GeneralTable[[#This Row],[Exclude From Chart]]="X",PerfPowerST[[#This Row],[ExcludeHere]]="X",ISBLANK(GeneralTable[[#This Row],[Cons. CB23ST]])),NA(),GeneralTable[[#This Row],[Dur. CB23ST]]),NA())</f>
        <v>507.64</v>
      </c>
      <c r="G87" s="16">
        <f>1000000000/50/PerfPowerST[[#This Row],[Cons. ST]]</f>
        <v>852.56470646410298</v>
      </c>
      <c r="H87" s="16">
        <f>1000000000/100/PerfPowerST[[#This Row],[Cons. ST]]</f>
        <v>426.28235323205149</v>
      </c>
      <c r="I87" s="16">
        <f>1000000000/200/PerfPowerST[[#This Row],[Cons. ST]]</f>
        <v>213.14117661602575</v>
      </c>
      <c r="J87" s="16">
        <f>1000000000/300/PerfPowerST[[#This Row],[Cons. ST]]</f>
        <v>142.09411774401715</v>
      </c>
      <c r="K87" s="16">
        <f>1000000000/400/PerfPowerST[[#This Row],[Cons. ST]]</f>
        <v>106.57058830801287</v>
      </c>
      <c r="L87" s="16">
        <f>1000000000/500/PerfPowerST[[#This Row],[Cons. ST]]</f>
        <v>85.256470646410293</v>
      </c>
      <c r="M87" s="16">
        <f>1000000000/600/PerfPowerST[[#This Row],[Cons. ST]]</f>
        <v>71.047058872008577</v>
      </c>
      <c r="N87" s="16">
        <f>1000000000/700/PerfPowerST[[#This Row],[Cons. ST]]</f>
        <v>60.897479033150212</v>
      </c>
      <c r="O87" s="16">
        <f>1000000000/800/PerfPowerST[[#This Row],[Cons. ST]]</f>
        <v>53.285294154006436</v>
      </c>
      <c r="P87" s="16">
        <f>1000000000/900/PerfPowerST[[#This Row],[Cons. ST]]</f>
        <v>47.364705914672378</v>
      </c>
      <c r="Q87" s="16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8" s="16" t="e">
        <f>1000000000/50/PerfPowerST[[#This Row],[Cons. ST]]</f>
        <v>#N/A</v>
      </c>
      <c r="H88" s="16" t="e">
        <f>1000000000/100/PerfPowerST[[#This Row],[Cons. ST]]</f>
        <v>#N/A</v>
      </c>
      <c r="I88" s="16" t="e">
        <f>1000000000/200/PerfPowerST[[#This Row],[Cons. ST]]</f>
        <v>#N/A</v>
      </c>
      <c r="J88" s="16" t="e">
        <f>1000000000/300/PerfPowerST[[#This Row],[Cons. ST]]</f>
        <v>#N/A</v>
      </c>
      <c r="K88" s="16" t="e">
        <f>1000000000/400/PerfPowerST[[#This Row],[Cons. ST]]</f>
        <v>#N/A</v>
      </c>
      <c r="L88" s="16" t="e">
        <f>1000000000/500/PerfPowerST[[#This Row],[Cons. ST]]</f>
        <v>#N/A</v>
      </c>
      <c r="M88" s="16" t="e">
        <f>1000000000/600/PerfPowerST[[#This Row],[Cons. ST]]</f>
        <v>#N/A</v>
      </c>
      <c r="N88" s="16" t="e">
        <f>1000000000/700/PerfPowerST[[#This Row],[Cons. ST]]</f>
        <v>#N/A</v>
      </c>
      <c r="O88" s="16" t="e">
        <f>1000000000/800/PerfPowerST[[#This Row],[Cons. ST]]</f>
        <v>#N/A</v>
      </c>
      <c r="P88" s="16" t="e">
        <f>1000000000/900/PerfPowerST[[#This Row],[Cons. ST]]</f>
        <v>#N/A</v>
      </c>
      <c r="Q88" s="16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9" s="16" t="e">
        <f>1000000000/50/PerfPowerST[[#This Row],[Cons. ST]]</f>
        <v>#N/A</v>
      </c>
      <c r="H89" s="16" t="e">
        <f>1000000000/100/PerfPowerST[[#This Row],[Cons. ST]]</f>
        <v>#N/A</v>
      </c>
      <c r="I89" s="16" t="e">
        <f>1000000000/200/PerfPowerST[[#This Row],[Cons. ST]]</f>
        <v>#N/A</v>
      </c>
      <c r="J89" s="16" t="e">
        <f>1000000000/300/PerfPowerST[[#This Row],[Cons. ST]]</f>
        <v>#N/A</v>
      </c>
      <c r="K89" s="16" t="e">
        <f>1000000000/400/PerfPowerST[[#This Row],[Cons. ST]]</f>
        <v>#N/A</v>
      </c>
      <c r="L89" s="16" t="e">
        <f>1000000000/500/PerfPowerST[[#This Row],[Cons. ST]]</f>
        <v>#N/A</v>
      </c>
      <c r="M89" s="16" t="e">
        <f>1000000000/600/PerfPowerST[[#This Row],[Cons. ST]]</f>
        <v>#N/A</v>
      </c>
      <c r="N89" s="16" t="e">
        <f>1000000000/700/PerfPowerST[[#This Row],[Cons. ST]]</f>
        <v>#N/A</v>
      </c>
      <c r="O89" s="16" t="e">
        <f>1000000000/800/PerfPowerST[[#This Row],[Cons. ST]]</f>
        <v>#N/A</v>
      </c>
      <c r="P89" s="16" t="e">
        <f>1000000000/900/PerfPowerST[[#This Row],[Cons. ST]]</f>
        <v>#N/A</v>
      </c>
      <c r="Q89" s="16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0" s="16" t="e">
        <f>1000000000/50/PerfPowerST[[#This Row],[Cons. ST]]</f>
        <v>#N/A</v>
      </c>
      <c r="H90" s="16" t="e">
        <f>1000000000/100/PerfPowerST[[#This Row],[Cons. ST]]</f>
        <v>#N/A</v>
      </c>
      <c r="I90" s="16" t="e">
        <f>1000000000/200/PerfPowerST[[#This Row],[Cons. ST]]</f>
        <v>#N/A</v>
      </c>
      <c r="J90" s="16" t="e">
        <f>1000000000/300/PerfPowerST[[#This Row],[Cons. ST]]</f>
        <v>#N/A</v>
      </c>
      <c r="K90" s="16" t="e">
        <f>1000000000/400/PerfPowerST[[#This Row],[Cons. ST]]</f>
        <v>#N/A</v>
      </c>
      <c r="L90" s="16" t="e">
        <f>1000000000/500/PerfPowerST[[#This Row],[Cons. ST]]</f>
        <v>#N/A</v>
      </c>
      <c r="M90" s="16" t="e">
        <f>1000000000/600/PerfPowerST[[#This Row],[Cons. ST]]</f>
        <v>#N/A</v>
      </c>
      <c r="N90" s="16" t="e">
        <f>1000000000/700/PerfPowerST[[#This Row],[Cons. ST]]</f>
        <v>#N/A</v>
      </c>
      <c r="O90" s="16" t="e">
        <f>1000000000/800/PerfPowerST[[#This Row],[Cons. ST]]</f>
        <v>#N/A</v>
      </c>
      <c r="P90" s="16" t="e">
        <f>1000000000/900/PerfPowerST[[#This Row],[Cons. ST]]</f>
        <v>#N/A</v>
      </c>
      <c r="Q90" s="16" t="e">
        <f>1000000000/1000/PerfPowerST[[#This Row],[Cons. ST]]</f>
        <v>#N/A</v>
      </c>
    </row>
    <row r="91" spans="2:17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1" s="16" t="e">
        <f>1000000000/50/PerfPowerST[[#This Row],[Cons. ST]]</f>
        <v>#N/A</v>
      </c>
      <c r="H91" s="16" t="e">
        <f>1000000000/100/PerfPowerST[[#This Row],[Cons. ST]]</f>
        <v>#N/A</v>
      </c>
      <c r="I91" s="16" t="e">
        <f>1000000000/200/PerfPowerST[[#This Row],[Cons. ST]]</f>
        <v>#N/A</v>
      </c>
      <c r="J91" s="16" t="e">
        <f>1000000000/300/PerfPowerST[[#This Row],[Cons. ST]]</f>
        <v>#N/A</v>
      </c>
      <c r="K91" s="16" t="e">
        <f>1000000000/400/PerfPowerST[[#This Row],[Cons. ST]]</f>
        <v>#N/A</v>
      </c>
      <c r="L91" s="16" t="e">
        <f>1000000000/500/PerfPowerST[[#This Row],[Cons. ST]]</f>
        <v>#N/A</v>
      </c>
      <c r="M91" s="16" t="e">
        <f>1000000000/600/PerfPowerST[[#This Row],[Cons. ST]]</f>
        <v>#N/A</v>
      </c>
      <c r="N91" s="16" t="e">
        <f>1000000000/700/PerfPowerST[[#This Row],[Cons. ST]]</f>
        <v>#N/A</v>
      </c>
      <c r="O91" s="16" t="e">
        <f>1000000000/800/PerfPowerST[[#This Row],[Cons. ST]]</f>
        <v>#N/A</v>
      </c>
      <c r="P91" s="16" t="e">
        <f>1000000000/900/PerfPowerST[[#This Row],[Cons. ST]]</f>
        <v>#N/A</v>
      </c>
      <c r="Q91" s="16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2" s="16" t="e">
        <f>1000000000/50/PerfPowerST[[#This Row],[Cons. ST]]</f>
        <v>#N/A</v>
      </c>
      <c r="H92" s="16" t="e">
        <f>1000000000/100/PerfPowerST[[#This Row],[Cons. ST]]</f>
        <v>#N/A</v>
      </c>
      <c r="I92" s="16" t="e">
        <f>1000000000/200/PerfPowerST[[#This Row],[Cons. ST]]</f>
        <v>#N/A</v>
      </c>
      <c r="J92" s="16" t="e">
        <f>1000000000/300/PerfPowerST[[#This Row],[Cons. ST]]</f>
        <v>#N/A</v>
      </c>
      <c r="K92" s="16" t="e">
        <f>1000000000/400/PerfPowerST[[#This Row],[Cons. ST]]</f>
        <v>#N/A</v>
      </c>
      <c r="L92" s="16" t="e">
        <f>1000000000/500/PerfPowerST[[#This Row],[Cons. ST]]</f>
        <v>#N/A</v>
      </c>
      <c r="M92" s="16" t="e">
        <f>1000000000/600/PerfPowerST[[#This Row],[Cons. ST]]</f>
        <v>#N/A</v>
      </c>
      <c r="N92" s="16" t="e">
        <f>1000000000/700/PerfPowerST[[#This Row],[Cons. ST]]</f>
        <v>#N/A</v>
      </c>
      <c r="O92" s="16" t="e">
        <f>1000000000/800/PerfPowerST[[#This Row],[Cons. ST]]</f>
        <v>#N/A</v>
      </c>
      <c r="P92" s="16" t="e">
        <f>1000000000/900/PerfPowerST[[#This Row],[Cons. ST]]</f>
        <v>#N/A</v>
      </c>
      <c r="Q92" s="16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>
        <f>IFERROR(IF(OR(GeneralTable[[#This Row],[Exclude From Chart]]="X",PerfPowerST[[#This Row],[ExcludeHere]]="X",ISBLANK(GeneralTable[[#This Row],[Cons. CB23ST]])),NA(),GeneralTable[[#This Row],[Cons. CB23ST]]),NA())</f>
        <v>26897</v>
      </c>
      <c r="F93" s="12">
        <f>IFERROR(IF(OR(GeneralTable[[#This Row],[Exclude From Chart]]="X",PerfPowerST[[#This Row],[ExcludeHere]]="X",ISBLANK(GeneralTable[[#This Row],[Cons. CB23ST]])),NA(),GeneralTable[[#This Row],[Dur. CB23ST]]),NA())</f>
        <v>520.49</v>
      </c>
      <c r="G93" s="16">
        <f>1000000000/50/PerfPowerST[[#This Row],[Cons. ST]]</f>
        <v>743.57735063389964</v>
      </c>
      <c r="H93" s="16">
        <f>1000000000/100/PerfPowerST[[#This Row],[Cons. ST]]</f>
        <v>371.78867531694982</v>
      </c>
      <c r="I93" s="16">
        <f>1000000000/200/PerfPowerST[[#This Row],[Cons. ST]]</f>
        <v>185.89433765847491</v>
      </c>
      <c r="J93" s="16">
        <f>1000000000/300/PerfPowerST[[#This Row],[Cons. ST]]</f>
        <v>123.92955843898329</v>
      </c>
      <c r="K93" s="16">
        <f>1000000000/400/PerfPowerST[[#This Row],[Cons. ST]]</f>
        <v>92.947168829237455</v>
      </c>
      <c r="L93" s="16">
        <f>1000000000/500/PerfPowerST[[#This Row],[Cons. ST]]</f>
        <v>74.357735063389967</v>
      </c>
      <c r="M93" s="16">
        <f>1000000000/600/PerfPowerST[[#This Row],[Cons. ST]]</f>
        <v>61.964779219491646</v>
      </c>
      <c r="N93" s="16">
        <f>1000000000/700/PerfPowerST[[#This Row],[Cons. ST]]</f>
        <v>53.112667902421407</v>
      </c>
      <c r="O93" s="16">
        <f>1000000000/800/PerfPowerST[[#This Row],[Cons. ST]]</f>
        <v>46.473584414618728</v>
      </c>
      <c r="P93" s="16">
        <f>1000000000/900/PerfPowerST[[#This Row],[Cons. ST]]</f>
        <v>41.309852812994421</v>
      </c>
      <c r="Q93" s="16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4" s="14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4" s="16" t="e">
        <f>1000000000/50/PerfPowerST[[#This Row],[Cons. ST]]</f>
        <v>#N/A</v>
      </c>
      <c r="H94" s="16" t="e">
        <f>1000000000/100/PerfPowerST[[#This Row],[Cons. ST]]</f>
        <v>#N/A</v>
      </c>
      <c r="I94" s="16" t="e">
        <f>1000000000/200/PerfPowerST[[#This Row],[Cons. ST]]</f>
        <v>#N/A</v>
      </c>
      <c r="J94" s="16" t="e">
        <f>1000000000/300/PerfPowerST[[#This Row],[Cons. ST]]</f>
        <v>#N/A</v>
      </c>
      <c r="K94" s="16" t="e">
        <f>1000000000/400/PerfPowerST[[#This Row],[Cons. ST]]</f>
        <v>#N/A</v>
      </c>
      <c r="L94" s="16" t="e">
        <f>1000000000/500/PerfPowerST[[#This Row],[Cons. ST]]</f>
        <v>#N/A</v>
      </c>
      <c r="M94" s="16" t="e">
        <f>1000000000/600/PerfPowerST[[#This Row],[Cons. ST]]</f>
        <v>#N/A</v>
      </c>
      <c r="N94" s="16" t="e">
        <f>1000000000/700/PerfPowerST[[#This Row],[Cons. ST]]</f>
        <v>#N/A</v>
      </c>
      <c r="O94" s="16" t="e">
        <f>1000000000/800/PerfPowerST[[#This Row],[Cons. ST]]</f>
        <v>#N/A</v>
      </c>
      <c r="P94" s="16" t="e">
        <f>1000000000/900/PerfPowerST[[#This Row],[Cons. ST]]</f>
        <v>#N/A</v>
      </c>
      <c r="Q94" s="16" t="e">
        <f>1000000000/1000/PerfPowerST[[#This Row],[Cons. ST]]</f>
        <v>#N/A</v>
      </c>
    </row>
    <row r="95" spans="2:17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30</v>
      </c>
      <c r="E9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5" s="16" t="e">
        <f>1000000000/50/PerfPowerST[[#This Row],[Cons. ST]]</f>
        <v>#N/A</v>
      </c>
      <c r="H95" s="16" t="e">
        <f>1000000000/100/PerfPowerST[[#This Row],[Cons. ST]]</f>
        <v>#N/A</v>
      </c>
      <c r="I95" s="16" t="e">
        <f>1000000000/200/PerfPowerST[[#This Row],[Cons. ST]]</f>
        <v>#N/A</v>
      </c>
      <c r="J95" s="16" t="e">
        <f>1000000000/300/PerfPowerST[[#This Row],[Cons. ST]]</f>
        <v>#N/A</v>
      </c>
      <c r="K95" s="16" t="e">
        <f>1000000000/400/PerfPowerST[[#This Row],[Cons. ST]]</f>
        <v>#N/A</v>
      </c>
      <c r="L95" s="16" t="e">
        <f>1000000000/500/PerfPowerST[[#This Row],[Cons. ST]]</f>
        <v>#N/A</v>
      </c>
      <c r="M95" s="16" t="e">
        <f>1000000000/600/PerfPowerST[[#This Row],[Cons. ST]]</f>
        <v>#N/A</v>
      </c>
      <c r="N95" s="16" t="e">
        <f>1000000000/700/PerfPowerST[[#This Row],[Cons. ST]]</f>
        <v>#N/A</v>
      </c>
      <c r="O95" s="16" t="e">
        <f>1000000000/800/PerfPowerST[[#This Row],[Cons. ST]]</f>
        <v>#N/A</v>
      </c>
      <c r="P95" s="16" t="e">
        <f>1000000000/900/PerfPowerST[[#This Row],[Cons. ST]]</f>
        <v>#N/A</v>
      </c>
      <c r="Q95" s="16" t="e">
        <f>1000000000/1000/PerfPowerST[[#This Row],[Cons. ST]]</f>
        <v>#N/A</v>
      </c>
    </row>
    <row r="96" spans="2:17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6" s="16" t="e">
        <f>1000000000/50/PerfPowerST[[#This Row],[Cons. ST]]</f>
        <v>#N/A</v>
      </c>
      <c r="H96" s="16" t="e">
        <f>1000000000/100/PerfPowerST[[#This Row],[Cons. ST]]</f>
        <v>#N/A</v>
      </c>
      <c r="I96" s="16" t="e">
        <f>1000000000/200/PerfPowerST[[#This Row],[Cons. ST]]</f>
        <v>#N/A</v>
      </c>
      <c r="J96" s="16" t="e">
        <f>1000000000/300/PerfPowerST[[#This Row],[Cons. ST]]</f>
        <v>#N/A</v>
      </c>
      <c r="K96" s="16" t="e">
        <f>1000000000/400/PerfPowerST[[#This Row],[Cons. ST]]</f>
        <v>#N/A</v>
      </c>
      <c r="L96" s="16" t="e">
        <f>1000000000/500/PerfPowerST[[#This Row],[Cons. ST]]</f>
        <v>#N/A</v>
      </c>
      <c r="M96" s="16" t="e">
        <f>1000000000/600/PerfPowerST[[#This Row],[Cons. ST]]</f>
        <v>#N/A</v>
      </c>
      <c r="N96" s="16" t="e">
        <f>1000000000/700/PerfPowerST[[#This Row],[Cons. ST]]</f>
        <v>#N/A</v>
      </c>
      <c r="O96" s="16" t="e">
        <f>1000000000/800/PerfPowerST[[#This Row],[Cons. ST]]</f>
        <v>#N/A</v>
      </c>
      <c r="P96" s="16" t="e">
        <f>1000000000/900/PerfPowerST[[#This Row],[Cons. ST]]</f>
        <v>#N/A</v>
      </c>
      <c r="Q96" s="16" t="e">
        <f>1000000000/1000/PerfPowerST[[#This Row],[Cons. ST]]</f>
        <v>#N/A</v>
      </c>
    </row>
    <row r="97" spans="2:17" x14ac:dyDescent="0.3">
      <c r="B97">
        <f>IFERROR(GeneralTable[[#This Row],[Ref.]],NA())</f>
        <v>94</v>
      </c>
      <c r="C97" s="10" t="e">
        <f>IFERROR(IF(GeneralTable[[#This Row],[Exclude From Chart]]="X",NA(),GeneralTable[[#This Row],[GraphLabel]]),NA())</f>
        <v>#N/A</v>
      </c>
      <c r="D97" s="10"/>
      <c r="E9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7" s="16" t="e">
        <f>1000000000/50/PerfPowerST[[#This Row],[Cons. ST]]</f>
        <v>#N/A</v>
      </c>
      <c r="H97" s="16" t="e">
        <f>1000000000/100/PerfPowerST[[#This Row],[Cons. ST]]</f>
        <v>#N/A</v>
      </c>
      <c r="I97" s="16" t="e">
        <f>1000000000/200/PerfPowerST[[#This Row],[Cons. ST]]</f>
        <v>#N/A</v>
      </c>
      <c r="J97" s="16" t="e">
        <f>1000000000/300/PerfPowerST[[#This Row],[Cons. ST]]</f>
        <v>#N/A</v>
      </c>
      <c r="K97" s="16" t="e">
        <f>1000000000/400/PerfPowerST[[#This Row],[Cons. ST]]</f>
        <v>#N/A</v>
      </c>
      <c r="L97" s="16" t="e">
        <f>1000000000/500/PerfPowerST[[#This Row],[Cons. ST]]</f>
        <v>#N/A</v>
      </c>
      <c r="M97" s="16" t="e">
        <f>1000000000/600/PerfPowerST[[#This Row],[Cons. ST]]</f>
        <v>#N/A</v>
      </c>
      <c r="N97" s="16" t="e">
        <f>1000000000/700/PerfPowerST[[#This Row],[Cons. ST]]</f>
        <v>#N/A</v>
      </c>
      <c r="O97" s="16" t="e">
        <f>1000000000/800/PerfPowerST[[#This Row],[Cons. ST]]</f>
        <v>#N/A</v>
      </c>
      <c r="P97" s="16" t="e">
        <f>1000000000/900/PerfPowerST[[#This Row],[Cons. ST]]</f>
        <v>#N/A</v>
      </c>
      <c r="Q97" s="16" t="e">
        <f>1000000000/1000/PerfPowerST[[#This Row],[Cons. ST]]</f>
        <v>#N/A</v>
      </c>
    </row>
    <row r="98" spans="2:17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>
        <f>IFERROR(IF(OR(GeneralTable[[#This Row],[Exclude From Chart]]="X",PerfPowerST[[#This Row],[ExcludeHere]]="X",ISBLANK(GeneralTable[[#This Row],[Cons. CB23ST]])),NA(),GeneralTable[[#This Row],[Cons. CB23ST]]),NA())</f>
        <v>14109</v>
      </c>
      <c r="F98" s="12">
        <f>IFERROR(IF(OR(GeneralTable[[#This Row],[Exclude From Chart]]="X",PerfPowerST[[#This Row],[ExcludeHere]]="X",ISBLANK(GeneralTable[[#This Row],[Cons. CB23ST]])),NA(),GeneralTable[[#This Row],[Dur. CB23ST]]),NA())</f>
        <v>555.16999999999996</v>
      </c>
      <c r="G98" s="16">
        <f>1000000000/50/PerfPowerST[[#This Row],[Cons. ST]]</f>
        <v>1417.5349067970799</v>
      </c>
      <c r="H98" s="16">
        <f>1000000000/100/PerfPowerST[[#This Row],[Cons. ST]]</f>
        <v>708.76745339853994</v>
      </c>
      <c r="I98" s="16">
        <f>1000000000/200/PerfPowerST[[#This Row],[Cons. ST]]</f>
        <v>354.38372669926997</v>
      </c>
      <c r="J98" s="16">
        <f>1000000000/300/PerfPowerST[[#This Row],[Cons. ST]]</f>
        <v>236.25581779951332</v>
      </c>
      <c r="K98" s="16">
        <f>1000000000/400/PerfPowerST[[#This Row],[Cons. ST]]</f>
        <v>177.19186334963499</v>
      </c>
      <c r="L98" s="16">
        <f>1000000000/500/PerfPowerST[[#This Row],[Cons. ST]]</f>
        <v>141.75349067970799</v>
      </c>
      <c r="M98" s="16">
        <f>1000000000/600/PerfPowerST[[#This Row],[Cons. ST]]</f>
        <v>118.12790889975666</v>
      </c>
      <c r="N98" s="16">
        <f>1000000000/700/PerfPowerST[[#This Row],[Cons. ST]]</f>
        <v>101.25249334264856</v>
      </c>
      <c r="O98" s="16">
        <f>1000000000/800/PerfPowerST[[#This Row],[Cons. ST]]</f>
        <v>88.595931674817493</v>
      </c>
      <c r="P98" s="16">
        <f>1000000000/900/PerfPowerST[[#This Row],[Cons. ST]]</f>
        <v>78.751939266504436</v>
      </c>
      <c r="Q98" s="16">
        <f>1000000000/1000/PerfPowerST[[#This Row],[Cons. ST]]</f>
        <v>70.876745339853997</v>
      </c>
    </row>
    <row r="99" spans="2:17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>
        <f>IFERROR(IF(OR(GeneralTable[[#This Row],[Exclude From Chart]]="X",PerfPowerST[[#This Row],[ExcludeHere]]="X",ISBLANK(GeneralTable[[#This Row],[Cons. CB23ST]])),NA(),GeneralTable[[#This Row],[Cons. CB23ST]]),NA())</f>
        <v>9989</v>
      </c>
      <c r="F99" s="12">
        <f>IFERROR(IF(OR(GeneralTable[[#This Row],[Exclude From Chart]]="X",PerfPowerST[[#This Row],[ExcludeHere]]="X",ISBLANK(GeneralTable[[#This Row],[Cons. CB23ST]])),NA(),GeneralTable[[#This Row],[Dur. CB23ST]]),NA())</f>
        <v>563.46</v>
      </c>
      <c r="G99" s="16">
        <f>1000000000/50/PerfPowerST[[#This Row],[Cons. ST]]</f>
        <v>2002.2024226649314</v>
      </c>
      <c r="H99" s="16">
        <f>1000000000/100/PerfPowerST[[#This Row],[Cons. ST]]</f>
        <v>1001.1012113324657</v>
      </c>
      <c r="I99" s="16">
        <f>1000000000/200/PerfPowerST[[#This Row],[Cons. ST]]</f>
        <v>500.55060566623285</v>
      </c>
      <c r="J99" s="16">
        <f>1000000000/300/PerfPowerST[[#This Row],[Cons. ST]]</f>
        <v>333.70040377748859</v>
      </c>
      <c r="K99" s="16">
        <f>1000000000/400/PerfPowerST[[#This Row],[Cons. ST]]</f>
        <v>250.27530283311643</v>
      </c>
      <c r="L99" s="16">
        <f>1000000000/500/PerfPowerST[[#This Row],[Cons. ST]]</f>
        <v>200.22024226649313</v>
      </c>
      <c r="M99" s="16">
        <f>1000000000/600/PerfPowerST[[#This Row],[Cons. ST]]</f>
        <v>166.85020188874429</v>
      </c>
      <c r="N99" s="16">
        <f>1000000000/700/PerfPowerST[[#This Row],[Cons. ST]]</f>
        <v>143.01445876178082</v>
      </c>
      <c r="O99" s="16">
        <f>1000000000/800/PerfPowerST[[#This Row],[Cons. ST]]</f>
        <v>125.13765141655821</v>
      </c>
      <c r="P99" s="16">
        <f>1000000000/900/PerfPowerST[[#This Row],[Cons. ST]]</f>
        <v>111.23346792582952</v>
      </c>
      <c r="Q99" s="16">
        <f>1000000000/1000/PerfPowerST[[#This Row],[Cons. ST]]</f>
        <v>100.11012113324657</v>
      </c>
    </row>
    <row r="100" spans="2:17" x14ac:dyDescent="0.3">
      <c r="B100">
        <f>IFERROR(GeneralTable[[#This Row],[Ref.]],NA())</f>
        <v>97</v>
      </c>
      <c r="C100" s="10" t="e">
        <f>IFERROR(IF(GeneralTable[[#This Row],[Exclude From Chart]]="X",NA(),GeneralTable[[#This Row],[GraphLabel]]),NA())</f>
        <v>#N/A</v>
      </c>
      <c r="D100" s="10"/>
      <c r="E10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0" s="16" t="e">
        <f>1000000000/50/PerfPowerST[[#This Row],[Cons. ST]]</f>
        <v>#N/A</v>
      </c>
      <c r="H100" s="16" t="e">
        <f>1000000000/100/PerfPowerST[[#This Row],[Cons. ST]]</f>
        <v>#N/A</v>
      </c>
      <c r="I100" s="16" t="e">
        <f>1000000000/200/PerfPowerST[[#This Row],[Cons. ST]]</f>
        <v>#N/A</v>
      </c>
      <c r="J100" s="16" t="e">
        <f>1000000000/300/PerfPowerST[[#This Row],[Cons. ST]]</f>
        <v>#N/A</v>
      </c>
      <c r="K100" s="16" t="e">
        <f>1000000000/400/PerfPowerST[[#This Row],[Cons. ST]]</f>
        <v>#N/A</v>
      </c>
      <c r="L100" s="16" t="e">
        <f>1000000000/500/PerfPowerST[[#This Row],[Cons. ST]]</f>
        <v>#N/A</v>
      </c>
      <c r="M100" s="16" t="e">
        <f>1000000000/600/PerfPowerST[[#This Row],[Cons. ST]]</f>
        <v>#N/A</v>
      </c>
      <c r="N100" s="16" t="e">
        <f>1000000000/700/PerfPowerST[[#This Row],[Cons. ST]]</f>
        <v>#N/A</v>
      </c>
      <c r="O100" s="16" t="e">
        <f>1000000000/800/PerfPowerST[[#This Row],[Cons. ST]]</f>
        <v>#N/A</v>
      </c>
      <c r="P100" s="16" t="e">
        <f>1000000000/900/PerfPowerST[[#This Row],[Cons. ST]]</f>
        <v>#N/A</v>
      </c>
      <c r="Q100" s="16" t="e">
        <f>1000000000/1000/PerfPowerST[[#This Row],[Cons. ST]]</f>
        <v>#N/A</v>
      </c>
    </row>
    <row r="101" spans="2:17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>
        <f>IFERROR(IF(OR(GeneralTable[[#This Row],[Exclude From Chart]]="X",PerfPowerST[[#This Row],[ExcludeHere]]="X",ISBLANK(GeneralTable[[#This Row],[Cons. CB23ST]])),NA(),GeneralTable[[#This Row],[Cons. CB23ST]]),NA())</f>
        <v>16019</v>
      </c>
      <c r="F101" s="12">
        <f>IFERROR(IF(OR(GeneralTable[[#This Row],[Exclude From Chart]]="X",PerfPowerST[[#This Row],[ExcludeHere]]="X",ISBLANK(GeneralTable[[#This Row],[Cons. CB23ST]])),NA(),GeneralTable[[#This Row],[Dur. CB23ST]]),NA())</f>
        <v>424.94</v>
      </c>
      <c r="G101" s="16">
        <f>1000000000/50/PerfPowerST[[#This Row],[Cons. ST]]</f>
        <v>1248.5173856045944</v>
      </c>
      <c r="H101" s="16">
        <f>1000000000/100/PerfPowerST[[#This Row],[Cons. ST]]</f>
        <v>624.25869280229722</v>
      </c>
      <c r="I101" s="16">
        <f>1000000000/200/PerfPowerST[[#This Row],[Cons. ST]]</f>
        <v>312.12934640114861</v>
      </c>
      <c r="J101" s="16">
        <f>1000000000/300/PerfPowerST[[#This Row],[Cons. ST]]</f>
        <v>208.08623093409909</v>
      </c>
      <c r="K101" s="16">
        <f>1000000000/400/PerfPowerST[[#This Row],[Cons. ST]]</f>
        <v>156.0646732005743</v>
      </c>
      <c r="L101" s="16">
        <f>1000000000/500/PerfPowerST[[#This Row],[Cons. ST]]</f>
        <v>124.85173856045945</v>
      </c>
      <c r="M101" s="16">
        <f>1000000000/600/PerfPowerST[[#This Row],[Cons. ST]]</f>
        <v>104.04311546704955</v>
      </c>
      <c r="N101" s="16">
        <f>1000000000/700/PerfPowerST[[#This Row],[Cons. ST]]</f>
        <v>89.179813257471039</v>
      </c>
      <c r="O101" s="16">
        <f>1000000000/800/PerfPowerST[[#This Row],[Cons. ST]]</f>
        <v>78.032336600287152</v>
      </c>
      <c r="P101" s="16">
        <f>1000000000/900/PerfPowerST[[#This Row],[Cons. ST]]</f>
        <v>69.362076978033031</v>
      </c>
      <c r="Q101" s="16">
        <f>1000000000/1000/PerfPowerST[[#This Row],[Cons. ST]]</f>
        <v>62.425869280229726</v>
      </c>
    </row>
    <row r="102" spans="2:17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2" s="16" t="e">
        <f>1000000000/50/PerfPowerST[[#This Row],[Cons. ST]]</f>
        <v>#N/A</v>
      </c>
      <c r="H102" s="16" t="e">
        <f>1000000000/100/PerfPowerST[[#This Row],[Cons. ST]]</f>
        <v>#N/A</v>
      </c>
      <c r="I102" s="16" t="e">
        <f>1000000000/200/PerfPowerST[[#This Row],[Cons. ST]]</f>
        <v>#N/A</v>
      </c>
      <c r="J102" s="16" t="e">
        <f>1000000000/300/PerfPowerST[[#This Row],[Cons. ST]]</f>
        <v>#N/A</v>
      </c>
      <c r="K102" s="16" t="e">
        <f>1000000000/400/PerfPowerST[[#This Row],[Cons. ST]]</f>
        <v>#N/A</v>
      </c>
      <c r="L102" s="16" t="e">
        <f>1000000000/500/PerfPowerST[[#This Row],[Cons. ST]]</f>
        <v>#N/A</v>
      </c>
      <c r="M102" s="16" t="e">
        <f>1000000000/600/PerfPowerST[[#This Row],[Cons. ST]]</f>
        <v>#N/A</v>
      </c>
      <c r="N102" s="16" t="e">
        <f>1000000000/700/PerfPowerST[[#This Row],[Cons. ST]]</f>
        <v>#N/A</v>
      </c>
      <c r="O102" s="16" t="e">
        <f>1000000000/800/PerfPowerST[[#This Row],[Cons. ST]]</f>
        <v>#N/A</v>
      </c>
      <c r="P102" s="16" t="e">
        <f>1000000000/900/PerfPowerST[[#This Row],[Cons. ST]]</f>
        <v>#N/A</v>
      </c>
      <c r="Q102" s="16" t="e">
        <f>1000000000/1000/PerfPowerST[[#This Row],[Cons. ST]]</f>
        <v>#N/A</v>
      </c>
    </row>
    <row r="103" spans="2:17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>
        <f>IFERROR(IF(OR(GeneralTable[[#This Row],[Exclude From Chart]]="X",PerfPowerST[[#This Row],[ExcludeHere]]="X",ISBLANK(GeneralTable[[#This Row],[Cons. CB23ST]])),NA(),GeneralTable[[#This Row],[Cons. CB23ST]]),NA())</f>
        <v>16621</v>
      </c>
      <c r="F103" s="12">
        <f>IFERROR(IF(OR(GeneralTable[[#This Row],[Exclude From Chart]]="X",PerfPowerST[[#This Row],[ExcludeHere]]="X",ISBLANK(GeneralTable[[#This Row],[Cons. CB23ST]])),NA(),GeneralTable[[#This Row],[Dur. CB23ST]]),NA())</f>
        <v>404.55</v>
      </c>
      <c r="G103" s="16">
        <f>1000000000/50/PerfPowerST[[#This Row],[Cons. ST]]</f>
        <v>1203.2970338728114</v>
      </c>
      <c r="H103" s="16">
        <f>1000000000/100/PerfPowerST[[#This Row],[Cons. ST]]</f>
        <v>601.64851693640571</v>
      </c>
      <c r="I103" s="16">
        <f>1000000000/200/PerfPowerST[[#This Row],[Cons. ST]]</f>
        <v>300.82425846820286</v>
      </c>
      <c r="J103" s="16">
        <f>1000000000/300/PerfPowerST[[#This Row],[Cons. ST]]</f>
        <v>200.5495056454686</v>
      </c>
      <c r="K103" s="16">
        <f>1000000000/400/PerfPowerST[[#This Row],[Cons. ST]]</f>
        <v>150.41212923410143</v>
      </c>
      <c r="L103" s="16">
        <f>1000000000/500/PerfPowerST[[#This Row],[Cons. ST]]</f>
        <v>120.32970338728116</v>
      </c>
      <c r="M103" s="16">
        <f>1000000000/600/PerfPowerST[[#This Row],[Cons. ST]]</f>
        <v>100.2747528227343</v>
      </c>
      <c r="N103" s="16">
        <f>1000000000/700/PerfPowerST[[#This Row],[Cons. ST]]</f>
        <v>85.949788133772259</v>
      </c>
      <c r="O103" s="16">
        <f>1000000000/800/PerfPowerST[[#This Row],[Cons. ST]]</f>
        <v>75.206064617050714</v>
      </c>
      <c r="P103" s="16">
        <f>1000000000/900/PerfPowerST[[#This Row],[Cons. ST]]</f>
        <v>66.84983521515619</v>
      </c>
      <c r="Q103" s="16">
        <f>1000000000/1000/PerfPowerST[[#This Row],[Cons. ST]]</f>
        <v>60.164851693640578</v>
      </c>
    </row>
    <row r="104" spans="2:17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 t="s">
        <v>30</v>
      </c>
      <c r="E10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4" s="16" t="e">
        <f>1000000000/50/PerfPowerST[[#This Row],[Cons. ST]]</f>
        <v>#N/A</v>
      </c>
      <c r="H104" s="16" t="e">
        <f>1000000000/100/PerfPowerST[[#This Row],[Cons. ST]]</f>
        <v>#N/A</v>
      </c>
      <c r="I104" s="16" t="e">
        <f>1000000000/200/PerfPowerST[[#This Row],[Cons. ST]]</f>
        <v>#N/A</v>
      </c>
      <c r="J104" s="16" t="e">
        <f>1000000000/300/PerfPowerST[[#This Row],[Cons. ST]]</f>
        <v>#N/A</v>
      </c>
      <c r="K104" s="16" t="e">
        <f>1000000000/400/PerfPowerST[[#This Row],[Cons. ST]]</f>
        <v>#N/A</v>
      </c>
      <c r="L104" s="16" t="e">
        <f>1000000000/500/PerfPowerST[[#This Row],[Cons. ST]]</f>
        <v>#N/A</v>
      </c>
      <c r="M104" s="16" t="e">
        <f>1000000000/600/PerfPowerST[[#This Row],[Cons. ST]]</f>
        <v>#N/A</v>
      </c>
      <c r="N104" s="16" t="e">
        <f>1000000000/700/PerfPowerST[[#This Row],[Cons. ST]]</f>
        <v>#N/A</v>
      </c>
      <c r="O104" s="16" t="e">
        <f>1000000000/800/PerfPowerST[[#This Row],[Cons. ST]]</f>
        <v>#N/A</v>
      </c>
      <c r="P104" s="16" t="e">
        <f>1000000000/900/PerfPowerST[[#This Row],[Cons. ST]]</f>
        <v>#N/A</v>
      </c>
      <c r="Q104" s="16" t="e">
        <f>1000000000/1000/PerfPowerST[[#This Row],[Cons. ST]]</f>
        <v>#N/A</v>
      </c>
    </row>
    <row r="105" spans="2:17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5" s="16" t="e">
        <f>1000000000/50/PerfPowerST[[#This Row],[Cons. ST]]</f>
        <v>#N/A</v>
      </c>
      <c r="H105" s="16" t="e">
        <f>1000000000/100/PerfPowerST[[#This Row],[Cons. ST]]</f>
        <v>#N/A</v>
      </c>
      <c r="I105" s="16" t="e">
        <f>1000000000/200/PerfPowerST[[#This Row],[Cons. ST]]</f>
        <v>#N/A</v>
      </c>
      <c r="J105" s="16" t="e">
        <f>1000000000/300/PerfPowerST[[#This Row],[Cons. ST]]</f>
        <v>#N/A</v>
      </c>
      <c r="K105" s="16" t="e">
        <f>1000000000/400/PerfPowerST[[#This Row],[Cons. ST]]</f>
        <v>#N/A</v>
      </c>
      <c r="L105" s="16" t="e">
        <f>1000000000/500/PerfPowerST[[#This Row],[Cons. ST]]</f>
        <v>#N/A</v>
      </c>
      <c r="M105" s="16" t="e">
        <f>1000000000/600/PerfPowerST[[#This Row],[Cons. ST]]</f>
        <v>#N/A</v>
      </c>
      <c r="N105" s="16" t="e">
        <f>1000000000/700/PerfPowerST[[#This Row],[Cons. ST]]</f>
        <v>#N/A</v>
      </c>
      <c r="O105" s="16" t="e">
        <f>1000000000/800/PerfPowerST[[#This Row],[Cons. ST]]</f>
        <v>#N/A</v>
      </c>
      <c r="P105" s="16" t="e">
        <f>1000000000/900/PerfPowerST[[#This Row],[Cons. ST]]</f>
        <v>#N/A</v>
      </c>
      <c r="Q105" s="16" t="e">
        <f>1000000000/1000/PerfPowerST[[#This Row],[Cons. ST]]</f>
        <v>#N/A</v>
      </c>
    </row>
    <row r="106" spans="2:17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>
        <f>IFERROR(IF(OR(GeneralTable[[#This Row],[Exclude From Chart]]="X",PerfPowerST[[#This Row],[ExcludeHere]]="X",ISBLANK(GeneralTable[[#This Row],[Cons. CB23ST]])),NA(),GeneralTable[[#This Row],[Cons. CB23ST]]),NA())</f>
        <v>8876.3700000000008</v>
      </c>
      <c r="F106" s="12">
        <f>IFERROR(IF(OR(GeneralTable[[#This Row],[Exclude From Chart]]="X",PerfPowerST[[#This Row],[ExcludeHere]]="X",ISBLANK(GeneralTable[[#This Row],[Cons. CB23ST]])),NA(),GeneralTable[[#This Row],[Dur. CB23ST]]),NA())</f>
        <v>548.82000000000005</v>
      </c>
      <c r="G106" s="16">
        <f>1000000000/50/PerfPowerST[[#This Row],[Cons. ST]]</f>
        <v>2253.1733129646464</v>
      </c>
      <c r="H106" s="16">
        <f>1000000000/100/PerfPowerST[[#This Row],[Cons. ST]]</f>
        <v>1126.5866564823232</v>
      </c>
      <c r="I106" s="16">
        <f>1000000000/200/PerfPowerST[[#This Row],[Cons. ST]]</f>
        <v>563.29332824116159</v>
      </c>
      <c r="J106" s="16">
        <f>1000000000/300/PerfPowerST[[#This Row],[Cons. ST]]</f>
        <v>375.52888549410773</v>
      </c>
      <c r="K106" s="16">
        <f>1000000000/400/PerfPowerST[[#This Row],[Cons. ST]]</f>
        <v>281.64666412058079</v>
      </c>
      <c r="L106" s="16">
        <f>1000000000/500/PerfPowerST[[#This Row],[Cons. ST]]</f>
        <v>225.31733129646463</v>
      </c>
      <c r="M106" s="16">
        <f>1000000000/600/PerfPowerST[[#This Row],[Cons. ST]]</f>
        <v>187.76444274705386</v>
      </c>
      <c r="N106" s="16">
        <f>1000000000/700/PerfPowerST[[#This Row],[Cons. ST]]</f>
        <v>160.94095092604618</v>
      </c>
      <c r="O106" s="16">
        <f>1000000000/800/PerfPowerST[[#This Row],[Cons. ST]]</f>
        <v>140.8233320602904</v>
      </c>
      <c r="P106" s="16">
        <f>1000000000/900/PerfPowerST[[#This Row],[Cons. ST]]</f>
        <v>125.17629516470257</v>
      </c>
      <c r="Q106" s="16">
        <f>1000000000/1000/PerfPowerST[[#This Row],[Cons. ST]]</f>
        <v>112.65866564823231</v>
      </c>
    </row>
    <row r="107" spans="2:17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7" s="16" t="e">
        <f>1000000000/50/PerfPowerST[[#This Row],[Cons. ST]]</f>
        <v>#N/A</v>
      </c>
      <c r="H107" s="16" t="e">
        <f>1000000000/100/PerfPowerST[[#This Row],[Cons. ST]]</f>
        <v>#N/A</v>
      </c>
      <c r="I107" s="16" t="e">
        <f>1000000000/200/PerfPowerST[[#This Row],[Cons. ST]]</f>
        <v>#N/A</v>
      </c>
      <c r="J107" s="16" t="e">
        <f>1000000000/300/PerfPowerST[[#This Row],[Cons. ST]]</f>
        <v>#N/A</v>
      </c>
      <c r="K107" s="16" t="e">
        <f>1000000000/400/PerfPowerST[[#This Row],[Cons. ST]]</f>
        <v>#N/A</v>
      </c>
      <c r="L107" s="16" t="e">
        <f>1000000000/500/PerfPowerST[[#This Row],[Cons. ST]]</f>
        <v>#N/A</v>
      </c>
      <c r="M107" s="16" t="e">
        <f>1000000000/600/PerfPowerST[[#This Row],[Cons. ST]]</f>
        <v>#N/A</v>
      </c>
      <c r="N107" s="16" t="e">
        <f>1000000000/700/PerfPowerST[[#This Row],[Cons. ST]]</f>
        <v>#N/A</v>
      </c>
      <c r="O107" s="16" t="e">
        <f>1000000000/800/PerfPowerST[[#This Row],[Cons. ST]]</f>
        <v>#N/A</v>
      </c>
      <c r="P107" s="16" t="e">
        <f>1000000000/900/PerfPowerST[[#This Row],[Cons. ST]]</f>
        <v>#N/A</v>
      </c>
      <c r="Q107" s="16" t="e">
        <f>1000000000/1000/PerfPowerST[[#This Row],[Cons. ST]]</f>
        <v>#N/A</v>
      </c>
    </row>
    <row r="108" spans="2:17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>
        <f>IFERROR(IF(OR(GeneralTable[[#This Row],[Exclude From Chart]]="X",PerfPowerST[[#This Row],[ExcludeHere]]="X",ISBLANK(GeneralTable[[#This Row],[Cons. CB23ST]])),NA(),GeneralTable[[#This Row],[Cons. CB23ST]]),NA())</f>
        <v>12332</v>
      </c>
      <c r="F108" s="12">
        <f>IFERROR(IF(OR(GeneralTable[[#This Row],[Exclude From Chart]]="X",PerfPowerST[[#This Row],[ExcludeHere]]="X",ISBLANK(GeneralTable[[#This Row],[Cons. CB23ST]])),NA(),GeneralTable[[#This Row],[Dur. CB23ST]]),NA())</f>
        <v>472.06</v>
      </c>
      <c r="G108" s="16">
        <f>1000000000/50/PerfPowerST[[#This Row],[Cons. ST]]</f>
        <v>1621.7969510217322</v>
      </c>
      <c r="H108" s="16">
        <f>1000000000/100/PerfPowerST[[#This Row],[Cons. ST]]</f>
        <v>810.89847551086609</v>
      </c>
      <c r="I108" s="16">
        <f>1000000000/200/PerfPowerST[[#This Row],[Cons. ST]]</f>
        <v>405.44923775543305</v>
      </c>
      <c r="J108" s="16">
        <f>1000000000/300/PerfPowerST[[#This Row],[Cons. ST]]</f>
        <v>270.29949183695538</v>
      </c>
      <c r="K108" s="16">
        <f>1000000000/400/PerfPowerST[[#This Row],[Cons. ST]]</f>
        <v>202.72461887771652</v>
      </c>
      <c r="L108" s="16">
        <f>1000000000/500/PerfPowerST[[#This Row],[Cons. ST]]</f>
        <v>162.17969510217321</v>
      </c>
      <c r="M108" s="16">
        <f>1000000000/600/PerfPowerST[[#This Row],[Cons. ST]]</f>
        <v>135.14974591847769</v>
      </c>
      <c r="N108" s="16">
        <f>1000000000/700/PerfPowerST[[#This Row],[Cons. ST]]</f>
        <v>115.84263935869515</v>
      </c>
      <c r="O108" s="16">
        <f>1000000000/800/PerfPowerST[[#This Row],[Cons. ST]]</f>
        <v>101.36230943885826</v>
      </c>
      <c r="P108" s="16">
        <f>1000000000/900/PerfPowerST[[#This Row],[Cons. ST]]</f>
        <v>90.099830612318442</v>
      </c>
      <c r="Q108" s="16">
        <f>1000000000/1000/PerfPowerST[[#This Row],[Cons. ST]]</f>
        <v>81.089847551086606</v>
      </c>
    </row>
    <row r="109" spans="2:17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9" s="16" t="e">
        <f>1000000000/50/PerfPowerST[[#This Row],[Cons. ST]]</f>
        <v>#N/A</v>
      </c>
      <c r="H109" s="16" t="e">
        <f>1000000000/100/PerfPowerST[[#This Row],[Cons. ST]]</f>
        <v>#N/A</v>
      </c>
      <c r="I109" s="16" t="e">
        <f>1000000000/200/PerfPowerST[[#This Row],[Cons. ST]]</f>
        <v>#N/A</v>
      </c>
      <c r="J109" s="16" t="e">
        <f>1000000000/300/PerfPowerST[[#This Row],[Cons. ST]]</f>
        <v>#N/A</v>
      </c>
      <c r="K109" s="16" t="e">
        <f>1000000000/400/PerfPowerST[[#This Row],[Cons. ST]]</f>
        <v>#N/A</v>
      </c>
      <c r="L109" s="16" t="e">
        <f>1000000000/500/PerfPowerST[[#This Row],[Cons. ST]]</f>
        <v>#N/A</v>
      </c>
      <c r="M109" s="16" t="e">
        <f>1000000000/600/PerfPowerST[[#This Row],[Cons. ST]]</f>
        <v>#N/A</v>
      </c>
      <c r="N109" s="16" t="e">
        <f>1000000000/700/PerfPowerST[[#This Row],[Cons. ST]]</f>
        <v>#N/A</v>
      </c>
      <c r="O109" s="16" t="e">
        <f>1000000000/800/PerfPowerST[[#This Row],[Cons. ST]]</f>
        <v>#N/A</v>
      </c>
      <c r="P109" s="16" t="e">
        <f>1000000000/900/PerfPowerST[[#This Row],[Cons. ST]]</f>
        <v>#N/A</v>
      </c>
      <c r="Q109" s="16" t="e">
        <f>1000000000/1000/PerfPowerST[[#This Row],[Cons. ST]]</f>
        <v>#N/A</v>
      </c>
    </row>
    <row r="110" spans="2:17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>
        <f>IFERROR(IF(OR(GeneralTable[[#This Row],[Exclude From Chart]]="X",PerfPowerST[[#This Row],[ExcludeHere]]="X",ISBLANK(GeneralTable[[#This Row],[Cons. CB23ST]])),NA(),GeneralTable[[#This Row],[Cons. CB23ST]]),NA())</f>
        <v>10028</v>
      </c>
      <c r="F110" s="12">
        <f>IFERROR(IF(OR(GeneralTable[[#This Row],[Exclude From Chart]]="X",PerfPowerST[[#This Row],[ExcludeHere]]="X",ISBLANK(GeneralTable[[#This Row],[Cons. CB23ST]])),NA(),GeneralTable[[#This Row],[Dur. CB23ST]]),NA())</f>
        <v>536.96</v>
      </c>
      <c r="G110" s="16">
        <f>1000000000/50/PerfPowerST[[#This Row],[Cons. ST]]</f>
        <v>1994.4156362185879</v>
      </c>
      <c r="H110" s="16">
        <f>1000000000/100/PerfPowerST[[#This Row],[Cons. ST]]</f>
        <v>997.20781810929395</v>
      </c>
      <c r="I110" s="16">
        <f>1000000000/200/PerfPowerST[[#This Row],[Cons. ST]]</f>
        <v>498.60390905464698</v>
      </c>
      <c r="J110" s="16">
        <f>1000000000/300/PerfPowerST[[#This Row],[Cons. ST]]</f>
        <v>332.40260603643134</v>
      </c>
      <c r="K110" s="16">
        <f>1000000000/400/PerfPowerST[[#This Row],[Cons. ST]]</f>
        <v>249.30195452732349</v>
      </c>
      <c r="L110" s="16">
        <f>1000000000/500/PerfPowerST[[#This Row],[Cons. ST]]</f>
        <v>199.44156362185879</v>
      </c>
      <c r="M110" s="16">
        <f>1000000000/600/PerfPowerST[[#This Row],[Cons. ST]]</f>
        <v>166.20130301821567</v>
      </c>
      <c r="N110" s="16">
        <f>1000000000/700/PerfPowerST[[#This Row],[Cons. ST]]</f>
        <v>142.45825972989914</v>
      </c>
      <c r="O110" s="16">
        <f>1000000000/800/PerfPowerST[[#This Row],[Cons. ST]]</f>
        <v>124.65097726366174</v>
      </c>
      <c r="P110" s="16">
        <f>1000000000/900/PerfPowerST[[#This Row],[Cons. ST]]</f>
        <v>110.80086867881043</v>
      </c>
      <c r="Q110" s="16">
        <f>1000000000/1000/PerfPowerST[[#This Row],[Cons. ST]]</f>
        <v>99.720781810929395</v>
      </c>
    </row>
    <row r="111" spans="2:17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>
        <f>IFERROR(IF(OR(GeneralTable[[#This Row],[Exclude From Chart]]="X",PerfPowerST[[#This Row],[ExcludeHere]]="X",ISBLANK(GeneralTable[[#This Row],[Cons. CB23ST]])),NA(),GeneralTable[[#This Row],[Cons. CB23ST]]),NA())</f>
        <v>10913</v>
      </c>
      <c r="F111" s="12">
        <f>IFERROR(IF(OR(GeneralTable[[#This Row],[Exclude From Chart]]="X",PerfPowerST[[#This Row],[ExcludeHere]]="X",ISBLANK(GeneralTable[[#This Row],[Cons. CB23ST]])),NA(),GeneralTable[[#This Row],[Dur. CB23ST]]),NA())</f>
        <v>413.88</v>
      </c>
      <c r="G111" s="16">
        <f>1000000000/50/PerfPowerST[[#This Row],[Cons. ST]]</f>
        <v>1832.6766242096583</v>
      </c>
      <c r="H111" s="16">
        <f>1000000000/100/PerfPowerST[[#This Row],[Cons. ST]]</f>
        <v>916.33831210482913</v>
      </c>
      <c r="I111" s="16">
        <f>1000000000/200/PerfPowerST[[#This Row],[Cons. ST]]</f>
        <v>458.16915605241456</v>
      </c>
      <c r="J111" s="16">
        <f>1000000000/300/PerfPowerST[[#This Row],[Cons. ST]]</f>
        <v>305.44610403494306</v>
      </c>
      <c r="K111" s="16">
        <f>1000000000/400/PerfPowerST[[#This Row],[Cons. ST]]</f>
        <v>229.08457802620728</v>
      </c>
      <c r="L111" s="16">
        <f>1000000000/500/PerfPowerST[[#This Row],[Cons. ST]]</f>
        <v>183.26766242096582</v>
      </c>
      <c r="M111" s="16">
        <f>1000000000/600/PerfPowerST[[#This Row],[Cons. ST]]</f>
        <v>152.72305201747153</v>
      </c>
      <c r="N111" s="16">
        <f>1000000000/700/PerfPowerST[[#This Row],[Cons. ST]]</f>
        <v>130.90547315783274</v>
      </c>
      <c r="O111" s="16">
        <f>1000000000/800/PerfPowerST[[#This Row],[Cons. ST]]</f>
        <v>114.54228901310364</v>
      </c>
      <c r="P111" s="16">
        <f>1000000000/900/PerfPowerST[[#This Row],[Cons. ST]]</f>
        <v>101.81536801164766</v>
      </c>
      <c r="Q111" s="16">
        <f>1000000000/1000/PerfPowerST[[#This Row],[Cons. ST]]</f>
        <v>91.63383121048291</v>
      </c>
    </row>
    <row r="112" spans="2:17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>
        <f>IFERROR(IF(OR(GeneralTable[[#This Row],[Exclude From Chart]]="X",PerfPowerST[[#This Row],[ExcludeHere]]="X",ISBLANK(GeneralTable[[#This Row],[Cons. CB23ST]])),NA(),GeneralTable[[#This Row],[Cons. CB23ST]]),NA())</f>
        <v>16232</v>
      </c>
      <c r="F112" s="12">
        <f>IFERROR(IF(OR(GeneralTable[[#This Row],[Exclude From Chart]]="X",PerfPowerST[[#This Row],[ExcludeHere]]="X",ISBLANK(GeneralTable[[#This Row],[Cons. CB23ST]])),NA(),GeneralTable[[#This Row],[Dur. CB23ST]]),NA())</f>
        <v>406.94</v>
      </c>
      <c r="G112" s="16">
        <f>1000000000/50/PerfPowerST[[#This Row],[Cons. ST]]</f>
        <v>1232.1340561853131</v>
      </c>
      <c r="H112" s="16">
        <f>1000000000/100/PerfPowerST[[#This Row],[Cons. ST]]</f>
        <v>616.06702809265653</v>
      </c>
      <c r="I112" s="16">
        <f>1000000000/200/PerfPowerST[[#This Row],[Cons. ST]]</f>
        <v>308.03351404632826</v>
      </c>
      <c r="J112" s="16">
        <f>1000000000/300/PerfPowerST[[#This Row],[Cons. ST]]</f>
        <v>205.35567603088549</v>
      </c>
      <c r="K112" s="16">
        <f>1000000000/400/PerfPowerST[[#This Row],[Cons. ST]]</f>
        <v>154.01675702316413</v>
      </c>
      <c r="L112" s="16">
        <f>1000000000/500/PerfPowerST[[#This Row],[Cons. ST]]</f>
        <v>123.2134056185313</v>
      </c>
      <c r="M112" s="16">
        <f>1000000000/600/PerfPowerST[[#This Row],[Cons. ST]]</f>
        <v>102.67783801544275</v>
      </c>
      <c r="N112" s="16">
        <f>1000000000/700/PerfPowerST[[#This Row],[Cons. ST]]</f>
        <v>88.009575441808067</v>
      </c>
      <c r="O112" s="16">
        <f>1000000000/800/PerfPowerST[[#This Row],[Cons. ST]]</f>
        <v>77.008378511582066</v>
      </c>
      <c r="P112" s="16">
        <f>1000000000/900/PerfPowerST[[#This Row],[Cons. ST]]</f>
        <v>68.451892010295154</v>
      </c>
      <c r="Q112" s="16">
        <f>1000000000/1000/PerfPowerST[[#This Row],[Cons. ST]]</f>
        <v>61.606702809265649</v>
      </c>
    </row>
    <row r="113" spans="2:17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>
        <f>IFERROR(IF(OR(GeneralTable[[#This Row],[Exclude From Chart]]="X",PerfPowerST[[#This Row],[ExcludeHere]]="X",ISBLANK(GeneralTable[[#This Row],[Cons. CB23ST]])),NA(),GeneralTable[[#This Row],[Cons. CB23ST]]),NA())</f>
        <v>20376</v>
      </c>
      <c r="F113" s="12">
        <f>IFERROR(IF(OR(GeneralTable[[#This Row],[Exclude From Chart]]="X",PerfPowerST[[#This Row],[ExcludeHere]]="X",ISBLANK(GeneralTable[[#This Row],[Cons. CB23ST]])),NA(),GeneralTable[[#This Row],[Dur. CB23ST]]),NA())</f>
        <v>398.83</v>
      </c>
      <c r="G113" s="16">
        <f>1000000000/50/PerfPowerST[[#This Row],[Cons. ST]]</f>
        <v>981.54691794267762</v>
      </c>
      <c r="H113" s="16">
        <f>1000000000/100/PerfPowerST[[#This Row],[Cons. ST]]</f>
        <v>490.77345897133881</v>
      </c>
      <c r="I113" s="16">
        <f>1000000000/200/PerfPowerST[[#This Row],[Cons. ST]]</f>
        <v>245.38672948566941</v>
      </c>
      <c r="J113" s="16">
        <f>1000000000/300/PerfPowerST[[#This Row],[Cons. ST]]</f>
        <v>163.59115299044629</v>
      </c>
      <c r="K113" s="16">
        <f>1000000000/400/PerfPowerST[[#This Row],[Cons. ST]]</f>
        <v>122.6933647428347</v>
      </c>
      <c r="L113" s="16">
        <f>1000000000/500/PerfPowerST[[#This Row],[Cons. ST]]</f>
        <v>98.154691794267762</v>
      </c>
      <c r="M113" s="16">
        <f>1000000000/600/PerfPowerST[[#This Row],[Cons. ST]]</f>
        <v>81.795576495223145</v>
      </c>
      <c r="N113" s="16">
        <f>1000000000/700/PerfPowerST[[#This Row],[Cons. ST]]</f>
        <v>70.110494138762689</v>
      </c>
      <c r="O113" s="16">
        <f>1000000000/800/PerfPowerST[[#This Row],[Cons. ST]]</f>
        <v>61.346682371417351</v>
      </c>
      <c r="P113" s="16">
        <f>1000000000/900/PerfPowerST[[#This Row],[Cons. ST]]</f>
        <v>54.530384330148756</v>
      </c>
      <c r="Q113" s="16">
        <f>1000000000/1000/PerfPowerST[[#This Row],[Cons. ST]]</f>
        <v>49.077345897133881</v>
      </c>
    </row>
    <row r="114" spans="2:17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>
        <f>IFERROR(IF(OR(GeneralTable[[#This Row],[Exclude From Chart]]="X",PerfPowerST[[#This Row],[ExcludeHere]]="X",ISBLANK(GeneralTable[[#This Row],[Cons. CB23ST]])),NA(),GeneralTable[[#This Row],[Cons. CB23ST]]),NA())</f>
        <v>21111</v>
      </c>
      <c r="F114" s="12">
        <f>IFERROR(IF(OR(GeneralTable[[#This Row],[Exclude From Chart]]="X",PerfPowerST[[#This Row],[ExcludeHere]]="X",ISBLANK(GeneralTable[[#This Row],[Cons. CB23ST]])),NA(),GeneralTable[[#This Row],[Dur. CB23ST]]),NA())</f>
        <v>404.69</v>
      </c>
      <c r="G114" s="16">
        <f>1000000000/50/PerfPowerST[[#This Row],[Cons. ST]]</f>
        <v>947.37340722845909</v>
      </c>
      <c r="H114" s="16">
        <f>1000000000/100/PerfPowerST[[#This Row],[Cons. ST]]</f>
        <v>473.68670361422954</v>
      </c>
      <c r="I114" s="16">
        <f>1000000000/200/PerfPowerST[[#This Row],[Cons. ST]]</f>
        <v>236.84335180711477</v>
      </c>
      <c r="J114" s="16">
        <f>1000000000/300/PerfPowerST[[#This Row],[Cons. ST]]</f>
        <v>157.89556787140987</v>
      </c>
      <c r="K114" s="16">
        <f>1000000000/400/PerfPowerST[[#This Row],[Cons. ST]]</f>
        <v>118.42167590355739</v>
      </c>
      <c r="L114" s="16">
        <f>1000000000/500/PerfPowerST[[#This Row],[Cons. ST]]</f>
        <v>94.737340722845914</v>
      </c>
      <c r="M114" s="16">
        <f>1000000000/600/PerfPowerST[[#This Row],[Cons. ST]]</f>
        <v>78.947783935704933</v>
      </c>
      <c r="N114" s="16">
        <f>1000000000/700/PerfPowerST[[#This Row],[Cons. ST]]</f>
        <v>67.66952908774708</v>
      </c>
      <c r="O114" s="16">
        <f>1000000000/800/PerfPowerST[[#This Row],[Cons. ST]]</f>
        <v>59.210837951778693</v>
      </c>
      <c r="P114" s="16">
        <f>1000000000/900/PerfPowerST[[#This Row],[Cons. ST]]</f>
        <v>52.631855957136615</v>
      </c>
      <c r="Q114" s="16">
        <f>1000000000/1000/PerfPowerST[[#This Row],[Cons. ST]]</f>
        <v>47.368670361422957</v>
      </c>
    </row>
    <row r="115" spans="2:17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 t="s">
        <v>30</v>
      </c>
      <c r="E11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5" s="16" t="e">
        <f>1000000000/50/PerfPowerST[[#This Row],[Cons. ST]]</f>
        <v>#N/A</v>
      </c>
      <c r="H115" s="16" t="e">
        <f>1000000000/100/PerfPowerST[[#This Row],[Cons. ST]]</f>
        <v>#N/A</v>
      </c>
      <c r="I115" s="16" t="e">
        <f>1000000000/200/PerfPowerST[[#This Row],[Cons. ST]]</f>
        <v>#N/A</v>
      </c>
      <c r="J115" s="16" t="e">
        <f>1000000000/300/PerfPowerST[[#This Row],[Cons. ST]]</f>
        <v>#N/A</v>
      </c>
      <c r="K115" s="16" t="e">
        <f>1000000000/400/PerfPowerST[[#This Row],[Cons. ST]]</f>
        <v>#N/A</v>
      </c>
      <c r="L115" s="16" t="e">
        <f>1000000000/500/PerfPowerST[[#This Row],[Cons. ST]]</f>
        <v>#N/A</v>
      </c>
      <c r="M115" s="16" t="e">
        <f>1000000000/600/PerfPowerST[[#This Row],[Cons. ST]]</f>
        <v>#N/A</v>
      </c>
      <c r="N115" s="16" t="e">
        <f>1000000000/700/PerfPowerST[[#This Row],[Cons. ST]]</f>
        <v>#N/A</v>
      </c>
      <c r="O115" s="16" t="e">
        <f>1000000000/800/PerfPowerST[[#This Row],[Cons. ST]]</f>
        <v>#N/A</v>
      </c>
      <c r="P115" s="16" t="e">
        <f>1000000000/900/PerfPowerST[[#This Row],[Cons. ST]]</f>
        <v>#N/A</v>
      </c>
      <c r="Q115" s="16" t="e">
        <f>1000000000/1000/PerfPowerST[[#This Row],[Cons. ST]]</f>
        <v>#N/A</v>
      </c>
    </row>
    <row r="116" spans="2:17" x14ac:dyDescent="0.3">
      <c r="B116">
        <f>IFERROR(GeneralTable[[#This Row],[Ref.]],NA())</f>
        <v>113</v>
      </c>
      <c r="C116" s="10" t="e">
        <f>IFERROR(IF(GeneralTable[[#This Row],[Exclude From Chart]]="X",NA(),GeneralTable[[#This Row],[GraphLabel]]),NA())</f>
        <v>#N/A</v>
      </c>
      <c r="D116" s="10"/>
      <c r="E11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6" s="16" t="e">
        <f>1000000000/50/PerfPowerST[[#This Row],[Cons. ST]]</f>
        <v>#N/A</v>
      </c>
      <c r="H116" s="16" t="e">
        <f>1000000000/100/PerfPowerST[[#This Row],[Cons. ST]]</f>
        <v>#N/A</v>
      </c>
      <c r="I116" s="16" t="e">
        <f>1000000000/200/PerfPowerST[[#This Row],[Cons. ST]]</f>
        <v>#N/A</v>
      </c>
      <c r="J116" s="16" t="e">
        <f>1000000000/300/PerfPowerST[[#This Row],[Cons. ST]]</f>
        <v>#N/A</v>
      </c>
      <c r="K116" s="16" t="e">
        <f>1000000000/400/PerfPowerST[[#This Row],[Cons. ST]]</f>
        <v>#N/A</v>
      </c>
      <c r="L116" s="16" t="e">
        <f>1000000000/500/PerfPowerST[[#This Row],[Cons. ST]]</f>
        <v>#N/A</v>
      </c>
      <c r="M116" s="16" t="e">
        <f>1000000000/600/PerfPowerST[[#This Row],[Cons. ST]]</f>
        <v>#N/A</v>
      </c>
      <c r="N116" s="16" t="e">
        <f>1000000000/700/PerfPowerST[[#This Row],[Cons. ST]]</f>
        <v>#N/A</v>
      </c>
      <c r="O116" s="16" t="e">
        <f>1000000000/800/PerfPowerST[[#This Row],[Cons. ST]]</f>
        <v>#N/A</v>
      </c>
      <c r="P116" s="16" t="e">
        <f>1000000000/900/PerfPowerST[[#This Row],[Cons. ST]]</f>
        <v>#N/A</v>
      </c>
      <c r="Q116" s="16" t="e">
        <f>1000000000/1000/PerfPowerST[[#This Row],[Cons. ST]]</f>
        <v>#N/A</v>
      </c>
    </row>
    <row r="117" spans="2:17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 t="s">
        <v>30</v>
      </c>
      <c r="E11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7" s="16" t="e">
        <f>1000000000/50/PerfPowerST[[#This Row],[Cons. ST]]</f>
        <v>#N/A</v>
      </c>
      <c r="H117" s="16" t="e">
        <f>1000000000/100/PerfPowerST[[#This Row],[Cons. ST]]</f>
        <v>#N/A</v>
      </c>
      <c r="I117" s="16" t="e">
        <f>1000000000/200/PerfPowerST[[#This Row],[Cons. ST]]</f>
        <v>#N/A</v>
      </c>
      <c r="J117" s="16" t="e">
        <f>1000000000/300/PerfPowerST[[#This Row],[Cons. ST]]</f>
        <v>#N/A</v>
      </c>
      <c r="K117" s="16" t="e">
        <f>1000000000/400/PerfPowerST[[#This Row],[Cons. ST]]</f>
        <v>#N/A</v>
      </c>
      <c r="L117" s="16" t="e">
        <f>1000000000/500/PerfPowerST[[#This Row],[Cons. ST]]</f>
        <v>#N/A</v>
      </c>
      <c r="M117" s="16" t="e">
        <f>1000000000/600/PerfPowerST[[#This Row],[Cons. ST]]</f>
        <v>#N/A</v>
      </c>
      <c r="N117" s="16" t="e">
        <f>1000000000/700/PerfPowerST[[#This Row],[Cons. ST]]</f>
        <v>#N/A</v>
      </c>
      <c r="O117" s="16" t="e">
        <f>1000000000/800/PerfPowerST[[#This Row],[Cons. ST]]</f>
        <v>#N/A</v>
      </c>
      <c r="P117" s="16" t="e">
        <f>1000000000/900/PerfPowerST[[#This Row],[Cons. ST]]</f>
        <v>#N/A</v>
      </c>
      <c r="Q117" s="16" t="e">
        <f>1000000000/1000/PerfPowerST[[#This Row],[Cons. ST]]</f>
        <v>#N/A</v>
      </c>
    </row>
    <row r="118" spans="2:17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8" s="16" t="e">
        <f>1000000000/50/PerfPowerST[[#This Row],[Cons. ST]]</f>
        <v>#N/A</v>
      </c>
      <c r="H118" s="16" t="e">
        <f>1000000000/100/PerfPowerST[[#This Row],[Cons. ST]]</f>
        <v>#N/A</v>
      </c>
      <c r="I118" s="16" t="e">
        <f>1000000000/200/PerfPowerST[[#This Row],[Cons. ST]]</f>
        <v>#N/A</v>
      </c>
      <c r="J118" s="16" t="e">
        <f>1000000000/300/PerfPowerST[[#This Row],[Cons. ST]]</f>
        <v>#N/A</v>
      </c>
      <c r="K118" s="16" t="e">
        <f>1000000000/400/PerfPowerST[[#This Row],[Cons. ST]]</f>
        <v>#N/A</v>
      </c>
      <c r="L118" s="16" t="e">
        <f>1000000000/500/PerfPowerST[[#This Row],[Cons. ST]]</f>
        <v>#N/A</v>
      </c>
      <c r="M118" s="16" t="e">
        <f>1000000000/600/PerfPowerST[[#This Row],[Cons. ST]]</f>
        <v>#N/A</v>
      </c>
      <c r="N118" s="16" t="e">
        <f>1000000000/700/PerfPowerST[[#This Row],[Cons. ST]]</f>
        <v>#N/A</v>
      </c>
      <c r="O118" s="16" t="e">
        <f>1000000000/800/PerfPowerST[[#This Row],[Cons. ST]]</f>
        <v>#N/A</v>
      </c>
      <c r="P118" s="16" t="e">
        <f>1000000000/900/PerfPowerST[[#This Row],[Cons. ST]]</f>
        <v>#N/A</v>
      </c>
      <c r="Q118" s="16" t="e">
        <f>1000000000/1000/PerfPowerST[[#This Row],[Cons. ST]]</f>
        <v>#N/A</v>
      </c>
    </row>
    <row r="119" spans="2:17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>
        <f>IFERROR(IF(OR(GeneralTable[[#This Row],[Exclude From Chart]]="X",PerfPowerST[[#This Row],[ExcludeHere]]="X",ISBLANK(GeneralTable[[#This Row],[Cons. CB23ST]])),NA(),GeneralTable[[#This Row],[Cons. CB23ST]]),NA())</f>
        <v>29352</v>
      </c>
      <c r="F119" s="12">
        <f>IFERROR(IF(OR(GeneralTable[[#This Row],[Exclude From Chart]]="X",PerfPowerST[[#This Row],[ExcludeHere]]="X",ISBLANK(GeneralTable[[#This Row],[Cons. CB23ST]])),NA(),GeneralTable[[#This Row],[Dur. CB23ST]]),NA())</f>
        <v>604.24</v>
      </c>
      <c r="G119" s="16">
        <f>1000000000/50/PerfPowerST[[#This Row],[Cons. ST]]</f>
        <v>681.38457345325696</v>
      </c>
      <c r="H119" s="16">
        <f>1000000000/100/PerfPowerST[[#This Row],[Cons. ST]]</f>
        <v>340.69228672662848</v>
      </c>
      <c r="I119" s="16">
        <f>1000000000/200/PerfPowerST[[#This Row],[Cons. ST]]</f>
        <v>170.34614336331424</v>
      </c>
      <c r="J119" s="16">
        <f>1000000000/300/PerfPowerST[[#This Row],[Cons. ST]]</f>
        <v>113.56409557554284</v>
      </c>
      <c r="K119" s="16">
        <f>1000000000/400/PerfPowerST[[#This Row],[Cons. ST]]</f>
        <v>85.17307168165712</v>
      </c>
      <c r="L119" s="16">
        <f>1000000000/500/PerfPowerST[[#This Row],[Cons. ST]]</f>
        <v>68.138457345325705</v>
      </c>
      <c r="M119" s="16">
        <f>1000000000/600/PerfPowerST[[#This Row],[Cons. ST]]</f>
        <v>56.782047787771418</v>
      </c>
      <c r="N119" s="16">
        <f>1000000000/700/PerfPowerST[[#This Row],[Cons. ST]]</f>
        <v>48.670326675232644</v>
      </c>
      <c r="O119" s="16">
        <f>1000000000/800/PerfPowerST[[#This Row],[Cons. ST]]</f>
        <v>42.58653584082856</v>
      </c>
      <c r="P119" s="16">
        <f>1000000000/900/PerfPowerST[[#This Row],[Cons. ST]]</f>
        <v>37.854698525180943</v>
      </c>
      <c r="Q119" s="16">
        <f>1000000000/1000/PerfPowerST[[#This Row],[Cons. ST]]</f>
        <v>34.069228672662852</v>
      </c>
    </row>
    <row r="120" spans="2:17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>
        <f>IFERROR(IF(OR(GeneralTable[[#This Row],[Exclude From Chart]]="X",PerfPowerST[[#This Row],[ExcludeHere]]="X",ISBLANK(GeneralTable[[#This Row],[Cons. CB23ST]])),NA(),GeneralTable[[#This Row],[Cons. CB23ST]]),NA())</f>
        <v>32110.52</v>
      </c>
      <c r="F120" s="12">
        <f>IFERROR(IF(OR(GeneralTable[[#This Row],[Exclude From Chart]]="X",PerfPowerST[[#This Row],[ExcludeHere]]="X",ISBLANK(GeneralTable[[#This Row],[Cons. CB23ST]])),NA(),GeneralTable[[#This Row],[Dur. CB23ST]]),NA())</f>
        <v>821.7</v>
      </c>
      <c r="G120" s="16">
        <f>1000000000/50/PerfPowerST[[#This Row],[Cons. ST]]</f>
        <v>622.84883583324097</v>
      </c>
      <c r="H120" s="16">
        <f>1000000000/100/PerfPowerST[[#This Row],[Cons. ST]]</f>
        <v>311.42441791662048</v>
      </c>
      <c r="I120" s="16">
        <f>1000000000/200/PerfPowerST[[#This Row],[Cons. ST]]</f>
        <v>155.71220895831024</v>
      </c>
      <c r="J120" s="16">
        <f>1000000000/300/PerfPowerST[[#This Row],[Cons. ST]]</f>
        <v>103.80813930554017</v>
      </c>
      <c r="K120" s="16">
        <f>1000000000/400/PerfPowerST[[#This Row],[Cons. ST]]</f>
        <v>77.856104479155121</v>
      </c>
      <c r="L120" s="16">
        <f>1000000000/500/PerfPowerST[[#This Row],[Cons. ST]]</f>
        <v>62.284883583324095</v>
      </c>
      <c r="M120" s="16">
        <f>1000000000/600/PerfPowerST[[#This Row],[Cons. ST]]</f>
        <v>51.904069652770083</v>
      </c>
      <c r="N120" s="16">
        <f>1000000000/700/PerfPowerST[[#This Row],[Cons. ST]]</f>
        <v>44.48920255951721</v>
      </c>
      <c r="O120" s="16">
        <f>1000000000/800/PerfPowerST[[#This Row],[Cons. ST]]</f>
        <v>38.928052239577561</v>
      </c>
      <c r="P120" s="16">
        <f>1000000000/900/PerfPowerST[[#This Row],[Cons. ST]]</f>
        <v>34.602713101846717</v>
      </c>
      <c r="Q120" s="16">
        <f>1000000000/1000/PerfPowerST[[#This Row],[Cons. ST]]</f>
        <v>31.142441791662048</v>
      </c>
    </row>
    <row r="121" spans="2:17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>
        <f>IFERROR(IF(OR(GeneralTable[[#This Row],[Exclude From Chart]]="X",PerfPowerST[[#This Row],[ExcludeHere]]="X",ISBLANK(GeneralTable[[#This Row],[Cons. CB23ST]])),NA(),GeneralTable[[#This Row],[Cons. CB23ST]]),NA())</f>
        <v>13802</v>
      </c>
      <c r="F121" s="12">
        <f>IFERROR(IF(OR(GeneralTable[[#This Row],[Exclude From Chart]]="X",PerfPowerST[[#This Row],[ExcludeHere]]="X",ISBLANK(GeneralTable[[#This Row],[Cons. CB23ST]])),NA(),GeneralTable[[#This Row],[Dur. CB23ST]]),NA())</f>
        <v>359.22</v>
      </c>
      <c r="G121" s="16">
        <f>1000000000/50/PerfPowerST[[#This Row],[Cons. ST]]</f>
        <v>1449.0653528474134</v>
      </c>
      <c r="H121" s="16">
        <f>1000000000/100/PerfPowerST[[#This Row],[Cons. ST]]</f>
        <v>724.53267642370668</v>
      </c>
      <c r="I121" s="16">
        <f>1000000000/200/PerfPowerST[[#This Row],[Cons. ST]]</f>
        <v>362.26633821185334</v>
      </c>
      <c r="J121" s="16">
        <f>1000000000/300/PerfPowerST[[#This Row],[Cons. ST]]</f>
        <v>241.51089214123559</v>
      </c>
      <c r="K121" s="16">
        <f>1000000000/400/PerfPowerST[[#This Row],[Cons. ST]]</f>
        <v>181.13316910592667</v>
      </c>
      <c r="L121" s="16">
        <f>1000000000/500/PerfPowerST[[#This Row],[Cons. ST]]</f>
        <v>144.90653528474135</v>
      </c>
      <c r="M121" s="16">
        <f>1000000000/600/PerfPowerST[[#This Row],[Cons. ST]]</f>
        <v>120.75544607061779</v>
      </c>
      <c r="N121" s="16">
        <f>1000000000/700/PerfPowerST[[#This Row],[Cons. ST]]</f>
        <v>103.50466806052954</v>
      </c>
      <c r="O121" s="16">
        <f>1000000000/800/PerfPowerST[[#This Row],[Cons. ST]]</f>
        <v>90.566584552963334</v>
      </c>
      <c r="P121" s="16">
        <f>1000000000/900/PerfPowerST[[#This Row],[Cons. ST]]</f>
        <v>80.503630713745181</v>
      </c>
      <c r="Q121" s="16">
        <f>1000000000/1000/PerfPowerST[[#This Row],[Cons. ST]]</f>
        <v>72.453267642370676</v>
      </c>
    </row>
    <row r="122" spans="2:17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 t="s">
        <v>30</v>
      </c>
      <c r="E12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2" s="16" t="e">
        <f>1000000000/50/PerfPowerST[[#This Row],[Cons. ST]]</f>
        <v>#N/A</v>
      </c>
      <c r="H122" s="16" t="e">
        <f>1000000000/100/PerfPowerST[[#This Row],[Cons. ST]]</f>
        <v>#N/A</v>
      </c>
      <c r="I122" s="16" t="e">
        <f>1000000000/200/PerfPowerST[[#This Row],[Cons. ST]]</f>
        <v>#N/A</v>
      </c>
      <c r="J122" s="16" t="e">
        <f>1000000000/300/PerfPowerST[[#This Row],[Cons. ST]]</f>
        <v>#N/A</v>
      </c>
      <c r="K122" s="16" t="e">
        <f>1000000000/400/PerfPowerST[[#This Row],[Cons. ST]]</f>
        <v>#N/A</v>
      </c>
      <c r="L122" s="16" t="e">
        <f>1000000000/500/PerfPowerST[[#This Row],[Cons. ST]]</f>
        <v>#N/A</v>
      </c>
      <c r="M122" s="16" t="e">
        <f>1000000000/600/PerfPowerST[[#This Row],[Cons. ST]]</f>
        <v>#N/A</v>
      </c>
      <c r="N122" s="16" t="e">
        <f>1000000000/700/PerfPowerST[[#This Row],[Cons. ST]]</f>
        <v>#N/A</v>
      </c>
      <c r="O122" s="16" t="e">
        <f>1000000000/800/PerfPowerST[[#This Row],[Cons. ST]]</f>
        <v>#N/A</v>
      </c>
      <c r="P122" s="16" t="e">
        <f>1000000000/900/PerfPowerST[[#This Row],[Cons. ST]]</f>
        <v>#N/A</v>
      </c>
      <c r="Q122" s="16" t="e">
        <f>1000000000/1000/PerfPowerST[[#This Row],[Cons. ST]]</f>
        <v>#N/A</v>
      </c>
    </row>
    <row r="123" spans="2:17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 t="s">
        <v>30</v>
      </c>
      <c r="E12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3" s="16" t="e">
        <f>1000000000/50/PerfPowerST[[#This Row],[Cons. ST]]</f>
        <v>#N/A</v>
      </c>
      <c r="H123" s="16" t="e">
        <f>1000000000/100/PerfPowerST[[#This Row],[Cons. ST]]</f>
        <v>#N/A</v>
      </c>
      <c r="I123" s="16" t="e">
        <f>1000000000/200/PerfPowerST[[#This Row],[Cons. ST]]</f>
        <v>#N/A</v>
      </c>
      <c r="J123" s="16" t="e">
        <f>1000000000/300/PerfPowerST[[#This Row],[Cons. ST]]</f>
        <v>#N/A</v>
      </c>
      <c r="K123" s="16" t="e">
        <f>1000000000/400/PerfPowerST[[#This Row],[Cons. ST]]</f>
        <v>#N/A</v>
      </c>
      <c r="L123" s="16" t="e">
        <f>1000000000/500/PerfPowerST[[#This Row],[Cons. ST]]</f>
        <v>#N/A</v>
      </c>
      <c r="M123" s="16" t="e">
        <f>1000000000/600/PerfPowerST[[#This Row],[Cons. ST]]</f>
        <v>#N/A</v>
      </c>
      <c r="N123" s="16" t="e">
        <f>1000000000/700/PerfPowerST[[#This Row],[Cons. ST]]</f>
        <v>#N/A</v>
      </c>
      <c r="O123" s="16" t="e">
        <f>1000000000/800/PerfPowerST[[#This Row],[Cons. ST]]</f>
        <v>#N/A</v>
      </c>
      <c r="P123" s="16" t="e">
        <f>1000000000/900/PerfPowerST[[#This Row],[Cons. ST]]</f>
        <v>#N/A</v>
      </c>
      <c r="Q123" s="16" t="e">
        <f>1000000000/1000/PerfPowerST[[#This Row],[Cons. ST]]</f>
        <v>#N/A</v>
      </c>
    </row>
    <row r="124" spans="2:17" x14ac:dyDescent="0.3">
      <c r="B124">
        <f>IFERROR(GeneralTable[[#This Row],[Ref.]],NA())</f>
        <v>121</v>
      </c>
      <c r="C124" s="10" t="e">
        <f>IFERROR(IF(GeneralTable[[#This Row],[Exclude From Chart]]="X",NA(),GeneralTable[[#This Row],[GraphLabel]]),NA())</f>
        <v>#N/A</v>
      </c>
      <c r="D124" s="10" t="s">
        <v>30</v>
      </c>
      <c r="E12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4" s="16" t="e">
        <f>1000000000/50/PerfPowerST[[#This Row],[Cons. ST]]</f>
        <v>#N/A</v>
      </c>
      <c r="H124" s="16" t="e">
        <f>1000000000/100/PerfPowerST[[#This Row],[Cons. ST]]</f>
        <v>#N/A</v>
      </c>
      <c r="I124" s="16" t="e">
        <f>1000000000/200/PerfPowerST[[#This Row],[Cons. ST]]</f>
        <v>#N/A</v>
      </c>
      <c r="J124" s="16" t="e">
        <f>1000000000/300/PerfPowerST[[#This Row],[Cons. ST]]</f>
        <v>#N/A</v>
      </c>
      <c r="K124" s="16" t="e">
        <f>1000000000/400/PerfPowerST[[#This Row],[Cons. ST]]</f>
        <v>#N/A</v>
      </c>
      <c r="L124" s="16" t="e">
        <f>1000000000/500/PerfPowerST[[#This Row],[Cons. ST]]</f>
        <v>#N/A</v>
      </c>
      <c r="M124" s="16" t="e">
        <f>1000000000/600/PerfPowerST[[#This Row],[Cons. ST]]</f>
        <v>#N/A</v>
      </c>
      <c r="N124" s="16" t="e">
        <f>1000000000/700/PerfPowerST[[#This Row],[Cons. ST]]</f>
        <v>#N/A</v>
      </c>
      <c r="O124" s="16" t="e">
        <f>1000000000/800/PerfPowerST[[#This Row],[Cons. ST]]</f>
        <v>#N/A</v>
      </c>
      <c r="P124" s="16" t="e">
        <f>1000000000/900/PerfPowerST[[#This Row],[Cons. ST]]</f>
        <v>#N/A</v>
      </c>
      <c r="Q124" s="16" t="e">
        <f>1000000000/1000/PerfPowerST[[#This Row],[Cons. ST]]</f>
        <v>#N/A</v>
      </c>
    </row>
    <row r="125" spans="2:17" x14ac:dyDescent="0.3">
      <c r="B125">
        <f>IFERROR(GeneralTable[[#This Row],[Ref.]],NA())</f>
        <v>122</v>
      </c>
      <c r="C125" s="10" t="e">
        <f>IFERROR(IF(GeneralTable[[#This Row],[Exclude From Chart]]="X",NA(),GeneralTable[[#This Row],[GraphLabel]]),NA())</f>
        <v>#N/A</v>
      </c>
      <c r="D125" s="10"/>
      <c r="E12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5" s="16" t="e">
        <f>1000000000/50/PerfPowerST[[#This Row],[Cons. ST]]</f>
        <v>#N/A</v>
      </c>
      <c r="H125" s="16" t="e">
        <f>1000000000/100/PerfPowerST[[#This Row],[Cons. ST]]</f>
        <v>#N/A</v>
      </c>
      <c r="I125" s="16" t="e">
        <f>1000000000/200/PerfPowerST[[#This Row],[Cons. ST]]</f>
        <v>#N/A</v>
      </c>
      <c r="J125" s="16" t="e">
        <f>1000000000/300/PerfPowerST[[#This Row],[Cons. ST]]</f>
        <v>#N/A</v>
      </c>
      <c r="K125" s="16" t="e">
        <f>1000000000/400/PerfPowerST[[#This Row],[Cons. ST]]</f>
        <v>#N/A</v>
      </c>
      <c r="L125" s="16" t="e">
        <f>1000000000/500/PerfPowerST[[#This Row],[Cons. ST]]</f>
        <v>#N/A</v>
      </c>
      <c r="M125" s="16" t="e">
        <f>1000000000/600/PerfPowerST[[#This Row],[Cons. ST]]</f>
        <v>#N/A</v>
      </c>
      <c r="N125" s="16" t="e">
        <f>1000000000/700/PerfPowerST[[#This Row],[Cons. ST]]</f>
        <v>#N/A</v>
      </c>
      <c r="O125" s="16" t="e">
        <f>1000000000/800/PerfPowerST[[#This Row],[Cons. ST]]</f>
        <v>#N/A</v>
      </c>
      <c r="P125" s="16" t="e">
        <f>1000000000/900/PerfPowerST[[#This Row],[Cons. ST]]</f>
        <v>#N/A</v>
      </c>
      <c r="Q125" s="16" t="e">
        <f>1000000000/1000/PerfPowerST[[#This Row],[Cons. ST]]</f>
        <v>#N/A</v>
      </c>
    </row>
    <row r="126" spans="2:17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>
        <f>IFERROR(IF(OR(GeneralTable[[#This Row],[Exclude From Chart]]="X",PerfPowerST[[#This Row],[ExcludeHere]]="X",ISBLANK(GeneralTable[[#This Row],[Cons. CB23ST]])),NA(),GeneralTable[[#This Row],[Cons. CB23ST]]),NA())</f>
        <v>18633.27</v>
      </c>
      <c r="F126" s="12">
        <f>IFERROR(IF(OR(GeneralTable[[#This Row],[Exclude From Chart]]="X",PerfPowerST[[#This Row],[ExcludeHere]]="X",ISBLANK(GeneralTable[[#This Row],[Cons. CB23ST]])),NA(),GeneralTable[[#This Row],[Dur. CB23ST]]),NA())</f>
        <v>529.1</v>
      </c>
      <c r="G126" s="16">
        <f>1000000000/50/PerfPowerST[[#This Row],[Cons. ST]]</f>
        <v>1073.348907625983</v>
      </c>
      <c r="H126" s="16">
        <f>1000000000/100/PerfPowerST[[#This Row],[Cons. ST]]</f>
        <v>536.67445381299149</v>
      </c>
      <c r="I126" s="16">
        <f>1000000000/200/PerfPowerST[[#This Row],[Cons. ST]]</f>
        <v>268.33722690649574</v>
      </c>
      <c r="J126" s="16">
        <f>1000000000/300/PerfPowerST[[#This Row],[Cons. ST]]</f>
        <v>178.89148460433051</v>
      </c>
      <c r="K126" s="16">
        <f>1000000000/400/PerfPowerST[[#This Row],[Cons. ST]]</f>
        <v>134.16861345324787</v>
      </c>
      <c r="L126" s="16">
        <f>1000000000/500/PerfPowerST[[#This Row],[Cons. ST]]</f>
        <v>107.33489076259829</v>
      </c>
      <c r="M126" s="16">
        <f>1000000000/600/PerfPowerST[[#This Row],[Cons. ST]]</f>
        <v>89.445742302165257</v>
      </c>
      <c r="N126" s="16">
        <f>1000000000/700/PerfPowerST[[#This Row],[Cons. ST]]</f>
        <v>76.667779116141645</v>
      </c>
      <c r="O126" s="16">
        <f>1000000000/800/PerfPowerST[[#This Row],[Cons. ST]]</f>
        <v>67.084306726623936</v>
      </c>
      <c r="P126" s="16">
        <f>1000000000/900/PerfPowerST[[#This Row],[Cons. ST]]</f>
        <v>59.630494868110162</v>
      </c>
      <c r="Q126" s="16">
        <f>1000000000/1000/PerfPowerST[[#This Row],[Cons. ST]]</f>
        <v>53.667445381299146</v>
      </c>
    </row>
    <row r="127" spans="2:17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(ADL) @AC v0.7.5 [124]</v>
      </c>
      <c r="D127" s="10"/>
      <c r="E127" s="11">
        <f>IFERROR(IF(OR(GeneralTable[[#This Row],[Exclude From Chart]]="X",PerfPowerST[[#This Row],[ExcludeHere]]="X",ISBLANK(GeneralTable[[#This Row],[Cons. CB23ST]])),NA(),GeneralTable[[#This Row],[Cons. CB23ST]]),NA())</f>
        <v>12527</v>
      </c>
      <c r="F127" s="12">
        <f>IFERROR(IF(OR(GeneralTable[[#This Row],[Exclude From Chart]]="X",PerfPowerST[[#This Row],[ExcludeHere]]="X",ISBLANK(GeneralTable[[#This Row],[Cons. CB23ST]])),NA(),GeneralTable[[#This Row],[Dur. CB23ST]]),NA())</f>
        <v>487.16</v>
      </c>
      <c r="G127" s="16">
        <f>1000000000/50/PerfPowerST[[#This Row],[Cons. ST]]</f>
        <v>1596.5514488704398</v>
      </c>
      <c r="H127" s="16">
        <f>1000000000/100/PerfPowerST[[#This Row],[Cons. ST]]</f>
        <v>798.2757244352199</v>
      </c>
      <c r="I127" s="16">
        <f>1000000000/200/PerfPowerST[[#This Row],[Cons. ST]]</f>
        <v>399.13786221760995</v>
      </c>
      <c r="J127" s="16">
        <f>1000000000/300/PerfPowerST[[#This Row],[Cons. ST]]</f>
        <v>266.09190814507332</v>
      </c>
      <c r="K127" s="16">
        <f>1000000000/400/PerfPowerST[[#This Row],[Cons. ST]]</f>
        <v>199.56893110880497</v>
      </c>
      <c r="L127" s="16">
        <f>1000000000/500/PerfPowerST[[#This Row],[Cons. ST]]</f>
        <v>159.65514488704397</v>
      </c>
      <c r="M127" s="16">
        <f>1000000000/600/PerfPowerST[[#This Row],[Cons. ST]]</f>
        <v>133.04595407253666</v>
      </c>
      <c r="N127" s="16">
        <f>1000000000/700/PerfPowerST[[#This Row],[Cons. ST]]</f>
        <v>114.03938920503143</v>
      </c>
      <c r="O127" s="16">
        <f>1000000000/800/PerfPowerST[[#This Row],[Cons. ST]]</f>
        <v>99.784465554402487</v>
      </c>
      <c r="P127" s="16">
        <f>1000000000/900/PerfPowerST[[#This Row],[Cons. ST]]</f>
        <v>88.697302715024435</v>
      </c>
      <c r="Q127" s="16">
        <f>1000000000/1000/PerfPowerST[[#This Row],[Cons. ST]]</f>
        <v>79.827572443521987</v>
      </c>
    </row>
    <row r="128" spans="2:17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>
        <f>IFERROR(IF(OR(GeneralTable[[#This Row],[Exclude From Chart]]="X",PerfPowerST[[#This Row],[ExcludeHere]]="X",ISBLANK(GeneralTable[[#This Row],[Cons. CB23ST]])),NA(),GeneralTable[[#This Row],[Cons. CB23ST]]),NA())</f>
        <v>10571</v>
      </c>
      <c r="F128" s="12">
        <f>IFERROR(IF(OR(GeneralTable[[#This Row],[Exclude From Chart]]="X",PerfPowerST[[#This Row],[ExcludeHere]]="X",ISBLANK(GeneralTable[[#This Row],[Cons. CB23ST]])),NA(),GeneralTable[[#This Row],[Dur. CB23ST]]),NA())</f>
        <v>531.29999999999995</v>
      </c>
      <c r="G128" s="16">
        <f>1000000000/50/PerfPowerST[[#This Row],[Cons. ST]]</f>
        <v>1891.9685933213509</v>
      </c>
      <c r="H128" s="16">
        <f>1000000000/100/PerfPowerST[[#This Row],[Cons. ST]]</f>
        <v>945.98429666067545</v>
      </c>
      <c r="I128" s="16">
        <f>1000000000/200/PerfPowerST[[#This Row],[Cons. ST]]</f>
        <v>472.99214833033773</v>
      </c>
      <c r="J128" s="16">
        <f>1000000000/300/PerfPowerST[[#This Row],[Cons. ST]]</f>
        <v>315.32809888689184</v>
      </c>
      <c r="K128" s="16">
        <f>1000000000/400/PerfPowerST[[#This Row],[Cons. ST]]</f>
        <v>236.49607416516886</v>
      </c>
      <c r="L128" s="16">
        <f>1000000000/500/PerfPowerST[[#This Row],[Cons. ST]]</f>
        <v>189.19685933213509</v>
      </c>
      <c r="M128" s="16">
        <f>1000000000/600/PerfPowerST[[#This Row],[Cons. ST]]</f>
        <v>157.66404944344592</v>
      </c>
      <c r="N128" s="16">
        <f>1000000000/700/PerfPowerST[[#This Row],[Cons. ST]]</f>
        <v>135.14061380866792</v>
      </c>
      <c r="O128" s="16">
        <f>1000000000/800/PerfPowerST[[#This Row],[Cons. ST]]</f>
        <v>118.24803708258443</v>
      </c>
      <c r="P128" s="16">
        <f>1000000000/900/PerfPowerST[[#This Row],[Cons. ST]]</f>
        <v>105.10936629563059</v>
      </c>
      <c r="Q128" s="16">
        <f>1000000000/1000/PerfPowerST[[#This Row],[Cons. ST]]</f>
        <v>94.598429666067545</v>
      </c>
    </row>
    <row r="129" spans="2:17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>
        <f>IFERROR(IF(OR(GeneralTable[[#This Row],[Exclude From Chart]]="X",PerfPowerST[[#This Row],[ExcludeHere]]="X",ISBLANK(GeneralTable[[#This Row],[Cons. CB23ST]])),NA(),GeneralTable[[#This Row],[Cons. CB23ST]]),NA())</f>
        <v>8977</v>
      </c>
      <c r="F129" s="12">
        <f>IFERROR(IF(OR(GeneralTable[[#This Row],[Exclude From Chart]]="X",PerfPowerST[[#This Row],[ExcludeHere]]="X",ISBLANK(GeneralTable[[#This Row],[Cons. CB23ST]])),NA(),GeneralTable[[#This Row],[Dur. CB23ST]]),NA())</f>
        <v>600.4</v>
      </c>
      <c r="G129" s="16">
        <f>1000000000/50/PerfPowerST[[#This Row],[Cons. ST]]</f>
        <v>2227.9157847833353</v>
      </c>
      <c r="H129" s="16">
        <f>1000000000/100/PerfPowerST[[#This Row],[Cons. ST]]</f>
        <v>1113.9578923916677</v>
      </c>
      <c r="I129" s="16">
        <f>1000000000/200/PerfPowerST[[#This Row],[Cons. ST]]</f>
        <v>556.97894619583383</v>
      </c>
      <c r="J129" s="16">
        <f>1000000000/300/PerfPowerST[[#This Row],[Cons. ST]]</f>
        <v>371.3192974638892</v>
      </c>
      <c r="K129" s="16">
        <f>1000000000/400/PerfPowerST[[#This Row],[Cons. ST]]</f>
        <v>278.48947309791691</v>
      </c>
      <c r="L129" s="16">
        <f>1000000000/500/PerfPowerST[[#This Row],[Cons. ST]]</f>
        <v>222.79157847833352</v>
      </c>
      <c r="M129" s="16">
        <f>1000000000/600/PerfPowerST[[#This Row],[Cons. ST]]</f>
        <v>185.6596487319446</v>
      </c>
      <c r="N129" s="16">
        <f>1000000000/700/PerfPowerST[[#This Row],[Cons. ST]]</f>
        <v>159.13684177023825</v>
      </c>
      <c r="O129" s="16">
        <f>1000000000/800/PerfPowerST[[#This Row],[Cons. ST]]</f>
        <v>139.24473654895846</v>
      </c>
      <c r="P129" s="16">
        <f>1000000000/900/PerfPowerST[[#This Row],[Cons. ST]]</f>
        <v>123.77309915462972</v>
      </c>
      <c r="Q129" s="16">
        <f>1000000000/1000/PerfPowerST[[#This Row],[Cons. ST]]</f>
        <v>111.39578923916676</v>
      </c>
    </row>
    <row r="130" spans="2:17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>
        <f>IFERROR(IF(OR(GeneralTable[[#This Row],[Exclude From Chart]]="X",PerfPowerST[[#This Row],[ExcludeHere]]="X",ISBLANK(GeneralTable[[#This Row],[Cons. CB23ST]])),NA(),GeneralTable[[#This Row],[Cons. CB23ST]]),NA())</f>
        <v>8885.26</v>
      </c>
      <c r="F130" s="12">
        <f>IFERROR(IF(OR(GeneralTable[[#This Row],[Exclude From Chart]]="X",PerfPowerST[[#This Row],[ExcludeHere]]="X",ISBLANK(GeneralTable[[#This Row],[Cons. CB23ST]])),NA(),GeneralTable[[#This Row],[Dur. CB23ST]]),NA())</f>
        <v>499.88</v>
      </c>
      <c r="G130" s="16">
        <f>1000000000/50/PerfPowerST[[#This Row],[Cons. ST]]</f>
        <v>2250.9189376562981</v>
      </c>
      <c r="H130" s="16">
        <f>1000000000/100/PerfPowerST[[#This Row],[Cons. ST]]</f>
        <v>1125.4594688281491</v>
      </c>
      <c r="I130" s="16">
        <f>1000000000/200/PerfPowerST[[#This Row],[Cons. ST]]</f>
        <v>562.72973441407453</v>
      </c>
      <c r="J130" s="16">
        <f>1000000000/300/PerfPowerST[[#This Row],[Cons. ST]]</f>
        <v>375.15315627604969</v>
      </c>
      <c r="K130" s="16">
        <f>1000000000/400/PerfPowerST[[#This Row],[Cons. ST]]</f>
        <v>281.36486720703726</v>
      </c>
      <c r="L130" s="16">
        <f>1000000000/500/PerfPowerST[[#This Row],[Cons. ST]]</f>
        <v>225.09189376562981</v>
      </c>
      <c r="M130" s="16">
        <f>1000000000/600/PerfPowerST[[#This Row],[Cons. ST]]</f>
        <v>187.57657813802484</v>
      </c>
      <c r="N130" s="16">
        <f>1000000000/700/PerfPowerST[[#This Row],[Cons. ST]]</f>
        <v>160.77992411830701</v>
      </c>
      <c r="O130" s="16">
        <f>1000000000/800/PerfPowerST[[#This Row],[Cons. ST]]</f>
        <v>140.68243360351863</v>
      </c>
      <c r="P130" s="16">
        <f>1000000000/900/PerfPowerST[[#This Row],[Cons. ST]]</f>
        <v>125.05105209201655</v>
      </c>
      <c r="Q130" s="16">
        <f>1000000000/1000/PerfPowerST[[#This Row],[Cons. ST]]</f>
        <v>112.5459468828149</v>
      </c>
    </row>
    <row r="131" spans="2:17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1" s="16" t="e">
        <f>1000000000/50/PerfPowerST[[#This Row],[Cons. ST]]</f>
        <v>#N/A</v>
      </c>
      <c r="H131" s="16" t="e">
        <f>1000000000/100/PerfPowerST[[#This Row],[Cons. ST]]</f>
        <v>#N/A</v>
      </c>
      <c r="I131" s="16" t="e">
        <f>1000000000/200/PerfPowerST[[#This Row],[Cons. ST]]</f>
        <v>#N/A</v>
      </c>
      <c r="J131" s="16" t="e">
        <f>1000000000/300/PerfPowerST[[#This Row],[Cons. ST]]</f>
        <v>#N/A</v>
      </c>
      <c r="K131" s="16" t="e">
        <f>1000000000/400/PerfPowerST[[#This Row],[Cons. ST]]</f>
        <v>#N/A</v>
      </c>
      <c r="L131" s="16" t="e">
        <f>1000000000/500/PerfPowerST[[#This Row],[Cons. ST]]</f>
        <v>#N/A</v>
      </c>
      <c r="M131" s="16" t="e">
        <f>1000000000/600/PerfPowerST[[#This Row],[Cons. ST]]</f>
        <v>#N/A</v>
      </c>
      <c r="N131" s="16" t="e">
        <f>1000000000/700/PerfPowerST[[#This Row],[Cons. ST]]</f>
        <v>#N/A</v>
      </c>
      <c r="O131" s="16" t="e">
        <f>1000000000/800/PerfPowerST[[#This Row],[Cons. ST]]</f>
        <v>#N/A</v>
      </c>
      <c r="P131" s="16" t="e">
        <f>1000000000/900/PerfPowerST[[#This Row],[Cons. ST]]</f>
        <v>#N/A</v>
      </c>
      <c r="Q131" s="16" t="e">
        <f>1000000000/1000/PerfPowerST[[#This Row],[Cons. ST]]</f>
        <v>#N/A</v>
      </c>
    </row>
    <row r="132" spans="2:17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2" s="16" t="e">
        <f>1000000000/50/PerfPowerST[[#This Row],[Cons. ST]]</f>
        <v>#N/A</v>
      </c>
      <c r="H132" s="16" t="e">
        <f>1000000000/100/PerfPowerST[[#This Row],[Cons. ST]]</f>
        <v>#N/A</v>
      </c>
      <c r="I132" s="16" t="e">
        <f>1000000000/200/PerfPowerST[[#This Row],[Cons. ST]]</f>
        <v>#N/A</v>
      </c>
      <c r="J132" s="16" t="e">
        <f>1000000000/300/PerfPowerST[[#This Row],[Cons. ST]]</f>
        <v>#N/A</v>
      </c>
      <c r="K132" s="16" t="e">
        <f>1000000000/400/PerfPowerST[[#This Row],[Cons. ST]]</f>
        <v>#N/A</v>
      </c>
      <c r="L132" s="16" t="e">
        <f>1000000000/500/PerfPowerST[[#This Row],[Cons. ST]]</f>
        <v>#N/A</v>
      </c>
      <c r="M132" s="16" t="e">
        <f>1000000000/600/PerfPowerST[[#This Row],[Cons. ST]]</f>
        <v>#N/A</v>
      </c>
      <c r="N132" s="16" t="e">
        <f>1000000000/700/PerfPowerST[[#This Row],[Cons. ST]]</f>
        <v>#N/A</v>
      </c>
      <c r="O132" s="16" t="e">
        <f>1000000000/800/PerfPowerST[[#This Row],[Cons. ST]]</f>
        <v>#N/A</v>
      </c>
      <c r="P132" s="16" t="e">
        <f>1000000000/900/PerfPowerST[[#This Row],[Cons. ST]]</f>
        <v>#N/A</v>
      </c>
      <c r="Q132" s="16" t="e">
        <f>1000000000/1000/PerfPowerST[[#This Row],[Cons. ST]]</f>
        <v>#N/A</v>
      </c>
    </row>
    <row r="133" spans="2:17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3" s="16" t="e">
        <f>1000000000/50/PerfPowerST[[#This Row],[Cons. ST]]</f>
        <v>#N/A</v>
      </c>
      <c r="H133" s="16" t="e">
        <f>1000000000/100/PerfPowerST[[#This Row],[Cons. ST]]</f>
        <v>#N/A</v>
      </c>
      <c r="I133" s="16" t="e">
        <f>1000000000/200/PerfPowerST[[#This Row],[Cons. ST]]</f>
        <v>#N/A</v>
      </c>
      <c r="J133" s="16" t="e">
        <f>1000000000/300/PerfPowerST[[#This Row],[Cons. ST]]</f>
        <v>#N/A</v>
      </c>
      <c r="K133" s="16" t="e">
        <f>1000000000/400/PerfPowerST[[#This Row],[Cons. ST]]</f>
        <v>#N/A</v>
      </c>
      <c r="L133" s="16" t="e">
        <f>1000000000/500/PerfPowerST[[#This Row],[Cons. ST]]</f>
        <v>#N/A</v>
      </c>
      <c r="M133" s="16" t="e">
        <f>1000000000/600/PerfPowerST[[#This Row],[Cons. ST]]</f>
        <v>#N/A</v>
      </c>
      <c r="N133" s="16" t="e">
        <f>1000000000/700/PerfPowerST[[#This Row],[Cons. ST]]</f>
        <v>#N/A</v>
      </c>
      <c r="O133" s="16" t="e">
        <f>1000000000/800/PerfPowerST[[#This Row],[Cons. ST]]</f>
        <v>#N/A</v>
      </c>
      <c r="P133" s="16" t="e">
        <f>1000000000/900/PerfPowerST[[#This Row],[Cons. ST]]</f>
        <v>#N/A</v>
      </c>
      <c r="Q133" s="16" t="e">
        <f>1000000000/1000/PerfPowerST[[#This Row],[Cons. ST]]</f>
        <v>#N/A</v>
      </c>
    </row>
    <row r="134" spans="2:17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4" s="16" t="e">
        <f>1000000000/50/PerfPowerST[[#This Row],[Cons. ST]]</f>
        <v>#N/A</v>
      </c>
      <c r="H134" s="16" t="e">
        <f>1000000000/100/PerfPowerST[[#This Row],[Cons. ST]]</f>
        <v>#N/A</v>
      </c>
      <c r="I134" s="16" t="e">
        <f>1000000000/200/PerfPowerST[[#This Row],[Cons. ST]]</f>
        <v>#N/A</v>
      </c>
      <c r="J134" s="16" t="e">
        <f>1000000000/300/PerfPowerST[[#This Row],[Cons. ST]]</f>
        <v>#N/A</v>
      </c>
      <c r="K134" s="16" t="e">
        <f>1000000000/400/PerfPowerST[[#This Row],[Cons. ST]]</f>
        <v>#N/A</v>
      </c>
      <c r="L134" s="16" t="e">
        <f>1000000000/500/PerfPowerST[[#This Row],[Cons. ST]]</f>
        <v>#N/A</v>
      </c>
      <c r="M134" s="16" t="e">
        <f>1000000000/600/PerfPowerST[[#This Row],[Cons. ST]]</f>
        <v>#N/A</v>
      </c>
      <c r="N134" s="16" t="e">
        <f>1000000000/700/PerfPowerST[[#This Row],[Cons. ST]]</f>
        <v>#N/A</v>
      </c>
      <c r="O134" s="16" t="e">
        <f>1000000000/800/PerfPowerST[[#This Row],[Cons. ST]]</f>
        <v>#N/A</v>
      </c>
      <c r="P134" s="16" t="e">
        <f>1000000000/900/PerfPowerST[[#This Row],[Cons. ST]]</f>
        <v>#N/A</v>
      </c>
      <c r="Q134" s="16" t="e">
        <f>1000000000/1000/PerfPowerST[[#This Row],[Cons. ST]]</f>
        <v>#N/A</v>
      </c>
    </row>
    <row r="135" spans="2:17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5" s="16" t="e">
        <f>1000000000/50/PerfPowerST[[#This Row],[Cons. ST]]</f>
        <v>#N/A</v>
      </c>
      <c r="H135" s="16" t="e">
        <f>1000000000/100/PerfPowerST[[#This Row],[Cons. ST]]</f>
        <v>#N/A</v>
      </c>
      <c r="I135" s="16" t="e">
        <f>1000000000/200/PerfPowerST[[#This Row],[Cons. ST]]</f>
        <v>#N/A</v>
      </c>
      <c r="J135" s="16" t="e">
        <f>1000000000/300/PerfPowerST[[#This Row],[Cons. ST]]</f>
        <v>#N/A</v>
      </c>
      <c r="K135" s="16" t="e">
        <f>1000000000/400/PerfPowerST[[#This Row],[Cons. ST]]</f>
        <v>#N/A</v>
      </c>
      <c r="L135" s="16" t="e">
        <f>1000000000/500/PerfPowerST[[#This Row],[Cons. ST]]</f>
        <v>#N/A</v>
      </c>
      <c r="M135" s="16" t="e">
        <f>1000000000/600/PerfPowerST[[#This Row],[Cons. ST]]</f>
        <v>#N/A</v>
      </c>
      <c r="N135" s="16" t="e">
        <f>1000000000/700/PerfPowerST[[#This Row],[Cons. ST]]</f>
        <v>#N/A</v>
      </c>
      <c r="O135" s="16" t="e">
        <f>1000000000/800/PerfPowerST[[#This Row],[Cons. ST]]</f>
        <v>#N/A</v>
      </c>
      <c r="P135" s="16" t="e">
        <f>1000000000/900/PerfPowerST[[#This Row],[Cons. ST]]</f>
        <v>#N/A</v>
      </c>
      <c r="Q135" s="16" t="e">
        <f>1000000000/1000/PerfPowerST[[#This Row],[Cons. ST]]</f>
        <v>#N/A</v>
      </c>
    </row>
    <row r="136" spans="2:17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6" s="16" t="e">
        <f>1000000000/50/PerfPowerST[[#This Row],[Cons. ST]]</f>
        <v>#N/A</v>
      </c>
      <c r="H136" s="16" t="e">
        <f>1000000000/100/PerfPowerST[[#This Row],[Cons. ST]]</f>
        <v>#N/A</v>
      </c>
      <c r="I136" s="16" t="e">
        <f>1000000000/200/PerfPowerST[[#This Row],[Cons. ST]]</f>
        <v>#N/A</v>
      </c>
      <c r="J136" s="16" t="e">
        <f>1000000000/300/PerfPowerST[[#This Row],[Cons. ST]]</f>
        <v>#N/A</v>
      </c>
      <c r="K136" s="16" t="e">
        <f>1000000000/400/PerfPowerST[[#This Row],[Cons. ST]]</f>
        <v>#N/A</v>
      </c>
      <c r="L136" s="16" t="e">
        <f>1000000000/500/PerfPowerST[[#This Row],[Cons. ST]]</f>
        <v>#N/A</v>
      </c>
      <c r="M136" s="16" t="e">
        <f>1000000000/600/PerfPowerST[[#This Row],[Cons. ST]]</f>
        <v>#N/A</v>
      </c>
      <c r="N136" s="16" t="e">
        <f>1000000000/700/PerfPowerST[[#This Row],[Cons. ST]]</f>
        <v>#N/A</v>
      </c>
      <c r="O136" s="16" t="e">
        <f>1000000000/800/PerfPowerST[[#This Row],[Cons. ST]]</f>
        <v>#N/A</v>
      </c>
      <c r="P136" s="16" t="e">
        <f>1000000000/900/PerfPowerST[[#This Row],[Cons. ST]]</f>
        <v>#N/A</v>
      </c>
      <c r="Q136" s="16" t="e">
        <f>1000000000/1000/PerfPowerST[[#This Row],[Cons. ST]]</f>
        <v>#N/A</v>
      </c>
    </row>
    <row r="137" spans="2:17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7" s="16" t="e">
        <f>1000000000/50/PerfPowerST[[#This Row],[Cons. ST]]</f>
        <v>#N/A</v>
      </c>
      <c r="H137" s="16" t="e">
        <f>1000000000/100/PerfPowerST[[#This Row],[Cons. ST]]</f>
        <v>#N/A</v>
      </c>
      <c r="I137" s="16" t="e">
        <f>1000000000/200/PerfPowerST[[#This Row],[Cons. ST]]</f>
        <v>#N/A</v>
      </c>
      <c r="J137" s="16" t="e">
        <f>1000000000/300/PerfPowerST[[#This Row],[Cons. ST]]</f>
        <v>#N/A</v>
      </c>
      <c r="K137" s="16" t="e">
        <f>1000000000/400/PerfPowerST[[#This Row],[Cons. ST]]</f>
        <v>#N/A</v>
      </c>
      <c r="L137" s="16" t="e">
        <f>1000000000/500/PerfPowerST[[#This Row],[Cons. ST]]</f>
        <v>#N/A</v>
      </c>
      <c r="M137" s="16" t="e">
        <f>1000000000/600/PerfPowerST[[#This Row],[Cons. ST]]</f>
        <v>#N/A</v>
      </c>
      <c r="N137" s="16" t="e">
        <f>1000000000/700/PerfPowerST[[#This Row],[Cons. ST]]</f>
        <v>#N/A</v>
      </c>
      <c r="O137" s="16" t="e">
        <f>1000000000/800/PerfPowerST[[#This Row],[Cons. ST]]</f>
        <v>#N/A</v>
      </c>
      <c r="P137" s="16" t="e">
        <f>1000000000/900/PerfPowerST[[#This Row],[Cons. ST]]</f>
        <v>#N/A</v>
      </c>
      <c r="Q137" s="16" t="e">
        <f>1000000000/1000/PerfPowerST[[#This Row],[Cons. ST]]</f>
        <v>#N/A</v>
      </c>
    </row>
    <row r="138" spans="2:17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>
        <f>IFERROR(IF(OR(GeneralTable[[#This Row],[Exclude From Chart]]="X",PerfPowerST[[#This Row],[ExcludeHere]]="X",ISBLANK(GeneralTable[[#This Row],[Cons. CB23ST]])),NA(),GeneralTable[[#This Row],[Cons. CB23ST]]),NA())</f>
        <v>11669</v>
      </c>
      <c r="F138" s="12">
        <f>IFERROR(IF(OR(GeneralTable[[#This Row],[Exclude From Chart]]="X",PerfPowerST[[#This Row],[ExcludeHere]]="X",ISBLANK(GeneralTable[[#This Row],[Cons. CB23ST]])),NA(),GeneralTable[[#This Row],[Dur. CB23ST]]),NA())</f>
        <v>458.11</v>
      </c>
      <c r="G138" s="16">
        <f>1000000000/50/PerfPowerST[[#This Row],[Cons. ST]]</f>
        <v>1713.9429257005743</v>
      </c>
      <c r="H138" s="16">
        <f>1000000000/100/PerfPowerST[[#This Row],[Cons. ST]]</f>
        <v>856.97146285028714</v>
      </c>
      <c r="I138" s="16">
        <f>1000000000/200/PerfPowerST[[#This Row],[Cons. ST]]</f>
        <v>428.48573142514357</v>
      </c>
      <c r="J138" s="16">
        <f>1000000000/300/PerfPowerST[[#This Row],[Cons. ST]]</f>
        <v>285.65715428342907</v>
      </c>
      <c r="K138" s="16">
        <f>1000000000/400/PerfPowerST[[#This Row],[Cons. ST]]</f>
        <v>214.24286571257178</v>
      </c>
      <c r="L138" s="16">
        <f>1000000000/500/PerfPowerST[[#This Row],[Cons. ST]]</f>
        <v>171.39429257005742</v>
      </c>
      <c r="M138" s="16">
        <f>1000000000/600/PerfPowerST[[#This Row],[Cons. ST]]</f>
        <v>142.82857714171453</v>
      </c>
      <c r="N138" s="16">
        <f>1000000000/700/PerfPowerST[[#This Row],[Cons. ST]]</f>
        <v>122.42449469289816</v>
      </c>
      <c r="O138" s="16">
        <f>1000000000/800/PerfPowerST[[#This Row],[Cons. ST]]</f>
        <v>107.12143285628589</v>
      </c>
      <c r="P138" s="16">
        <f>1000000000/900/PerfPowerST[[#This Row],[Cons. ST]]</f>
        <v>95.219051427809674</v>
      </c>
      <c r="Q138" s="16">
        <f>1000000000/1000/PerfPowerST[[#This Row],[Cons. ST]]</f>
        <v>85.697146285028708</v>
      </c>
    </row>
    <row r="139" spans="2:17" x14ac:dyDescent="0.3">
      <c r="B139">
        <f>IFERROR(GeneralTable[[#This Row],[Ref.]],NA())</f>
        <v>136</v>
      </c>
      <c r="C139" s="10" t="e">
        <f>IFERROR(IF(GeneralTable[[#This Row],[Exclude From Chart]]="X",NA(),GeneralTable[[#This Row],[GraphLabel]]),NA())</f>
        <v>#N/A</v>
      </c>
      <c r="D139" s="10"/>
      <c r="E13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9" s="16" t="e">
        <f>1000000000/50/PerfPowerST[[#This Row],[Cons. ST]]</f>
        <v>#N/A</v>
      </c>
      <c r="H139" s="16" t="e">
        <f>1000000000/100/PerfPowerST[[#This Row],[Cons. ST]]</f>
        <v>#N/A</v>
      </c>
      <c r="I139" s="16" t="e">
        <f>1000000000/200/PerfPowerST[[#This Row],[Cons. ST]]</f>
        <v>#N/A</v>
      </c>
      <c r="J139" s="16" t="e">
        <f>1000000000/300/PerfPowerST[[#This Row],[Cons. ST]]</f>
        <v>#N/A</v>
      </c>
      <c r="K139" s="16" t="e">
        <f>1000000000/400/PerfPowerST[[#This Row],[Cons. ST]]</f>
        <v>#N/A</v>
      </c>
      <c r="L139" s="16" t="e">
        <f>1000000000/500/PerfPowerST[[#This Row],[Cons. ST]]</f>
        <v>#N/A</v>
      </c>
      <c r="M139" s="16" t="e">
        <f>1000000000/600/PerfPowerST[[#This Row],[Cons. ST]]</f>
        <v>#N/A</v>
      </c>
      <c r="N139" s="16" t="e">
        <f>1000000000/700/PerfPowerST[[#This Row],[Cons. ST]]</f>
        <v>#N/A</v>
      </c>
      <c r="O139" s="16" t="e">
        <f>1000000000/800/PerfPowerST[[#This Row],[Cons. ST]]</f>
        <v>#N/A</v>
      </c>
      <c r="P139" s="16" t="e">
        <f>1000000000/900/PerfPowerST[[#This Row],[Cons. ST]]</f>
        <v>#N/A</v>
      </c>
      <c r="Q139" s="16" t="e">
        <f>1000000000/1000/PerfPowerST[[#This Row],[Cons. ST]]</f>
        <v>#N/A</v>
      </c>
    </row>
    <row r="140" spans="2:17" x14ac:dyDescent="0.3">
      <c r="B140">
        <f>IFERROR(GeneralTable[[#This Row],[Ref.]],NA())</f>
        <v>137</v>
      </c>
      <c r="C140" s="10" t="str">
        <f>IFERROR(IF(GeneralTable[[#This Row],[Exclude From Chart]]="X",NA(),GeneralTable[[#This Row],[GraphLabel]]),NA())</f>
        <v>R5 5675U (CZN) @AC [137]</v>
      </c>
      <c r="D140" s="10"/>
      <c r="E140" s="11">
        <f>IFERROR(IF(OR(GeneralTable[[#This Row],[Exclude From Chart]]="X",PerfPowerST[[#This Row],[ExcludeHere]]="X",ISBLANK(GeneralTable[[#This Row],[Cons. CB23ST]])),NA(),GeneralTable[[#This Row],[Cons. CB23ST]]),NA())</f>
        <v>9452</v>
      </c>
      <c r="F140" s="12">
        <f>IFERROR(IF(OR(GeneralTable[[#This Row],[Exclude From Chart]]="X",PerfPowerST[[#This Row],[ExcludeHere]]="X",ISBLANK(GeneralTable[[#This Row],[Cons. CB23ST]])),NA(),GeneralTable[[#This Row],[Dur. CB23ST]]),NA())</f>
        <v>596.86</v>
      </c>
      <c r="G140" s="16">
        <f>1000000000/50/PerfPowerST[[#This Row],[Cons. ST]]</f>
        <v>2115.9542953872196</v>
      </c>
      <c r="H140" s="16">
        <f>1000000000/100/PerfPowerST[[#This Row],[Cons. ST]]</f>
        <v>1057.9771476936098</v>
      </c>
      <c r="I140" s="16">
        <f>1000000000/200/PerfPowerST[[#This Row],[Cons. ST]]</f>
        <v>528.98857384680491</v>
      </c>
      <c r="J140" s="16">
        <f>1000000000/300/PerfPowerST[[#This Row],[Cons. ST]]</f>
        <v>352.65904923120331</v>
      </c>
      <c r="K140" s="16">
        <f>1000000000/400/PerfPowerST[[#This Row],[Cons. ST]]</f>
        <v>264.49428692340246</v>
      </c>
      <c r="L140" s="16">
        <f>1000000000/500/PerfPowerST[[#This Row],[Cons. ST]]</f>
        <v>211.59542953872196</v>
      </c>
      <c r="M140" s="16">
        <f>1000000000/600/PerfPowerST[[#This Row],[Cons. ST]]</f>
        <v>176.32952461560166</v>
      </c>
      <c r="N140" s="16">
        <f>1000000000/700/PerfPowerST[[#This Row],[Cons. ST]]</f>
        <v>151.13959252765855</v>
      </c>
      <c r="O140" s="16">
        <f>1000000000/800/PerfPowerST[[#This Row],[Cons. ST]]</f>
        <v>132.24714346170123</v>
      </c>
      <c r="P140" s="16">
        <f>1000000000/900/PerfPowerST[[#This Row],[Cons. ST]]</f>
        <v>117.55301641040109</v>
      </c>
      <c r="Q140" s="16">
        <f>1000000000/1000/PerfPowerST[[#This Row],[Cons. ST]]</f>
        <v>105.79771476936098</v>
      </c>
    </row>
    <row r="141" spans="2:17" x14ac:dyDescent="0.3">
      <c r="B141">
        <f>IFERROR(GeneralTable[[#This Row],[Ref.]],NA())</f>
        <v>138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1" s="16" t="e">
        <f>1000000000/50/PerfPowerST[[#This Row],[Cons. ST]]</f>
        <v>#N/A</v>
      </c>
      <c r="H141" s="16" t="e">
        <f>1000000000/100/PerfPowerST[[#This Row],[Cons. ST]]</f>
        <v>#N/A</v>
      </c>
      <c r="I141" s="16" t="e">
        <f>1000000000/200/PerfPowerST[[#This Row],[Cons. ST]]</f>
        <v>#N/A</v>
      </c>
      <c r="J141" s="16" t="e">
        <f>1000000000/300/PerfPowerST[[#This Row],[Cons. ST]]</f>
        <v>#N/A</v>
      </c>
      <c r="K141" s="16" t="e">
        <f>1000000000/400/PerfPowerST[[#This Row],[Cons. ST]]</f>
        <v>#N/A</v>
      </c>
      <c r="L141" s="16" t="e">
        <f>1000000000/500/PerfPowerST[[#This Row],[Cons. ST]]</f>
        <v>#N/A</v>
      </c>
      <c r="M141" s="16" t="e">
        <f>1000000000/600/PerfPowerST[[#This Row],[Cons. ST]]</f>
        <v>#N/A</v>
      </c>
      <c r="N141" s="16" t="e">
        <f>1000000000/700/PerfPowerST[[#This Row],[Cons. ST]]</f>
        <v>#N/A</v>
      </c>
      <c r="O141" s="16" t="e">
        <f>1000000000/800/PerfPowerST[[#This Row],[Cons. ST]]</f>
        <v>#N/A</v>
      </c>
      <c r="P141" s="16" t="e">
        <f>1000000000/900/PerfPowerST[[#This Row],[Cons. ST]]</f>
        <v>#N/A</v>
      </c>
      <c r="Q141" s="16" t="e">
        <f>1000000000/1000/PerfPowerST[[#This Row],[Cons. ST]]</f>
        <v>#N/A</v>
      </c>
    </row>
    <row r="142" spans="2:17" x14ac:dyDescent="0.3">
      <c r="B142">
        <f>IFERROR(GeneralTable[[#This Row],[Ref.]],NA())</f>
        <v>139</v>
      </c>
      <c r="C142" s="10" t="str">
        <f>IFERROR(IF(GeneralTable[[#This Row],[Exclude From Chart]]="X",NA(),GeneralTable[[#This Row],[GraphLabel]]),NA())</f>
        <v>i9-12900H (ADL) @AC [139]</v>
      </c>
      <c r="D142" s="10"/>
      <c r="E142" s="11">
        <f>IFERROR(IF(OR(GeneralTable[[#This Row],[Exclude From Chart]]="X",PerfPowerST[[#This Row],[ExcludeHere]]="X",ISBLANK(GeneralTable[[#This Row],[Cons. CB23ST]])),NA(),GeneralTable[[#This Row],[Cons. CB23ST]]),NA())</f>
        <v>15911</v>
      </c>
      <c r="F142" s="12">
        <f>IFERROR(IF(OR(GeneralTable[[#This Row],[Exclude From Chart]]="X",PerfPowerST[[#This Row],[ExcludeHere]]="X",ISBLANK(GeneralTable[[#This Row],[Cons. CB23ST]])),NA(),GeneralTable[[#This Row],[Dur. CB23ST]]),NA())</f>
        <v>430.4</v>
      </c>
      <c r="G142" s="16">
        <f>1000000000/50/PerfPowerST[[#This Row],[Cons. ST]]</f>
        <v>1256.9920181006851</v>
      </c>
      <c r="H142" s="16">
        <f>1000000000/100/PerfPowerST[[#This Row],[Cons. ST]]</f>
        <v>628.49600905034254</v>
      </c>
      <c r="I142" s="16">
        <f>1000000000/200/PerfPowerST[[#This Row],[Cons. ST]]</f>
        <v>314.24800452517127</v>
      </c>
      <c r="J142" s="16">
        <f>1000000000/300/PerfPowerST[[#This Row],[Cons. ST]]</f>
        <v>209.49866968344753</v>
      </c>
      <c r="K142" s="16">
        <f>1000000000/400/PerfPowerST[[#This Row],[Cons. ST]]</f>
        <v>157.12400226258563</v>
      </c>
      <c r="L142" s="16">
        <f>1000000000/500/PerfPowerST[[#This Row],[Cons. ST]]</f>
        <v>125.6992018100685</v>
      </c>
      <c r="M142" s="16">
        <f>1000000000/600/PerfPowerST[[#This Row],[Cons. ST]]</f>
        <v>104.74933484172377</v>
      </c>
      <c r="N142" s="16">
        <f>1000000000/700/PerfPowerST[[#This Row],[Cons. ST]]</f>
        <v>89.785144150048936</v>
      </c>
      <c r="O142" s="16">
        <f>1000000000/800/PerfPowerST[[#This Row],[Cons. ST]]</f>
        <v>78.562001131292817</v>
      </c>
      <c r="P142" s="16">
        <f>1000000000/900/PerfPowerST[[#This Row],[Cons. ST]]</f>
        <v>69.832889894482491</v>
      </c>
      <c r="Q142" s="16">
        <f>1000000000/1000/PerfPowerST[[#This Row],[Cons. ST]]</f>
        <v>62.849600905034251</v>
      </c>
    </row>
    <row r="143" spans="2:17" x14ac:dyDescent="0.3">
      <c r="B143">
        <f>IFERROR(GeneralTable[[#This Row],[Ref.]],NA())</f>
        <v>140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3" s="16" t="e">
        <f>1000000000/50/PerfPowerST[[#This Row],[Cons. ST]]</f>
        <v>#N/A</v>
      </c>
      <c r="H143" s="16" t="e">
        <f>1000000000/100/PerfPowerST[[#This Row],[Cons. ST]]</f>
        <v>#N/A</v>
      </c>
      <c r="I143" s="16" t="e">
        <f>1000000000/200/PerfPowerST[[#This Row],[Cons. ST]]</f>
        <v>#N/A</v>
      </c>
      <c r="J143" s="16" t="e">
        <f>1000000000/300/PerfPowerST[[#This Row],[Cons. ST]]</f>
        <v>#N/A</v>
      </c>
      <c r="K143" s="16" t="e">
        <f>1000000000/400/PerfPowerST[[#This Row],[Cons. ST]]</f>
        <v>#N/A</v>
      </c>
      <c r="L143" s="16" t="e">
        <f>1000000000/500/PerfPowerST[[#This Row],[Cons. ST]]</f>
        <v>#N/A</v>
      </c>
      <c r="M143" s="16" t="e">
        <f>1000000000/600/PerfPowerST[[#This Row],[Cons. ST]]</f>
        <v>#N/A</v>
      </c>
      <c r="N143" s="16" t="e">
        <f>1000000000/700/PerfPowerST[[#This Row],[Cons. ST]]</f>
        <v>#N/A</v>
      </c>
      <c r="O143" s="16" t="e">
        <f>1000000000/800/PerfPowerST[[#This Row],[Cons. ST]]</f>
        <v>#N/A</v>
      </c>
      <c r="P143" s="16" t="e">
        <f>1000000000/900/PerfPowerST[[#This Row],[Cons. ST]]</f>
        <v>#N/A</v>
      </c>
      <c r="Q143" s="16" t="e">
        <f>1000000000/1000/PerfPowerST[[#This Row],[Cons. ST]]</f>
        <v>#N/A</v>
      </c>
    </row>
    <row r="144" spans="2:17" x14ac:dyDescent="0.3">
      <c r="B144">
        <f>IFERROR(GeneralTable[[#This Row],[Ref.]],NA())</f>
        <v>141</v>
      </c>
      <c r="C144" s="10" t="str">
        <f>IFERROR(IF(GeneralTable[[#This Row],[Exclude From Chart]]="X",NA(),GeneralTable[[#This Row],[GraphLabel]]),NA())</f>
        <v>i7-12700K (ADL) [141]</v>
      </c>
      <c r="D144" s="10"/>
      <c r="E144" s="11">
        <f>IFERROR(IF(OR(GeneralTable[[#This Row],[Exclude From Chart]]="X",PerfPowerST[[#This Row],[ExcludeHere]]="X",ISBLANK(GeneralTable[[#This Row],[Cons. CB23ST]])),NA(),GeneralTable[[#This Row],[Cons. CB23ST]]),NA())</f>
        <v>14256</v>
      </c>
      <c r="F144" s="12">
        <f>IFERROR(IF(OR(GeneralTable[[#This Row],[Exclude From Chart]]="X",PerfPowerST[[#This Row],[ExcludeHere]]="X",ISBLANK(GeneralTable[[#This Row],[Cons. CB23ST]])),NA(),GeneralTable[[#This Row],[Dur. CB23ST]]),NA())</f>
        <v>424.61</v>
      </c>
      <c r="G144" s="16">
        <f>1000000000/50/PerfPowerST[[#This Row],[Cons. ST]]</f>
        <v>1402.9180695847363</v>
      </c>
      <c r="H144" s="16">
        <f>1000000000/100/PerfPowerST[[#This Row],[Cons. ST]]</f>
        <v>701.45903479236813</v>
      </c>
      <c r="I144" s="16">
        <f>1000000000/200/PerfPowerST[[#This Row],[Cons. ST]]</f>
        <v>350.72951739618406</v>
      </c>
      <c r="J144" s="16">
        <f>1000000000/300/PerfPowerST[[#This Row],[Cons. ST]]</f>
        <v>233.81967826412273</v>
      </c>
      <c r="K144" s="16">
        <f>1000000000/400/PerfPowerST[[#This Row],[Cons. ST]]</f>
        <v>175.36475869809203</v>
      </c>
      <c r="L144" s="16">
        <f>1000000000/500/PerfPowerST[[#This Row],[Cons. ST]]</f>
        <v>140.29180695847361</v>
      </c>
      <c r="M144" s="16">
        <f>1000000000/600/PerfPowerST[[#This Row],[Cons. ST]]</f>
        <v>116.90983913206136</v>
      </c>
      <c r="N144" s="16">
        <f>1000000000/700/PerfPowerST[[#This Row],[Cons. ST]]</f>
        <v>100.20843354176688</v>
      </c>
      <c r="O144" s="16">
        <f>1000000000/800/PerfPowerST[[#This Row],[Cons. ST]]</f>
        <v>87.682379349046016</v>
      </c>
      <c r="P144" s="16">
        <f>1000000000/900/PerfPowerST[[#This Row],[Cons. ST]]</f>
        <v>77.939892754707557</v>
      </c>
      <c r="Q144" s="16">
        <f>1000000000/1000/PerfPowerST[[#This Row],[Cons. ST]]</f>
        <v>70.145903479236807</v>
      </c>
    </row>
    <row r="145" spans="2:17" x14ac:dyDescent="0.3">
      <c r="B145">
        <f>IFERROR(GeneralTable[[#This Row],[Ref.]],NA())</f>
        <v>142</v>
      </c>
      <c r="C145" s="10" t="str">
        <f>IFERROR(IF(GeneralTable[[#This Row],[Exclude From Chart]]="X",NA(),GeneralTable[[#This Row],[GraphLabel]]),NA())</f>
        <v>i7-1260P (ADL) @AC [142]</v>
      </c>
      <c r="D145" s="10"/>
      <c r="E145" s="11">
        <f>IFERROR(IF(OR(GeneralTable[[#This Row],[Exclude From Chart]]="X",PerfPowerST[[#This Row],[ExcludeHere]]="X",ISBLANK(GeneralTable[[#This Row],[Cons. CB23ST]])),NA(),GeneralTable[[#This Row],[Cons. CB23ST]]),NA())</f>
        <v>11044</v>
      </c>
      <c r="F145" s="12">
        <f>IFERROR(IF(OR(GeneralTable[[#This Row],[Exclude From Chart]]="X",PerfPowerST[[#This Row],[ExcludeHere]]="X",ISBLANK(GeneralTable[[#This Row],[Cons. CB23ST]])),NA(),GeneralTable[[#This Row],[Dur. CB23ST]]),NA())</f>
        <v>490.74</v>
      </c>
      <c r="G145" s="16">
        <f>1000000000/50/PerfPowerST[[#This Row],[Cons. ST]]</f>
        <v>1810.9380659181456</v>
      </c>
      <c r="H145" s="16">
        <f>1000000000/100/PerfPowerST[[#This Row],[Cons. ST]]</f>
        <v>905.46903295907282</v>
      </c>
      <c r="I145" s="16">
        <f>1000000000/200/PerfPowerST[[#This Row],[Cons. ST]]</f>
        <v>452.73451647953641</v>
      </c>
      <c r="J145" s="16">
        <f>1000000000/300/PerfPowerST[[#This Row],[Cons. ST]]</f>
        <v>301.82301098635759</v>
      </c>
      <c r="K145" s="16">
        <f>1000000000/400/PerfPowerST[[#This Row],[Cons. ST]]</f>
        <v>226.3672582397682</v>
      </c>
      <c r="L145" s="16">
        <f>1000000000/500/PerfPowerST[[#This Row],[Cons. ST]]</f>
        <v>181.09380659181457</v>
      </c>
      <c r="M145" s="16">
        <f>1000000000/600/PerfPowerST[[#This Row],[Cons. ST]]</f>
        <v>150.91150549317879</v>
      </c>
      <c r="N145" s="16">
        <f>1000000000/700/PerfPowerST[[#This Row],[Cons. ST]]</f>
        <v>129.35271899415326</v>
      </c>
      <c r="O145" s="16">
        <f>1000000000/800/PerfPowerST[[#This Row],[Cons. ST]]</f>
        <v>113.1836291198841</v>
      </c>
      <c r="P145" s="16">
        <f>1000000000/900/PerfPowerST[[#This Row],[Cons. ST]]</f>
        <v>100.60767032878586</v>
      </c>
      <c r="Q145" s="16">
        <f>1000000000/1000/PerfPowerST[[#This Row],[Cons. ST]]</f>
        <v>90.546903295907285</v>
      </c>
    </row>
    <row r="146" spans="2:17" x14ac:dyDescent="0.3">
      <c r="B146">
        <f>IFERROR(GeneralTable[[#This Row],[Ref.]],NA())</f>
        <v>143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6" s="16" t="e">
        <f>1000000000/50/PerfPowerST[[#This Row],[Cons. ST]]</f>
        <v>#N/A</v>
      </c>
      <c r="H146" s="16" t="e">
        <f>1000000000/100/PerfPowerST[[#This Row],[Cons. ST]]</f>
        <v>#N/A</v>
      </c>
      <c r="I146" s="16" t="e">
        <f>1000000000/200/PerfPowerST[[#This Row],[Cons. ST]]</f>
        <v>#N/A</v>
      </c>
      <c r="J146" s="16" t="e">
        <f>1000000000/300/PerfPowerST[[#This Row],[Cons. ST]]</f>
        <v>#N/A</v>
      </c>
      <c r="K146" s="16" t="e">
        <f>1000000000/400/PerfPowerST[[#This Row],[Cons. ST]]</f>
        <v>#N/A</v>
      </c>
      <c r="L146" s="16" t="e">
        <f>1000000000/500/PerfPowerST[[#This Row],[Cons. ST]]</f>
        <v>#N/A</v>
      </c>
      <c r="M146" s="16" t="e">
        <f>1000000000/600/PerfPowerST[[#This Row],[Cons. ST]]</f>
        <v>#N/A</v>
      </c>
      <c r="N146" s="16" t="e">
        <f>1000000000/700/PerfPowerST[[#This Row],[Cons. ST]]</f>
        <v>#N/A</v>
      </c>
      <c r="O146" s="16" t="e">
        <f>1000000000/800/PerfPowerST[[#This Row],[Cons. ST]]</f>
        <v>#N/A</v>
      </c>
      <c r="P146" s="16" t="e">
        <f>1000000000/900/PerfPowerST[[#This Row],[Cons. ST]]</f>
        <v>#N/A</v>
      </c>
      <c r="Q146" s="16" t="e">
        <f>1000000000/1000/PerfPowerST[[#This Row],[Cons. ST]]</f>
        <v>#N/A</v>
      </c>
    </row>
    <row r="147" spans="2:17" x14ac:dyDescent="0.3">
      <c r="B147">
        <f>IFERROR(GeneralTable[[#This Row],[Ref.]],NA())</f>
        <v>144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7" s="16" t="e">
        <f>1000000000/50/PerfPowerST[[#This Row],[Cons. ST]]</f>
        <v>#N/A</v>
      </c>
      <c r="H147" s="16" t="e">
        <f>1000000000/100/PerfPowerST[[#This Row],[Cons. ST]]</f>
        <v>#N/A</v>
      </c>
      <c r="I147" s="16" t="e">
        <f>1000000000/200/PerfPowerST[[#This Row],[Cons. ST]]</f>
        <v>#N/A</v>
      </c>
      <c r="J147" s="16" t="e">
        <f>1000000000/300/PerfPowerST[[#This Row],[Cons. ST]]</f>
        <v>#N/A</v>
      </c>
      <c r="K147" s="16" t="e">
        <f>1000000000/400/PerfPowerST[[#This Row],[Cons. ST]]</f>
        <v>#N/A</v>
      </c>
      <c r="L147" s="16" t="e">
        <f>1000000000/500/PerfPowerST[[#This Row],[Cons. ST]]</f>
        <v>#N/A</v>
      </c>
      <c r="M147" s="16" t="e">
        <f>1000000000/600/PerfPowerST[[#This Row],[Cons. ST]]</f>
        <v>#N/A</v>
      </c>
      <c r="N147" s="16" t="e">
        <f>1000000000/700/PerfPowerST[[#This Row],[Cons. ST]]</f>
        <v>#N/A</v>
      </c>
      <c r="O147" s="16" t="e">
        <f>1000000000/800/PerfPowerST[[#This Row],[Cons. ST]]</f>
        <v>#N/A</v>
      </c>
      <c r="P147" s="16" t="e">
        <f>1000000000/900/PerfPowerST[[#This Row],[Cons. ST]]</f>
        <v>#N/A</v>
      </c>
      <c r="Q147" s="16" t="e">
        <f>1000000000/1000/PerfPowerST[[#This Row],[Cons. ST]]</f>
        <v>#N/A</v>
      </c>
    </row>
    <row r="148" spans="2:17" x14ac:dyDescent="0.3">
      <c r="B148">
        <f>IFERROR(GeneralTable[[#This Row],[Ref.]],NA())</f>
        <v>145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8" s="16" t="e">
        <f>1000000000/50/PerfPowerST[[#This Row],[Cons. ST]]</f>
        <v>#N/A</v>
      </c>
      <c r="H148" s="16" t="e">
        <f>1000000000/100/PerfPowerST[[#This Row],[Cons. ST]]</f>
        <v>#N/A</v>
      </c>
      <c r="I148" s="16" t="e">
        <f>1000000000/200/PerfPowerST[[#This Row],[Cons. ST]]</f>
        <v>#N/A</v>
      </c>
      <c r="J148" s="16" t="e">
        <f>1000000000/300/PerfPowerST[[#This Row],[Cons. ST]]</f>
        <v>#N/A</v>
      </c>
      <c r="K148" s="16" t="e">
        <f>1000000000/400/PerfPowerST[[#This Row],[Cons. ST]]</f>
        <v>#N/A</v>
      </c>
      <c r="L148" s="16" t="e">
        <f>1000000000/500/PerfPowerST[[#This Row],[Cons. ST]]</f>
        <v>#N/A</v>
      </c>
      <c r="M148" s="16" t="e">
        <f>1000000000/600/PerfPowerST[[#This Row],[Cons. ST]]</f>
        <v>#N/A</v>
      </c>
      <c r="N148" s="16" t="e">
        <f>1000000000/700/PerfPowerST[[#This Row],[Cons. ST]]</f>
        <v>#N/A</v>
      </c>
      <c r="O148" s="16" t="e">
        <f>1000000000/800/PerfPowerST[[#This Row],[Cons. ST]]</f>
        <v>#N/A</v>
      </c>
      <c r="P148" s="16" t="e">
        <f>1000000000/900/PerfPowerST[[#This Row],[Cons. ST]]</f>
        <v>#N/A</v>
      </c>
      <c r="Q148" s="16" t="e">
        <f>1000000000/1000/PerfPowerST[[#This Row],[Cons. ST]]</f>
        <v>#N/A</v>
      </c>
    </row>
    <row r="149" spans="2:17" x14ac:dyDescent="0.3">
      <c r="B149">
        <f>IFERROR(GeneralTable[[#This Row],[Ref.]],NA())</f>
        <v>146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9" s="16" t="e">
        <f>1000000000/50/PerfPowerST[[#This Row],[Cons. ST]]</f>
        <v>#N/A</v>
      </c>
      <c r="H149" s="16" t="e">
        <f>1000000000/100/PerfPowerST[[#This Row],[Cons. ST]]</f>
        <v>#N/A</v>
      </c>
      <c r="I149" s="16" t="e">
        <f>1000000000/200/PerfPowerST[[#This Row],[Cons. ST]]</f>
        <v>#N/A</v>
      </c>
      <c r="J149" s="16" t="e">
        <f>1000000000/300/PerfPowerST[[#This Row],[Cons. ST]]</f>
        <v>#N/A</v>
      </c>
      <c r="K149" s="16" t="e">
        <f>1000000000/400/PerfPowerST[[#This Row],[Cons. ST]]</f>
        <v>#N/A</v>
      </c>
      <c r="L149" s="16" t="e">
        <f>1000000000/500/PerfPowerST[[#This Row],[Cons. ST]]</f>
        <v>#N/A</v>
      </c>
      <c r="M149" s="16" t="e">
        <f>1000000000/600/PerfPowerST[[#This Row],[Cons. ST]]</f>
        <v>#N/A</v>
      </c>
      <c r="N149" s="16" t="e">
        <f>1000000000/700/PerfPowerST[[#This Row],[Cons. ST]]</f>
        <v>#N/A</v>
      </c>
      <c r="O149" s="16" t="e">
        <f>1000000000/800/PerfPowerST[[#This Row],[Cons. ST]]</f>
        <v>#N/A</v>
      </c>
      <c r="P149" s="16" t="e">
        <f>1000000000/900/PerfPowerST[[#This Row],[Cons. ST]]</f>
        <v>#N/A</v>
      </c>
      <c r="Q149" s="16" t="e">
        <f>1000000000/1000/PerfPowerST[[#This Row],[Cons. ST]]</f>
        <v>#N/A</v>
      </c>
    </row>
    <row r="150" spans="2:17" x14ac:dyDescent="0.3">
      <c r="B150">
        <f>IFERROR(GeneralTable[[#This Row],[Ref.]],NA())</f>
        <v>147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0" s="16" t="e">
        <f>1000000000/50/PerfPowerST[[#This Row],[Cons. ST]]</f>
        <v>#N/A</v>
      </c>
      <c r="H150" s="16" t="e">
        <f>1000000000/100/PerfPowerST[[#This Row],[Cons. ST]]</f>
        <v>#N/A</v>
      </c>
      <c r="I150" s="16" t="e">
        <f>1000000000/200/PerfPowerST[[#This Row],[Cons. ST]]</f>
        <v>#N/A</v>
      </c>
      <c r="J150" s="16" t="e">
        <f>1000000000/300/PerfPowerST[[#This Row],[Cons. ST]]</f>
        <v>#N/A</v>
      </c>
      <c r="K150" s="16" t="e">
        <f>1000000000/400/PerfPowerST[[#This Row],[Cons. ST]]</f>
        <v>#N/A</v>
      </c>
      <c r="L150" s="16" t="e">
        <f>1000000000/500/PerfPowerST[[#This Row],[Cons. ST]]</f>
        <v>#N/A</v>
      </c>
      <c r="M150" s="16" t="e">
        <f>1000000000/600/PerfPowerST[[#This Row],[Cons. ST]]</f>
        <v>#N/A</v>
      </c>
      <c r="N150" s="16" t="e">
        <f>1000000000/700/PerfPowerST[[#This Row],[Cons. ST]]</f>
        <v>#N/A</v>
      </c>
      <c r="O150" s="16" t="e">
        <f>1000000000/800/PerfPowerST[[#This Row],[Cons. ST]]</f>
        <v>#N/A</v>
      </c>
      <c r="P150" s="16" t="e">
        <f>1000000000/900/PerfPowerST[[#This Row],[Cons. ST]]</f>
        <v>#N/A</v>
      </c>
      <c r="Q150" s="16" t="e">
        <f>1000000000/1000/PerfPowerST[[#This Row],[Cons. ST]]</f>
        <v>#N/A</v>
      </c>
    </row>
    <row r="151" spans="2:17" x14ac:dyDescent="0.3">
      <c r="B151">
        <f>IFERROR(GeneralTable[[#This Row],[Ref.]],NA())</f>
        <v>148</v>
      </c>
      <c r="C151" s="10" t="str">
        <f>IFERROR(IF(GeneralTable[[#This Row],[Exclude From Chart]]="X",NA(),GeneralTable[[#This Row],[GraphLabel]]),NA())</f>
        <v>EPYC 9554 (Genoa) [148]</v>
      </c>
      <c r="D151" s="10"/>
      <c r="E151" s="11">
        <f>IFERROR(IF(OR(GeneralTable[[#This Row],[Exclude From Chart]]="X",PerfPowerST[[#This Row],[ExcludeHere]]="X",ISBLANK(GeneralTable[[#This Row],[Cons. CB23ST]])),NA(),GeneralTable[[#This Row],[Cons. CB23ST]]),NA())</f>
        <v>74211</v>
      </c>
      <c r="F151" s="12">
        <f>IFERROR(IF(OR(GeneralTable[[#This Row],[Exclude From Chart]]="X",PerfPowerST[[#This Row],[ExcludeHere]]="X",ISBLANK(GeneralTable[[#This Row],[Cons. CB23ST]])),NA(),GeneralTable[[#This Row],[Dur. CB23ST]]),NA())</f>
        <v>685.48</v>
      </c>
      <c r="G151" s="16">
        <f>1000000000/50/PerfPowerST[[#This Row],[Cons. ST]]</f>
        <v>269.50182587487029</v>
      </c>
      <c r="H151" s="16">
        <f>1000000000/100/PerfPowerST[[#This Row],[Cons. ST]]</f>
        <v>134.75091293743515</v>
      </c>
      <c r="I151" s="16">
        <f>1000000000/200/PerfPowerST[[#This Row],[Cons. ST]]</f>
        <v>67.375456468717573</v>
      </c>
      <c r="J151" s="16">
        <f>1000000000/300/PerfPowerST[[#This Row],[Cons. ST]]</f>
        <v>44.916970979145056</v>
      </c>
      <c r="K151" s="16">
        <f>1000000000/400/PerfPowerST[[#This Row],[Cons. ST]]</f>
        <v>33.687728234358786</v>
      </c>
      <c r="L151" s="16">
        <f>1000000000/500/PerfPowerST[[#This Row],[Cons. ST]]</f>
        <v>26.950182587487031</v>
      </c>
      <c r="M151" s="16">
        <f>1000000000/600/PerfPowerST[[#This Row],[Cons. ST]]</f>
        <v>22.458485489572528</v>
      </c>
      <c r="N151" s="16">
        <f>1000000000/700/PerfPowerST[[#This Row],[Cons. ST]]</f>
        <v>19.250130419633592</v>
      </c>
      <c r="O151" s="16">
        <f>1000000000/800/PerfPowerST[[#This Row],[Cons. ST]]</f>
        <v>16.843864117179393</v>
      </c>
      <c r="P151" s="16">
        <f>1000000000/900/PerfPowerST[[#This Row],[Cons. ST]]</f>
        <v>14.972323659715016</v>
      </c>
      <c r="Q151" s="16">
        <f>1000000000/1000/PerfPowerST[[#This Row],[Cons. ST]]</f>
        <v>13.475091293743516</v>
      </c>
    </row>
    <row r="152" spans="2:17" x14ac:dyDescent="0.3">
      <c r="B152">
        <f>IFERROR(GeneralTable[[#This Row],[Ref.]],NA())</f>
        <v>149</v>
      </c>
      <c r="C152" s="10" t="str">
        <f>IFERROR(IF(GeneralTable[[#This Row],[Exclude From Chart]]="X",NA(),GeneralTable[[#This Row],[GraphLabel]]),NA())</f>
        <v>TR 7975WX (Genoa) [149]</v>
      </c>
      <c r="D152" s="10"/>
      <c r="E152" s="11">
        <f>IFERROR(IF(OR(GeneralTable[[#This Row],[Exclude From Chart]]="X",PerfPowerST[[#This Row],[ExcludeHere]]="X",ISBLANK(GeneralTable[[#This Row],[Cons. CB23ST]])),NA(),GeneralTable[[#This Row],[Cons. CB23ST]]),NA())</f>
        <v>44365</v>
      </c>
      <c r="F152" s="12">
        <f>IFERROR(IF(OR(GeneralTable[[#This Row],[Exclude From Chart]]="X",PerfPowerST[[#This Row],[ExcludeHere]]="X",ISBLANK(GeneralTable[[#This Row],[Cons. CB23ST]])),NA(),GeneralTable[[#This Row],[Dur. CB23ST]]),NA())</f>
        <v>446.98</v>
      </c>
      <c r="G152" s="16">
        <f>1000000000/50/PerfPowerST[[#This Row],[Cons. ST]]</f>
        <v>450.80581539501861</v>
      </c>
      <c r="H152" s="16">
        <f>1000000000/100/PerfPowerST[[#This Row],[Cons. ST]]</f>
        <v>225.40290769750931</v>
      </c>
      <c r="I152" s="16">
        <f>1000000000/200/PerfPowerST[[#This Row],[Cons. ST]]</f>
        <v>112.70145384875465</v>
      </c>
      <c r="J152" s="16">
        <f>1000000000/300/PerfPowerST[[#This Row],[Cons. ST]]</f>
        <v>75.134302565836435</v>
      </c>
      <c r="K152" s="16">
        <f>1000000000/400/PerfPowerST[[#This Row],[Cons. ST]]</f>
        <v>56.350726924377327</v>
      </c>
      <c r="L152" s="16">
        <f>1000000000/500/PerfPowerST[[#This Row],[Cons. ST]]</f>
        <v>45.080581539501857</v>
      </c>
      <c r="M152" s="16">
        <f>1000000000/600/PerfPowerST[[#This Row],[Cons. ST]]</f>
        <v>37.567151282918218</v>
      </c>
      <c r="N152" s="16">
        <f>1000000000/700/PerfPowerST[[#This Row],[Cons. ST]]</f>
        <v>32.200415385358475</v>
      </c>
      <c r="O152" s="16">
        <f>1000000000/800/PerfPowerST[[#This Row],[Cons. ST]]</f>
        <v>28.175363462188663</v>
      </c>
      <c r="P152" s="16">
        <f>1000000000/900/PerfPowerST[[#This Row],[Cons. ST]]</f>
        <v>25.044767521945474</v>
      </c>
      <c r="Q152" s="16">
        <f>1000000000/1000/PerfPowerST[[#This Row],[Cons. ST]]</f>
        <v>22.540290769750928</v>
      </c>
    </row>
    <row r="153" spans="2:17" x14ac:dyDescent="0.3">
      <c r="B153">
        <f>IFERROR(GeneralTable[[#This Row],[Ref.]],NA())</f>
        <v>150</v>
      </c>
      <c r="C153" s="10" t="str">
        <f>IFERROR(IF(GeneralTable[[#This Row],[Exclude From Chart]]="X",NA(),GeneralTable[[#This Row],[GraphLabel]]),NA())</f>
        <v>Xeon Gold 6248R (CCL) [150]</v>
      </c>
      <c r="D153" s="10"/>
      <c r="E153" s="11">
        <f>IFERROR(IF(OR(GeneralTable[[#This Row],[Exclude From Chart]]="X",PerfPowerST[[#This Row],[ExcludeHere]]="X",ISBLANK(GeneralTable[[#This Row],[Cons. CB23ST]])),NA(),GeneralTable[[#This Row],[Cons. CB23ST]]),NA())</f>
        <v>44564</v>
      </c>
      <c r="F153" s="12">
        <f>IFERROR(IF(OR(GeneralTable[[#This Row],[Exclude From Chart]]="X",PerfPowerST[[#This Row],[ExcludeHere]]="X",ISBLANK(GeneralTable[[#This Row],[Cons. CB23ST]])),NA(),GeneralTable[[#This Row],[Dur. CB23ST]]),NA())</f>
        <v>778.77</v>
      </c>
      <c r="G153" s="16">
        <f>1000000000/50/PerfPowerST[[#This Row],[Cons. ST]]</f>
        <v>448.79274750920024</v>
      </c>
      <c r="H153" s="16">
        <f>1000000000/100/PerfPowerST[[#This Row],[Cons. ST]]</f>
        <v>224.39637375460012</v>
      </c>
      <c r="I153" s="16">
        <f>1000000000/200/PerfPowerST[[#This Row],[Cons. ST]]</f>
        <v>112.19818687730006</v>
      </c>
      <c r="J153" s="16">
        <f>1000000000/300/PerfPowerST[[#This Row],[Cons. ST]]</f>
        <v>74.798791251533373</v>
      </c>
      <c r="K153" s="16">
        <f>1000000000/400/PerfPowerST[[#This Row],[Cons. ST]]</f>
        <v>56.09909343865003</v>
      </c>
      <c r="L153" s="16">
        <f>1000000000/500/PerfPowerST[[#This Row],[Cons. ST]]</f>
        <v>44.879274750920025</v>
      </c>
      <c r="M153" s="16">
        <f>1000000000/600/PerfPowerST[[#This Row],[Cons. ST]]</f>
        <v>37.399395625766687</v>
      </c>
      <c r="N153" s="16">
        <f>1000000000/700/PerfPowerST[[#This Row],[Cons. ST]]</f>
        <v>32.05662482208573</v>
      </c>
      <c r="O153" s="16">
        <f>1000000000/800/PerfPowerST[[#This Row],[Cons. ST]]</f>
        <v>28.049546719325015</v>
      </c>
      <c r="P153" s="16">
        <f>1000000000/900/PerfPowerST[[#This Row],[Cons. ST]]</f>
        <v>24.93293041717779</v>
      </c>
      <c r="Q153" s="16">
        <f>1000000000/1000/PerfPowerST[[#This Row],[Cons. ST]]</f>
        <v>22.439637375460013</v>
      </c>
    </row>
    <row r="154" spans="2:17" x14ac:dyDescent="0.3">
      <c r="B154">
        <f>IFERROR(GeneralTable[[#This Row],[Ref.]],NA())</f>
        <v>151</v>
      </c>
      <c r="C154" s="10" t="str">
        <f>IFERROR(IF(GeneralTable[[#This Row],[Exclude From Chart]]="X",NA(),GeneralTable[[#This Row],[GraphLabel]]),NA())</f>
        <v>i5-1135G7 (TGL) [151]</v>
      </c>
      <c r="D154" s="10"/>
      <c r="E154" s="11">
        <f>IFERROR(IF(OR(GeneralTable[[#This Row],[Exclude From Chart]]="X",PerfPowerST[[#This Row],[ExcludeHere]]="X",ISBLANK(GeneralTable[[#This Row],[Cons. CB23ST]])),NA(),GeneralTable[[#This Row],[Cons. CB23ST]]),NA())</f>
        <v>9676</v>
      </c>
      <c r="F154" s="12">
        <f>IFERROR(IF(OR(GeneralTable[[#This Row],[Exclude From Chart]]="X",PerfPowerST[[#This Row],[ExcludeHere]]="X",ISBLANK(GeneralTable[[#This Row],[Cons. CB23ST]])),NA(),GeneralTable[[#This Row],[Dur. CB23ST]]),NA())</f>
        <v>604.84</v>
      </c>
      <c r="G154" s="16">
        <f>1000000000/50/PerfPowerST[[#This Row],[Cons. ST]]</f>
        <v>2066.9698222405955</v>
      </c>
      <c r="H154" s="16">
        <f>1000000000/100/PerfPowerST[[#This Row],[Cons. ST]]</f>
        <v>1033.4849111202977</v>
      </c>
      <c r="I154" s="16">
        <f>1000000000/200/PerfPowerST[[#This Row],[Cons. ST]]</f>
        <v>516.74245556014887</v>
      </c>
      <c r="J154" s="16">
        <f>1000000000/300/PerfPowerST[[#This Row],[Cons. ST]]</f>
        <v>344.49497037343258</v>
      </c>
      <c r="K154" s="16">
        <f>1000000000/400/PerfPowerST[[#This Row],[Cons. ST]]</f>
        <v>258.37122778007443</v>
      </c>
      <c r="L154" s="16">
        <f>1000000000/500/PerfPowerST[[#This Row],[Cons. ST]]</f>
        <v>206.69698222405952</v>
      </c>
      <c r="M154" s="16">
        <f>1000000000/600/PerfPowerST[[#This Row],[Cons. ST]]</f>
        <v>172.24748518671629</v>
      </c>
      <c r="N154" s="16">
        <f>1000000000/700/PerfPowerST[[#This Row],[Cons. ST]]</f>
        <v>147.64070158861395</v>
      </c>
      <c r="O154" s="16">
        <f>1000000000/800/PerfPowerST[[#This Row],[Cons. ST]]</f>
        <v>129.18561389003722</v>
      </c>
      <c r="P154" s="16">
        <f>1000000000/900/PerfPowerST[[#This Row],[Cons. ST]]</f>
        <v>114.83165679114417</v>
      </c>
      <c r="Q154" s="16">
        <f>1000000000/1000/PerfPowerST[[#This Row],[Cons. ST]]</f>
        <v>103.34849111202976</v>
      </c>
    </row>
    <row r="155" spans="2:17" x14ac:dyDescent="0.3">
      <c r="B155">
        <f>IFERROR(GeneralTable[[#This Row],[Ref.]],NA())</f>
        <v>152</v>
      </c>
      <c r="C155" s="10" t="str">
        <f>IFERROR(IF(GeneralTable[[#This Row],[Exclude From Chart]]="X",NA(),GeneralTable[[#This Row],[GraphLabel]]),NA())</f>
        <v>R7 7700 (RPL) [152]</v>
      </c>
      <c r="D155" s="10"/>
      <c r="E155" s="11">
        <f>IFERROR(IF(OR(GeneralTable[[#This Row],[Exclude From Chart]]="X",PerfPowerST[[#This Row],[ExcludeHere]]="X",ISBLANK(GeneralTable[[#This Row],[Cons. CB23ST]])),NA(),GeneralTable[[#This Row],[Cons. CB23ST]]),NA())</f>
        <v>20396</v>
      </c>
      <c r="F155" s="12">
        <f>IFERROR(IF(OR(GeneralTable[[#This Row],[Exclude From Chart]]="X",PerfPowerST[[#This Row],[ExcludeHere]]="X",ISBLANK(GeneralTable[[#This Row],[Cons. CB23ST]])),NA(),GeneralTable[[#This Row],[Dur. CB23ST]]),NA())</f>
        <v>430.07</v>
      </c>
      <c r="G155" s="16">
        <f>1000000000/50/PerfPowerST[[#This Row],[Cons. ST]]</f>
        <v>980.58442831927835</v>
      </c>
      <c r="H155" s="16">
        <f>1000000000/100/PerfPowerST[[#This Row],[Cons. ST]]</f>
        <v>490.29221415963917</v>
      </c>
      <c r="I155" s="16">
        <f>1000000000/200/PerfPowerST[[#This Row],[Cons. ST]]</f>
        <v>245.14610707981959</v>
      </c>
      <c r="J155" s="16">
        <f>1000000000/300/PerfPowerST[[#This Row],[Cons. ST]]</f>
        <v>163.43073805321305</v>
      </c>
      <c r="K155" s="16">
        <f>1000000000/400/PerfPowerST[[#This Row],[Cons. ST]]</f>
        <v>122.57305353990979</v>
      </c>
      <c r="L155" s="16">
        <f>1000000000/500/PerfPowerST[[#This Row],[Cons. ST]]</f>
        <v>98.058442831927835</v>
      </c>
      <c r="M155" s="16">
        <f>1000000000/600/PerfPowerST[[#This Row],[Cons. ST]]</f>
        <v>81.715369026606524</v>
      </c>
      <c r="N155" s="16">
        <f>1000000000/700/PerfPowerST[[#This Row],[Cons. ST]]</f>
        <v>70.041744879948453</v>
      </c>
      <c r="O155" s="16">
        <f>1000000000/800/PerfPowerST[[#This Row],[Cons. ST]]</f>
        <v>61.286526769954897</v>
      </c>
      <c r="P155" s="16">
        <f>1000000000/900/PerfPowerST[[#This Row],[Cons. ST]]</f>
        <v>54.476912684404347</v>
      </c>
      <c r="Q155" s="16">
        <f>1000000000/1000/PerfPowerST[[#This Row],[Cons. ST]]</f>
        <v>49.029221415963917</v>
      </c>
    </row>
    <row r="156" spans="2:17" x14ac:dyDescent="0.3">
      <c r="B156">
        <f>IFERROR(GeneralTable[[#This Row],[Ref.]],NA())</f>
        <v>153</v>
      </c>
      <c r="C156" s="10" t="str">
        <f>IFERROR(IF(GeneralTable[[#This Row],[Exclude From Chart]]="X",NA(),GeneralTable[[#This Row],[GraphLabel]]),NA())</f>
        <v>R7 7730U (Barcelo) [153]</v>
      </c>
      <c r="D156" s="10"/>
      <c r="E156" s="11">
        <f>IFERROR(IF(OR(GeneralTable[[#This Row],[Exclude From Chart]]="X",PerfPowerST[[#This Row],[ExcludeHere]]="X",ISBLANK(GeneralTable[[#This Row],[Cons. CB23ST]])),NA(),GeneralTable[[#This Row],[Cons. CB23ST]]),NA())</f>
        <v>10615</v>
      </c>
      <c r="F156" s="12">
        <f>IFERROR(IF(OR(GeneralTable[[#This Row],[Exclude From Chart]]="X",PerfPowerST[[#This Row],[ExcludeHere]]="X",ISBLANK(GeneralTable[[#This Row],[Cons. CB23ST]])),NA(),GeneralTable[[#This Row],[Dur. CB23ST]]),NA())</f>
        <v>594.19000000000005</v>
      </c>
      <c r="G156" s="16">
        <f>1000000000/50/PerfPowerST[[#This Row],[Cons. ST]]</f>
        <v>1884.1262364578427</v>
      </c>
      <c r="H156" s="16">
        <f>1000000000/100/PerfPowerST[[#This Row],[Cons. ST]]</f>
        <v>942.06311822892133</v>
      </c>
      <c r="I156" s="16">
        <f>1000000000/200/PerfPowerST[[#This Row],[Cons. ST]]</f>
        <v>471.03155911446066</v>
      </c>
      <c r="J156" s="16">
        <f>1000000000/300/PerfPowerST[[#This Row],[Cons. ST]]</f>
        <v>314.02103940964048</v>
      </c>
      <c r="K156" s="16">
        <f>1000000000/400/PerfPowerST[[#This Row],[Cons. ST]]</f>
        <v>235.51577955723033</v>
      </c>
      <c r="L156" s="16">
        <f>1000000000/500/PerfPowerST[[#This Row],[Cons. ST]]</f>
        <v>188.41262364578427</v>
      </c>
      <c r="M156" s="16">
        <f>1000000000/600/PerfPowerST[[#This Row],[Cons. ST]]</f>
        <v>157.01051970482024</v>
      </c>
      <c r="N156" s="16">
        <f>1000000000/700/PerfPowerST[[#This Row],[Cons. ST]]</f>
        <v>134.58044546127448</v>
      </c>
      <c r="O156" s="16">
        <f>1000000000/800/PerfPowerST[[#This Row],[Cons. ST]]</f>
        <v>117.75788977861517</v>
      </c>
      <c r="P156" s="16">
        <f>1000000000/900/PerfPowerST[[#This Row],[Cons. ST]]</f>
        <v>104.67367980321347</v>
      </c>
      <c r="Q156" s="16">
        <f>1000000000/1000/PerfPowerST[[#This Row],[Cons. ST]]</f>
        <v>94.206311822892133</v>
      </c>
    </row>
    <row r="157" spans="2:17" x14ac:dyDescent="0.3">
      <c r="B157">
        <f>IFERROR(GeneralTable[[#This Row],[Ref.]],NA())</f>
        <v>154</v>
      </c>
      <c r="C157" s="10" t="str">
        <f>IFERROR(IF(GeneralTable[[#This Row],[Exclude From Chart]]="X",NA(),GeneralTable[[#This Row],[GraphLabel]]),NA())</f>
        <v>R5 8600G (Phoenix) [154]</v>
      </c>
      <c r="D157" s="10"/>
      <c r="E157" s="11">
        <f>IFERROR(IF(OR(GeneralTable[[#This Row],[Exclude From Chart]]="X",PerfPowerST[[#This Row],[ExcludeHere]]="X",ISBLANK(GeneralTable[[#This Row],[Cons. CB23ST]])),NA(),GeneralTable[[#This Row],[Cons. CB23ST]]),NA())</f>
        <v>15375</v>
      </c>
      <c r="F157" s="12">
        <f>IFERROR(IF(OR(GeneralTable[[#This Row],[Exclude From Chart]]="X",PerfPowerST[[#This Row],[ExcludeHere]]="X",ISBLANK(GeneralTable[[#This Row],[Cons. CB23ST]])),NA(),GeneralTable[[#This Row],[Dur. CB23ST]]),NA())</f>
        <v>463.54</v>
      </c>
      <c r="G157" s="16">
        <f>1000000000/50/PerfPowerST[[#This Row],[Cons. ST]]</f>
        <v>1300.8130081300812</v>
      </c>
      <c r="H157" s="16">
        <f>1000000000/100/PerfPowerST[[#This Row],[Cons. ST]]</f>
        <v>650.40650406504062</v>
      </c>
      <c r="I157" s="16">
        <f>1000000000/200/PerfPowerST[[#This Row],[Cons. ST]]</f>
        <v>325.20325203252031</v>
      </c>
      <c r="J157" s="16">
        <f>1000000000/300/PerfPowerST[[#This Row],[Cons. ST]]</f>
        <v>216.80216802168022</v>
      </c>
      <c r="K157" s="16">
        <f>1000000000/400/PerfPowerST[[#This Row],[Cons. ST]]</f>
        <v>162.60162601626016</v>
      </c>
      <c r="L157" s="16">
        <f>1000000000/500/PerfPowerST[[#This Row],[Cons. ST]]</f>
        <v>130.08130081300814</v>
      </c>
      <c r="M157" s="16">
        <f>1000000000/600/PerfPowerST[[#This Row],[Cons. ST]]</f>
        <v>108.40108401084011</v>
      </c>
      <c r="N157" s="16">
        <f>1000000000/700/PerfPowerST[[#This Row],[Cons. ST]]</f>
        <v>92.915214866434383</v>
      </c>
      <c r="O157" s="16">
        <f>1000000000/800/PerfPowerST[[#This Row],[Cons. ST]]</f>
        <v>81.300813008130078</v>
      </c>
      <c r="P157" s="16">
        <f>1000000000/900/PerfPowerST[[#This Row],[Cons. ST]]</f>
        <v>72.267389340560072</v>
      </c>
      <c r="Q157" s="16">
        <f>1000000000/1000/PerfPowerST[[#This Row],[Cons. ST]]</f>
        <v>65.040650406504071</v>
      </c>
    </row>
    <row r="158" spans="2:17" x14ac:dyDescent="0.3">
      <c r="B158">
        <f>IFERROR(GeneralTable[[#This Row],[Ref.]],NA())</f>
        <v>155</v>
      </c>
      <c r="C158" s="10" t="str">
        <f>IFERROR(IF(GeneralTable[[#This Row],[Exclude From Chart]]="X",NA(),GeneralTable[[#This Row],[GraphLabel]]),NA())</f>
        <v>R5 8500G (Phoenix) [155]</v>
      </c>
      <c r="D158" s="10"/>
      <c r="E158" s="11">
        <f>IFERROR(IF(OR(GeneralTable[[#This Row],[Exclude From Chart]]="X",PerfPowerST[[#This Row],[ExcludeHere]]="X",ISBLANK(GeneralTable[[#This Row],[Cons. CB23ST]])),NA(),GeneralTable[[#This Row],[Cons. CB23ST]]),NA())</f>
        <v>10847</v>
      </c>
      <c r="F158" s="12">
        <f>IFERROR(IF(OR(GeneralTable[[#This Row],[Exclude From Chart]]="X",PerfPowerST[[#This Row],[ExcludeHere]]="X",ISBLANK(GeneralTable[[#This Row],[Cons. CB23ST]])),NA(),GeneralTable[[#This Row],[Dur. CB23ST]]),NA())</f>
        <v>454.33</v>
      </c>
      <c r="G158" s="16">
        <f>1000000000/50/PerfPowerST[[#This Row],[Cons. ST]]</f>
        <v>1843.8277864847423</v>
      </c>
      <c r="H158" s="16">
        <f>1000000000/100/PerfPowerST[[#This Row],[Cons. ST]]</f>
        <v>921.91389324237116</v>
      </c>
      <c r="I158" s="16">
        <f>1000000000/200/PerfPowerST[[#This Row],[Cons. ST]]</f>
        <v>460.95694662118558</v>
      </c>
      <c r="J158" s="16">
        <f>1000000000/300/PerfPowerST[[#This Row],[Cons. ST]]</f>
        <v>307.30463108079039</v>
      </c>
      <c r="K158" s="16">
        <f>1000000000/400/PerfPowerST[[#This Row],[Cons. ST]]</f>
        <v>230.47847331059279</v>
      </c>
      <c r="L158" s="16">
        <f>1000000000/500/PerfPowerST[[#This Row],[Cons. ST]]</f>
        <v>184.38277864847424</v>
      </c>
      <c r="M158" s="16">
        <f>1000000000/600/PerfPowerST[[#This Row],[Cons. ST]]</f>
        <v>153.65231554039519</v>
      </c>
      <c r="N158" s="16">
        <f>1000000000/700/PerfPowerST[[#This Row],[Cons. ST]]</f>
        <v>131.70198474891018</v>
      </c>
      <c r="O158" s="16">
        <f>1000000000/800/PerfPowerST[[#This Row],[Cons. ST]]</f>
        <v>115.23923665529639</v>
      </c>
      <c r="P158" s="16">
        <f>1000000000/900/PerfPowerST[[#This Row],[Cons. ST]]</f>
        <v>102.43487702693012</v>
      </c>
      <c r="Q158" s="16">
        <f>1000000000/1000/PerfPowerST[[#This Row],[Cons. ST]]</f>
        <v>92.191389324237122</v>
      </c>
    </row>
    <row r="159" spans="2:17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9" s="16" t="e">
        <f>1000000000/50/PerfPowerST[[#This Row],[Cons. ST]]</f>
        <v>#N/A</v>
      </c>
      <c r="H159" s="16" t="e">
        <f>1000000000/100/PerfPowerST[[#This Row],[Cons. ST]]</f>
        <v>#N/A</v>
      </c>
      <c r="I159" s="16" t="e">
        <f>1000000000/200/PerfPowerST[[#This Row],[Cons. ST]]</f>
        <v>#N/A</v>
      </c>
      <c r="J159" s="16" t="e">
        <f>1000000000/300/PerfPowerST[[#This Row],[Cons. ST]]</f>
        <v>#N/A</v>
      </c>
      <c r="K159" s="16" t="e">
        <f>1000000000/400/PerfPowerST[[#This Row],[Cons. ST]]</f>
        <v>#N/A</v>
      </c>
      <c r="L159" s="16" t="e">
        <f>1000000000/500/PerfPowerST[[#This Row],[Cons. ST]]</f>
        <v>#N/A</v>
      </c>
      <c r="M159" s="16" t="e">
        <f>1000000000/600/PerfPowerST[[#This Row],[Cons. ST]]</f>
        <v>#N/A</v>
      </c>
      <c r="N159" s="16" t="e">
        <f>1000000000/700/PerfPowerST[[#This Row],[Cons. ST]]</f>
        <v>#N/A</v>
      </c>
      <c r="O159" s="16" t="e">
        <f>1000000000/800/PerfPowerST[[#This Row],[Cons. ST]]</f>
        <v>#N/A</v>
      </c>
      <c r="P159" s="16" t="e">
        <f>1000000000/900/PerfPowerST[[#This Row],[Cons. ST]]</f>
        <v>#N/A</v>
      </c>
      <c r="Q159" s="16" t="e">
        <f>1000000000/1000/PerfPowerST[[#This Row],[Cons. ST]]</f>
        <v>#N/A</v>
      </c>
    </row>
    <row r="160" spans="2:17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0" s="16" t="e">
        <f>1000000000/50/PerfPowerST[[#This Row],[Cons. ST]]</f>
        <v>#N/A</v>
      </c>
      <c r="H160" s="16" t="e">
        <f>1000000000/100/PerfPowerST[[#This Row],[Cons. ST]]</f>
        <v>#N/A</v>
      </c>
      <c r="I160" s="16" t="e">
        <f>1000000000/200/PerfPowerST[[#This Row],[Cons. ST]]</f>
        <v>#N/A</v>
      </c>
      <c r="J160" s="16" t="e">
        <f>1000000000/300/PerfPowerST[[#This Row],[Cons. ST]]</f>
        <v>#N/A</v>
      </c>
      <c r="K160" s="16" t="e">
        <f>1000000000/400/PerfPowerST[[#This Row],[Cons. ST]]</f>
        <v>#N/A</v>
      </c>
      <c r="L160" s="16" t="e">
        <f>1000000000/500/PerfPowerST[[#This Row],[Cons. ST]]</f>
        <v>#N/A</v>
      </c>
      <c r="M160" s="16" t="e">
        <f>1000000000/600/PerfPowerST[[#This Row],[Cons. ST]]</f>
        <v>#N/A</v>
      </c>
      <c r="N160" s="16" t="e">
        <f>1000000000/700/PerfPowerST[[#This Row],[Cons. ST]]</f>
        <v>#N/A</v>
      </c>
      <c r="O160" s="16" t="e">
        <f>1000000000/800/PerfPowerST[[#This Row],[Cons. ST]]</f>
        <v>#N/A</v>
      </c>
      <c r="P160" s="16" t="e">
        <f>1000000000/900/PerfPowerST[[#This Row],[Cons. ST]]</f>
        <v>#N/A</v>
      </c>
      <c r="Q160" s="16" t="e">
        <f>1000000000/1000/PerfPowerST[[#This Row],[Cons. ST]]</f>
        <v>#N/A</v>
      </c>
    </row>
    <row r="161" spans="2:17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1" s="16" t="e">
        <f>1000000000/50/PerfPowerST[[#This Row],[Cons. ST]]</f>
        <v>#N/A</v>
      </c>
      <c r="H161" s="16" t="e">
        <f>1000000000/100/PerfPowerST[[#This Row],[Cons. ST]]</f>
        <v>#N/A</v>
      </c>
      <c r="I161" s="16" t="e">
        <f>1000000000/200/PerfPowerST[[#This Row],[Cons. ST]]</f>
        <v>#N/A</v>
      </c>
      <c r="J161" s="16" t="e">
        <f>1000000000/300/PerfPowerST[[#This Row],[Cons. ST]]</f>
        <v>#N/A</v>
      </c>
      <c r="K161" s="16" t="e">
        <f>1000000000/400/PerfPowerST[[#This Row],[Cons. ST]]</f>
        <v>#N/A</v>
      </c>
      <c r="L161" s="16" t="e">
        <f>1000000000/500/PerfPowerST[[#This Row],[Cons. ST]]</f>
        <v>#N/A</v>
      </c>
      <c r="M161" s="16" t="e">
        <f>1000000000/600/PerfPowerST[[#This Row],[Cons. ST]]</f>
        <v>#N/A</v>
      </c>
      <c r="N161" s="16" t="e">
        <f>1000000000/700/PerfPowerST[[#This Row],[Cons. ST]]</f>
        <v>#N/A</v>
      </c>
      <c r="O161" s="16" t="e">
        <f>1000000000/800/PerfPowerST[[#This Row],[Cons. ST]]</f>
        <v>#N/A</v>
      </c>
      <c r="P161" s="16" t="e">
        <f>1000000000/900/PerfPowerST[[#This Row],[Cons. ST]]</f>
        <v>#N/A</v>
      </c>
      <c r="Q161" s="16" t="e">
        <f>1000000000/1000/PerfPowerST[[#This Row],[Cons. ST]]</f>
        <v>#N/A</v>
      </c>
    </row>
    <row r="162" spans="2:17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2" s="16" t="e">
        <f>1000000000/50/PerfPowerST[[#This Row],[Cons. ST]]</f>
        <v>#N/A</v>
      </c>
      <c r="H162" s="16" t="e">
        <f>1000000000/100/PerfPowerST[[#This Row],[Cons. ST]]</f>
        <v>#N/A</v>
      </c>
      <c r="I162" s="16" t="e">
        <f>1000000000/200/PerfPowerST[[#This Row],[Cons. ST]]</f>
        <v>#N/A</v>
      </c>
      <c r="J162" s="16" t="e">
        <f>1000000000/300/PerfPowerST[[#This Row],[Cons. ST]]</f>
        <v>#N/A</v>
      </c>
      <c r="K162" s="16" t="e">
        <f>1000000000/400/PerfPowerST[[#This Row],[Cons. ST]]</f>
        <v>#N/A</v>
      </c>
      <c r="L162" s="16" t="e">
        <f>1000000000/500/PerfPowerST[[#This Row],[Cons. ST]]</f>
        <v>#N/A</v>
      </c>
      <c r="M162" s="16" t="e">
        <f>1000000000/600/PerfPowerST[[#This Row],[Cons. ST]]</f>
        <v>#N/A</v>
      </c>
      <c r="N162" s="16" t="e">
        <f>1000000000/700/PerfPowerST[[#This Row],[Cons. ST]]</f>
        <v>#N/A</v>
      </c>
      <c r="O162" s="16" t="e">
        <f>1000000000/800/PerfPowerST[[#This Row],[Cons. ST]]</f>
        <v>#N/A</v>
      </c>
      <c r="P162" s="16" t="e">
        <f>1000000000/900/PerfPowerST[[#This Row],[Cons. ST]]</f>
        <v>#N/A</v>
      </c>
      <c r="Q162" s="16" t="e">
        <f>1000000000/1000/PerfPowerST[[#This Row],[Cons. ST]]</f>
        <v>#N/A</v>
      </c>
    </row>
    <row r="163" spans="2:17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3" s="16" t="e">
        <f>1000000000/50/PerfPowerST[[#This Row],[Cons. ST]]</f>
        <v>#N/A</v>
      </c>
      <c r="H163" s="16" t="e">
        <f>1000000000/100/PerfPowerST[[#This Row],[Cons. ST]]</f>
        <v>#N/A</v>
      </c>
      <c r="I163" s="16" t="e">
        <f>1000000000/200/PerfPowerST[[#This Row],[Cons. ST]]</f>
        <v>#N/A</v>
      </c>
      <c r="J163" s="16" t="e">
        <f>1000000000/300/PerfPowerST[[#This Row],[Cons. ST]]</f>
        <v>#N/A</v>
      </c>
      <c r="K163" s="16" t="e">
        <f>1000000000/400/PerfPowerST[[#This Row],[Cons. ST]]</f>
        <v>#N/A</v>
      </c>
      <c r="L163" s="16" t="e">
        <f>1000000000/500/PerfPowerST[[#This Row],[Cons. ST]]</f>
        <v>#N/A</v>
      </c>
      <c r="M163" s="16" t="e">
        <f>1000000000/600/PerfPowerST[[#This Row],[Cons. ST]]</f>
        <v>#N/A</v>
      </c>
      <c r="N163" s="16" t="e">
        <f>1000000000/700/PerfPowerST[[#This Row],[Cons. ST]]</f>
        <v>#N/A</v>
      </c>
      <c r="O163" s="16" t="e">
        <f>1000000000/800/PerfPowerST[[#This Row],[Cons. ST]]</f>
        <v>#N/A</v>
      </c>
      <c r="P163" s="16" t="e">
        <f>1000000000/900/PerfPowerST[[#This Row],[Cons. ST]]</f>
        <v>#N/A</v>
      </c>
      <c r="Q163" s="16" t="e">
        <f>1000000000/1000/PerfPowerST[[#This Row],[Cons. ST]]</f>
        <v>#N/A</v>
      </c>
    </row>
    <row r="164" spans="2:17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4" s="16" t="e">
        <f>1000000000/50/PerfPowerST[[#This Row],[Cons. ST]]</f>
        <v>#N/A</v>
      </c>
      <c r="H164" s="16" t="e">
        <f>1000000000/100/PerfPowerST[[#This Row],[Cons. ST]]</f>
        <v>#N/A</v>
      </c>
      <c r="I164" s="16" t="e">
        <f>1000000000/200/PerfPowerST[[#This Row],[Cons. ST]]</f>
        <v>#N/A</v>
      </c>
      <c r="J164" s="16" t="e">
        <f>1000000000/300/PerfPowerST[[#This Row],[Cons. ST]]</f>
        <v>#N/A</v>
      </c>
      <c r="K164" s="16" t="e">
        <f>1000000000/400/PerfPowerST[[#This Row],[Cons. ST]]</f>
        <v>#N/A</v>
      </c>
      <c r="L164" s="16" t="e">
        <f>1000000000/500/PerfPowerST[[#This Row],[Cons. ST]]</f>
        <v>#N/A</v>
      </c>
      <c r="M164" s="16" t="e">
        <f>1000000000/600/PerfPowerST[[#This Row],[Cons. ST]]</f>
        <v>#N/A</v>
      </c>
      <c r="N164" s="16" t="e">
        <f>1000000000/700/PerfPowerST[[#This Row],[Cons. ST]]</f>
        <v>#N/A</v>
      </c>
      <c r="O164" s="16" t="e">
        <f>1000000000/800/PerfPowerST[[#This Row],[Cons. ST]]</f>
        <v>#N/A</v>
      </c>
      <c r="P164" s="16" t="e">
        <f>1000000000/900/PerfPowerST[[#This Row],[Cons. ST]]</f>
        <v>#N/A</v>
      </c>
      <c r="Q164" s="16" t="e">
        <f>1000000000/1000/PerfPowerST[[#This Row],[Cons. ST]]</f>
        <v>#N/A</v>
      </c>
    </row>
    <row r="165" spans="2:17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5" s="16" t="e">
        <f>1000000000/50/PerfPowerST[[#This Row],[Cons. ST]]</f>
        <v>#N/A</v>
      </c>
      <c r="H165" s="16" t="e">
        <f>1000000000/100/PerfPowerST[[#This Row],[Cons. ST]]</f>
        <v>#N/A</v>
      </c>
      <c r="I165" s="16" t="e">
        <f>1000000000/200/PerfPowerST[[#This Row],[Cons. ST]]</f>
        <v>#N/A</v>
      </c>
      <c r="J165" s="16" t="e">
        <f>1000000000/300/PerfPowerST[[#This Row],[Cons. ST]]</f>
        <v>#N/A</v>
      </c>
      <c r="K165" s="16" t="e">
        <f>1000000000/400/PerfPowerST[[#This Row],[Cons. ST]]</f>
        <v>#N/A</v>
      </c>
      <c r="L165" s="16" t="e">
        <f>1000000000/500/PerfPowerST[[#This Row],[Cons. ST]]</f>
        <v>#N/A</v>
      </c>
      <c r="M165" s="16" t="e">
        <f>1000000000/600/PerfPowerST[[#This Row],[Cons. ST]]</f>
        <v>#N/A</v>
      </c>
      <c r="N165" s="16" t="e">
        <f>1000000000/700/PerfPowerST[[#This Row],[Cons. ST]]</f>
        <v>#N/A</v>
      </c>
      <c r="O165" s="16" t="e">
        <f>1000000000/800/PerfPowerST[[#This Row],[Cons. ST]]</f>
        <v>#N/A</v>
      </c>
      <c r="P165" s="16" t="e">
        <f>1000000000/900/PerfPowerST[[#This Row],[Cons. ST]]</f>
        <v>#N/A</v>
      </c>
      <c r="Q165" s="16" t="e">
        <f>1000000000/1000/PerfPowerST[[#This Row],[Cons. ST]]</f>
        <v>#N/A</v>
      </c>
    </row>
    <row r="166" spans="2:17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6" s="16" t="e">
        <f>1000000000/50/PerfPowerST[[#This Row],[Cons. ST]]</f>
        <v>#N/A</v>
      </c>
      <c r="H166" s="16" t="e">
        <f>1000000000/100/PerfPowerST[[#This Row],[Cons. ST]]</f>
        <v>#N/A</v>
      </c>
      <c r="I166" s="16" t="e">
        <f>1000000000/200/PerfPowerST[[#This Row],[Cons. ST]]</f>
        <v>#N/A</v>
      </c>
      <c r="J166" s="16" t="e">
        <f>1000000000/300/PerfPowerST[[#This Row],[Cons. ST]]</f>
        <v>#N/A</v>
      </c>
      <c r="K166" s="16" t="e">
        <f>1000000000/400/PerfPowerST[[#This Row],[Cons. ST]]</f>
        <v>#N/A</v>
      </c>
      <c r="L166" s="16" t="e">
        <f>1000000000/500/PerfPowerST[[#This Row],[Cons. ST]]</f>
        <v>#N/A</v>
      </c>
      <c r="M166" s="16" t="e">
        <f>1000000000/600/PerfPowerST[[#This Row],[Cons. ST]]</f>
        <v>#N/A</v>
      </c>
      <c r="N166" s="16" t="e">
        <f>1000000000/700/PerfPowerST[[#This Row],[Cons. ST]]</f>
        <v>#N/A</v>
      </c>
      <c r="O166" s="16" t="e">
        <f>1000000000/800/PerfPowerST[[#This Row],[Cons. ST]]</f>
        <v>#N/A</v>
      </c>
      <c r="P166" s="16" t="e">
        <f>1000000000/900/PerfPowerST[[#This Row],[Cons. ST]]</f>
        <v>#N/A</v>
      </c>
      <c r="Q166" s="16" t="e">
        <f>1000000000/1000/PerfPowerST[[#This Row],[Cons. ST]]</f>
        <v>#N/A</v>
      </c>
    </row>
    <row r="167" spans="2:17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7" s="16" t="e">
        <f>1000000000/50/PerfPowerST[[#This Row],[Cons. ST]]</f>
        <v>#N/A</v>
      </c>
      <c r="H167" s="16" t="e">
        <f>1000000000/100/PerfPowerST[[#This Row],[Cons. ST]]</f>
        <v>#N/A</v>
      </c>
      <c r="I167" s="16" t="e">
        <f>1000000000/200/PerfPowerST[[#This Row],[Cons. ST]]</f>
        <v>#N/A</v>
      </c>
      <c r="J167" s="16" t="e">
        <f>1000000000/300/PerfPowerST[[#This Row],[Cons. ST]]</f>
        <v>#N/A</v>
      </c>
      <c r="K167" s="16" t="e">
        <f>1000000000/400/PerfPowerST[[#This Row],[Cons. ST]]</f>
        <v>#N/A</v>
      </c>
      <c r="L167" s="16" t="e">
        <f>1000000000/500/PerfPowerST[[#This Row],[Cons. ST]]</f>
        <v>#N/A</v>
      </c>
      <c r="M167" s="16" t="e">
        <f>1000000000/600/PerfPowerST[[#This Row],[Cons. ST]]</f>
        <v>#N/A</v>
      </c>
      <c r="N167" s="16" t="e">
        <f>1000000000/700/PerfPowerST[[#This Row],[Cons. ST]]</f>
        <v>#N/A</v>
      </c>
      <c r="O167" s="16" t="e">
        <f>1000000000/800/PerfPowerST[[#This Row],[Cons. ST]]</f>
        <v>#N/A</v>
      </c>
      <c r="P167" s="16" t="e">
        <f>1000000000/900/PerfPowerST[[#This Row],[Cons. ST]]</f>
        <v>#N/A</v>
      </c>
      <c r="Q167" s="16" t="e">
        <f>1000000000/1000/PerfPowerST[[#This Row],[Cons. ST]]</f>
        <v>#N/A</v>
      </c>
    </row>
    <row r="168" spans="2:17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8" s="16" t="e">
        <f>1000000000/50/PerfPowerST[[#This Row],[Cons. ST]]</f>
        <v>#N/A</v>
      </c>
      <c r="H168" s="16" t="e">
        <f>1000000000/100/PerfPowerST[[#This Row],[Cons. ST]]</f>
        <v>#N/A</v>
      </c>
      <c r="I168" s="16" t="e">
        <f>1000000000/200/PerfPowerST[[#This Row],[Cons. ST]]</f>
        <v>#N/A</v>
      </c>
      <c r="J168" s="16" t="e">
        <f>1000000000/300/PerfPowerST[[#This Row],[Cons. ST]]</f>
        <v>#N/A</v>
      </c>
      <c r="K168" s="16" t="e">
        <f>1000000000/400/PerfPowerST[[#This Row],[Cons. ST]]</f>
        <v>#N/A</v>
      </c>
      <c r="L168" s="16" t="e">
        <f>1000000000/500/PerfPowerST[[#This Row],[Cons. ST]]</f>
        <v>#N/A</v>
      </c>
      <c r="M168" s="16" t="e">
        <f>1000000000/600/PerfPowerST[[#This Row],[Cons. ST]]</f>
        <v>#N/A</v>
      </c>
      <c r="N168" s="16" t="e">
        <f>1000000000/700/PerfPowerST[[#This Row],[Cons. ST]]</f>
        <v>#N/A</v>
      </c>
      <c r="O168" s="16" t="e">
        <f>1000000000/800/PerfPowerST[[#This Row],[Cons. ST]]</f>
        <v>#N/A</v>
      </c>
      <c r="P168" s="16" t="e">
        <f>1000000000/900/PerfPowerST[[#This Row],[Cons. ST]]</f>
        <v>#N/A</v>
      </c>
      <c r="Q168" s="16" t="e">
        <f>1000000000/1000/PerfPowerST[[#This Row],[Cons. ST]]</f>
        <v>#N/A</v>
      </c>
    </row>
    <row r="169" spans="2:17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9" s="16" t="e">
        <f>1000000000/50/PerfPowerST[[#This Row],[Cons. ST]]</f>
        <v>#N/A</v>
      </c>
      <c r="H169" s="16" t="e">
        <f>1000000000/100/PerfPowerST[[#This Row],[Cons. ST]]</f>
        <v>#N/A</v>
      </c>
      <c r="I169" s="16" t="e">
        <f>1000000000/200/PerfPowerST[[#This Row],[Cons. ST]]</f>
        <v>#N/A</v>
      </c>
      <c r="J169" s="16" t="e">
        <f>1000000000/300/PerfPowerST[[#This Row],[Cons. ST]]</f>
        <v>#N/A</v>
      </c>
      <c r="K169" s="16" t="e">
        <f>1000000000/400/PerfPowerST[[#This Row],[Cons. ST]]</f>
        <v>#N/A</v>
      </c>
      <c r="L169" s="16" t="e">
        <f>1000000000/500/PerfPowerST[[#This Row],[Cons. ST]]</f>
        <v>#N/A</v>
      </c>
      <c r="M169" s="16" t="e">
        <f>1000000000/600/PerfPowerST[[#This Row],[Cons. ST]]</f>
        <v>#N/A</v>
      </c>
      <c r="N169" s="16" t="e">
        <f>1000000000/700/PerfPowerST[[#This Row],[Cons. ST]]</f>
        <v>#N/A</v>
      </c>
      <c r="O169" s="16" t="e">
        <f>1000000000/800/PerfPowerST[[#This Row],[Cons. ST]]</f>
        <v>#N/A</v>
      </c>
      <c r="P169" s="16" t="e">
        <f>1000000000/900/PerfPowerST[[#This Row],[Cons. ST]]</f>
        <v>#N/A</v>
      </c>
      <c r="Q169" s="16" t="e">
        <f>1000000000/1000/PerfPowerST[[#This Row],[Cons. ST]]</f>
        <v>#N/A</v>
      </c>
    </row>
    <row r="170" spans="2:17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0" s="16" t="e">
        <f>1000000000/50/PerfPowerST[[#This Row],[Cons. ST]]</f>
        <v>#N/A</v>
      </c>
      <c r="H170" s="16" t="e">
        <f>1000000000/100/PerfPowerST[[#This Row],[Cons. ST]]</f>
        <v>#N/A</v>
      </c>
      <c r="I170" s="16" t="e">
        <f>1000000000/200/PerfPowerST[[#This Row],[Cons. ST]]</f>
        <v>#N/A</v>
      </c>
      <c r="J170" s="16" t="e">
        <f>1000000000/300/PerfPowerST[[#This Row],[Cons. ST]]</f>
        <v>#N/A</v>
      </c>
      <c r="K170" s="16" t="e">
        <f>1000000000/400/PerfPowerST[[#This Row],[Cons. ST]]</f>
        <v>#N/A</v>
      </c>
      <c r="L170" s="16" t="e">
        <f>1000000000/500/PerfPowerST[[#This Row],[Cons. ST]]</f>
        <v>#N/A</v>
      </c>
      <c r="M170" s="16" t="e">
        <f>1000000000/600/PerfPowerST[[#This Row],[Cons. ST]]</f>
        <v>#N/A</v>
      </c>
      <c r="N170" s="16" t="e">
        <f>1000000000/700/PerfPowerST[[#This Row],[Cons. ST]]</f>
        <v>#N/A</v>
      </c>
      <c r="O170" s="16" t="e">
        <f>1000000000/800/PerfPowerST[[#This Row],[Cons. ST]]</f>
        <v>#N/A</v>
      </c>
      <c r="P170" s="16" t="e">
        <f>1000000000/900/PerfPowerST[[#This Row],[Cons. ST]]</f>
        <v>#N/A</v>
      </c>
      <c r="Q170" s="16" t="e">
        <f>1000000000/1000/PerfPowerST[[#This Row],[Cons. ST]]</f>
        <v>#N/A</v>
      </c>
    </row>
    <row r="171" spans="2:17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1" s="16" t="e">
        <f>1000000000/50/PerfPowerST[[#This Row],[Cons. ST]]</f>
        <v>#N/A</v>
      </c>
      <c r="H171" s="16" t="e">
        <f>1000000000/100/PerfPowerST[[#This Row],[Cons. ST]]</f>
        <v>#N/A</v>
      </c>
      <c r="I171" s="16" t="e">
        <f>1000000000/200/PerfPowerST[[#This Row],[Cons. ST]]</f>
        <v>#N/A</v>
      </c>
      <c r="J171" s="16" t="e">
        <f>1000000000/300/PerfPowerST[[#This Row],[Cons. ST]]</f>
        <v>#N/A</v>
      </c>
      <c r="K171" s="16" t="e">
        <f>1000000000/400/PerfPowerST[[#This Row],[Cons. ST]]</f>
        <v>#N/A</v>
      </c>
      <c r="L171" s="16" t="e">
        <f>1000000000/500/PerfPowerST[[#This Row],[Cons. ST]]</f>
        <v>#N/A</v>
      </c>
      <c r="M171" s="16" t="e">
        <f>1000000000/600/PerfPowerST[[#This Row],[Cons. ST]]</f>
        <v>#N/A</v>
      </c>
      <c r="N171" s="16" t="e">
        <f>1000000000/700/PerfPowerST[[#This Row],[Cons. ST]]</f>
        <v>#N/A</v>
      </c>
      <c r="O171" s="16" t="e">
        <f>1000000000/800/PerfPowerST[[#This Row],[Cons. ST]]</f>
        <v>#N/A</v>
      </c>
      <c r="P171" s="16" t="e">
        <f>1000000000/900/PerfPowerST[[#This Row],[Cons. ST]]</f>
        <v>#N/A</v>
      </c>
      <c r="Q171" s="16" t="e">
        <f>1000000000/1000/PerfPowerST[[#This Row],[Cons. ST]]</f>
        <v>#N/A</v>
      </c>
    </row>
    <row r="172" spans="2:17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2" s="16" t="e">
        <f>1000000000/50/PerfPowerST[[#This Row],[Cons. ST]]</f>
        <v>#N/A</v>
      </c>
      <c r="H172" s="16" t="e">
        <f>1000000000/100/PerfPowerST[[#This Row],[Cons. ST]]</f>
        <v>#N/A</v>
      </c>
      <c r="I172" s="16" t="e">
        <f>1000000000/200/PerfPowerST[[#This Row],[Cons. ST]]</f>
        <v>#N/A</v>
      </c>
      <c r="J172" s="16" t="e">
        <f>1000000000/300/PerfPowerST[[#This Row],[Cons. ST]]</f>
        <v>#N/A</v>
      </c>
      <c r="K172" s="16" t="e">
        <f>1000000000/400/PerfPowerST[[#This Row],[Cons. ST]]</f>
        <v>#N/A</v>
      </c>
      <c r="L172" s="16" t="e">
        <f>1000000000/500/PerfPowerST[[#This Row],[Cons. ST]]</f>
        <v>#N/A</v>
      </c>
      <c r="M172" s="16" t="e">
        <f>1000000000/600/PerfPowerST[[#This Row],[Cons. ST]]</f>
        <v>#N/A</v>
      </c>
      <c r="N172" s="16" t="e">
        <f>1000000000/700/PerfPowerST[[#This Row],[Cons. ST]]</f>
        <v>#N/A</v>
      </c>
      <c r="O172" s="16" t="e">
        <f>1000000000/800/PerfPowerST[[#This Row],[Cons. ST]]</f>
        <v>#N/A</v>
      </c>
      <c r="P172" s="16" t="e">
        <f>1000000000/900/PerfPowerST[[#This Row],[Cons. ST]]</f>
        <v>#N/A</v>
      </c>
      <c r="Q172" s="16" t="e">
        <f>1000000000/1000/PerfPowerST[[#This Row],[Cons. ST]]</f>
        <v>#N/A</v>
      </c>
    </row>
    <row r="173" spans="2:17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3" s="16" t="e">
        <f>1000000000/50/PerfPowerST[[#This Row],[Cons. ST]]</f>
        <v>#N/A</v>
      </c>
      <c r="H173" s="16" t="e">
        <f>1000000000/100/PerfPowerST[[#This Row],[Cons. ST]]</f>
        <v>#N/A</v>
      </c>
      <c r="I173" s="16" t="e">
        <f>1000000000/200/PerfPowerST[[#This Row],[Cons. ST]]</f>
        <v>#N/A</v>
      </c>
      <c r="J173" s="16" t="e">
        <f>1000000000/300/PerfPowerST[[#This Row],[Cons. ST]]</f>
        <v>#N/A</v>
      </c>
      <c r="K173" s="16" t="e">
        <f>1000000000/400/PerfPowerST[[#This Row],[Cons. ST]]</f>
        <v>#N/A</v>
      </c>
      <c r="L173" s="16" t="e">
        <f>1000000000/500/PerfPowerST[[#This Row],[Cons. ST]]</f>
        <v>#N/A</v>
      </c>
      <c r="M173" s="16" t="e">
        <f>1000000000/600/PerfPowerST[[#This Row],[Cons. ST]]</f>
        <v>#N/A</v>
      </c>
      <c r="N173" s="16" t="e">
        <f>1000000000/700/PerfPowerST[[#This Row],[Cons. ST]]</f>
        <v>#N/A</v>
      </c>
      <c r="O173" s="16" t="e">
        <f>1000000000/800/PerfPowerST[[#This Row],[Cons. ST]]</f>
        <v>#N/A</v>
      </c>
      <c r="P173" s="16" t="e">
        <f>1000000000/900/PerfPowerST[[#This Row],[Cons. ST]]</f>
        <v>#N/A</v>
      </c>
      <c r="Q173" s="16" t="e">
        <f>1000000000/1000/PerfPowerST[[#This Row],[Cons. ST]]</f>
        <v>#N/A</v>
      </c>
    </row>
    <row r="174" spans="2:17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4" s="16" t="e">
        <f>1000000000/50/PerfPowerST[[#This Row],[Cons. ST]]</f>
        <v>#N/A</v>
      </c>
      <c r="H174" s="16" t="e">
        <f>1000000000/100/PerfPowerST[[#This Row],[Cons. ST]]</f>
        <v>#N/A</v>
      </c>
      <c r="I174" s="16" t="e">
        <f>1000000000/200/PerfPowerST[[#This Row],[Cons. ST]]</f>
        <v>#N/A</v>
      </c>
      <c r="J174" s="16" t="e">
        <f>1000000000/300/PerfPowerST[[#This Row],[Cons. ST]]</f>
        <v>#N/A</v>
      </c>
      <c r="K174" s="16" t="e">
        <f>1000000000/400/PerfPowerST[[#This Row],[Cons. ST]]</f>
        <v>#N/A</v>
      </c>
      <c r="L174" s="16" t="e">
        <f>1000000000/500/PerfPowerST[[#This Row],[Cons. ST]]</f>
        <v>#N/A</v>
      </c>
      <c r="M174" s="16" t="e">
        <f>1000000000/600/PerfPowerST[[#This Row],[Cons. ST]]</f>
        <v>#N/A</v>
      </c>
      <c r="N174" s="16" t="e">
        <f>1000000000/700/PerfPowerST[[#This Row],[Cons. ST]]</f>
        <v>#N/A</v>
      </c>
      <c r="O174" s="16" t="e">
        <f>1000000000/800/PerfPowerST[[#This Row],[Cons. ST]]</f>
        <v>#N/A</v>
      </c>
      <c r="P174" s="16" t="e">
        <f>1000000000/900/PerfPowerST[[#This Row],[Cons. ST]]</f>
        <v>#N/A</v>
      </c>
      <c r="Q174" s="16" t="e">
        <f>1000000000/1000/PerfPowerST[[#This Row],[Cons. ST]]</f>
        <v>#N/A</v>
      </c>
    </row>
    <row r="175" spans="2:17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5" s="16" t="e">
        <f>1000000000/50/PerfPowerST[[#This Row],[Cons. ST]]</f>
        <v>#N/A</v>
      </c>
      <c r="H175" s="16" t="e">
        <f>1000000000/100/PerfPowerST[[#This Row],[Cons. ST]]</f>
        <v>#N/A</v>
      </c>
      <c r="I175" s="16" t="e">
        <f>1000000000/200/PerfPowerST[[#This Row],[Cons. ST]]</f>
        <v>#N/A</v>
      </c>
      <c r="J175" s="16" t="e">
        <f>1000000000/300/PerfPowerST[[#This Row],[Cons. ST]]</f>
        <v>#N/A</v>
      </c>
      <c r="K175" s="16" t="e">
        <f>1000000000/400/PerfPowerST[[#This Row],[Cons. ST]]</f>
        <v>#N/A</v>
      </c>
      <c r="L175" s="16" t="e">
        <f>1000000000/500/PerfPowerST[[#This Row],[Cons. ST]]</f>
        <v>#N/A</v>
      </c>
      <c r="M175" s="16" t="e">
        <f>1000000000/600/PerfPowerST[[#This Row],[Cons. ST]]</f>
        <v>#N/A</v>
      </c>
      <c r="N175" s="16" t="e">
        <f>1000000000/700/PerfPowerST[[#This Row],[Cons. ST]]</f>
        <v>#N/A</v>
      </c>
      <c r="O175" s="16" t="e">
        <f>1000000000/800/PerfPowerST[[#This Row],[Cons. ST]]</f>
        <v>#N/A</v>
      </c>
      <c r="P175" s="16" t="e">
        <f>1000000000/900/PerfPowerST[[#This Row],[Cons. ST]]</f>
        <v>#N/A</v>
      </c>
      <c r="Q175" s="16" t="e">
        <f>1000000000/1000/PerfPowerST[[#This Row],[Cons. ST]]</f>
        <v>#N/A</v>
      </c>
    </row>
    <row r="176" spans="2:17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6" s="16" t="e">
        <f>1000000000/50/PerfPowerST[[#This Row],[Cons. ST]]</f>
        <v>#N/A</v>
      </c>
      <c r="H176" s="16" t="e">
        <f>1000000000/100/PerfPowerST[[#This Row],[Cons. ST]]</f>
        <v>#N/A</v>
      </c>
      <c r="I176" s="16" t="e">
        <f>1000000000/200/PerfPowerST[[#This Row],[Cons. ST]]</f>
        <v>#N/A</v>
      </c>
      <c r="J176" s="16" t="e">
        <f>1000000000/300/PerfPowerST[[#This Row],[Cons. ST]]</f>
        <v>#N/A</v>
      </c>
      <c r="K176" s="16" t="e">
        <f>1000000000/400/PerfPowerST[[#This Row],[Cons. ST]]</f>
        <v>#N/A</v>
      </c>
      <c r="L176" s="16" t="e">
        <f>1000000000/500/PerfPowerST[[#This Row],[Cons. ST]]</f>
        <v>#N/A</v>
      </c>
      <c r="M176" s="16" t="e">
        <f>1000000000/600/PerfPowerST[[#This Row],[Cons. ST]]</f>
        <v>#N/A</v>
      </c>
      <c r="N176" s="16" t="e">
        <f>1000000000/700/PerfPowerST[[#This Row],[Cons. ST]]</f>
        <v>#N/A</v>
      </c>
      <c r="O176" s="16" t="e">
        <f>1000000000/800/PerfPowerST[[#This Row],[Cons. ST]]</f>
        <v>#N/A</v>
      </c>
      <c r="P176" s="16" t="e">
        <f>1000000000/900/PerfPowerST[[#This Row],[Cons. ST]]</f>
        <v>#N/A</v>
      </c>
      <c r="Q176" s="16" t="e">
        <f>1000000000/1000/PerfPowerST[[#This Row],[Cons. ST]]</f>
        <v>#N/A</v>
      </c>
    </row>
    <row r="177" spans="2:17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7" s="16" t="e">
        <f>1000000000/50/PerfPowerST[[#This Row],[Cons. ST]]</f>
        <v>#N/A</v>
      </c>
      <c r="H177" s="16" t="e">
        <f>1000000000/100/PerfPowerST[[#This Row],[Cons. ST]]</f>
        <v>#N/A</v>
      </c>
      <c r="I177" s="16" t="e">
        <f>1000000000/200/PerfPowerST[[#This Row],[Cons. ST]]</f>
        <v>#N/A</v>
      </c>
      <c r="J177" s="16" t="e">
        <f>1000000000/300/PerfPowerST[[#This Row],[Cons. ST]]</f>
        <v>#N/A</v>
      </c>
      <c r="K177" s="16" t="e">
        <f>1000000000/400/PerfPowerST[[#This Row],[Cons. ST]]</f>
        <v>#N/A</v>
      </c>
      <c r="L177" s="16" t="e">
        <f>1000000000/500/PerfPowerST[[#This Row],[Cons. ST]]</f>
        <v>#N/A</v>
      </c>
      <c r="M177" s="16" t="e">
        <f>1000000000/600/PerfPowerST[[#This Row],[Cons. ST]]</f>
        <v>#N/A</v>
      </c>
      <c r="N177" s="16" t="e">
        <f>1000000000/700/PerfPowerST[[#This Row],[Cons. ST]]</f>
        <v>#N/A</v>
      </c>
      <c r="O177" s="16" t="e">
        <f>1000000000/800/PerfPowerST[[#This Row],[Cons. ST]]</f>
        <v>#N/A</v>
      </c>
      <c r="P177" s="16" t="e">
        <f>1000000000/900/PerfPowerST[[#This Row],[Cons. ST]]</f>
        <v>#N/A</v>
      </c>
      <c r="Q177" s="16" t="e">
        <f>1000000000/1000/PerfPowerST[[#This Row],[Cons. ST]]</f>
        <v>#N/A</v>
      </c>
    </row>
    <row r="178" spans="2:17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8" s="16" t="e">
        <f>1000000000/50/PerfPowerST[[#This Row],[Cons. ST]]</f>
        <v>#N/A</v>
      </c>
      <c r="H178" s="16" t="e">
        <f>1000000000/100/PerfPowerST[[#This Row],[Cons. ST]]</f>
        <v>#N/A</v>
      </c>
      <c r="I178" s="16" t="e">
        <f>1000000000/200/PerfPowerST[[#This Row],[Cons. ST]]</f>
        <v>#N/A</v>
      </c>
      <c r="J178" s="16" t="e">
        <f>1000000000/300/PerfPowerST[[#This Row],[Cons. ST]]</f>
        <v>#N/A</v>
      </c>
      <c r="K178" s="16" t="e">
        <f>1000000000/400/PerfPowerST[[#This Row],[Cons. ST]]</f>
        <v>#N/A</v>
      </c>
      <c r="L178" s="16" t="e">
        <f>1000000000/500/PerfPowerST[[#This Row],[Cons. ST]]</f>
        <v>#N/A</v>
      </c>
      <c r="M178" s="16" t="e">
        <f>1000000000/600/PerfPowerST[[#This Row],[Cons. ST]]</f>
        <v>#N/A</v>
      </c>
      <c r="N178" s="16" t="e">
        <f>1000000000/700/PerfPowerST[[#This Row],[Cons. ST]]</f>
        <v>#N/A</v>
      </c>
      <c r="O178" s="16" t="e">
        <f>1000000000/800/PerfPowerST[[#This Row],[Cons. ST]]</f>
        <v>#N/A</v>
      </c>
      <c r="P178" s="16" t="e">
        <f>1000000000/900/PerfPowerST[[#This Row],[Cons. ST]]</f>
        <v>#N/A</v>
      </c>
      <c r="Q178" s="16" t="e">
        <f>1000000000/1000/PerfPowerST[[#This Row],[Cons. ST]]</f>
        <v>#N/A</v>
      </c>
    </row>
    <row r="179" spans="2:17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9" s="16" t="e">
        <f>1000000000/50/PerfPowerST[[#This Row],[Cons. ST]]</f>
        <v>#N/A</v>
      </c>
      <c r="H179" s="16" t="e">
        <f>1000000000/100/PerfPowerST[[#This Row],[Cons. ST]]</f>
        <v>#N/A</v>
      </c>
      <c r="I179" s="16" t="e">
        <f>1000000000/200/PerfPowerST[[#This Row],[Cons. ST]]</f>
        <v>#N/A</v>
      </c>
      <c r="J179" s="16" t="e">
        <f>1000000000/300/PerfPowerST[[#This Row],[Cons. ST]]</f>
        <v>#N/A</v>
      </c>
      <c r="K179" s="16" t="e">
        <f>1000000000/400/PerfPowerST[[#This Row],[Cons. ST]]</f>
        <v>#N/A</v>
      </c>
      <c r="L179" s="16" t="e">
        <f>1000000000/500/PerfPowerST[[#This Row],[Cons. ST]]</f>
        <v>#N/A</v>
      </c>
      <c r="M179" s="16" t="e">
        <f>1000000000/600/PerfPowerST[[#This Row],[Cons. ST]]</f>
        <v>#N/A</v>
      </c>
      <c r="N179" s="16" t="e">
        <f>1000000000/700/PerfPowerST[[#This Row],[Cons. ST]]</f>
        <v>#N/A</v>
      </c>
      <c r="O179" s="16" t="e">
        <f>1000000000/800/PerfPowerST[[#This Row],[Cons. ST]]</f>
        <v>#N/A</v>
      </c>
      <c r="P179" s="16" t="e">
        <f>1000000000/900/PerfPowerST[[#This Row],[Cons. ST]]</f>
        <v>#N/A</v>
      </c>
      <c r="Q179" s="16" t="e">
        <f>1000000000/1000/PerfPowerST[[#This Row],[Cons. ST]]</f>
        <v>#N/A</v>
      </c>
    </row>
    <row r="180" spans="2:17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0" s="16" t="e">
        <f>1000000000/50/PerfPowerST[[#This Row],[Cons. ST]]</f>
        <v>#N/A</v>
      </c>
      <c r="H180" s="16" t="e">
        <f>1000000000/100/PerfPowerST[[#This Row],[Cons. ST]]</f>
        <v>#N/A</v>
      </c>
      <c r="I180" s="16" t="e">
        <f>1000000000/200/PerfPowerST[[#This Row],[Cons. ST]]</f>
        <v>#N/A</v>
      </c>
      <c r="J180" s="16" t="e">
        <f>1000000000/300/PerfPowerST[[#This Row],[Cons. ST]]</f>
        <v>#N/A</v>
      </c>
      <c r="K180" s="16" t="e">
        <f>1000000000/400/PerfPowerST[[#This Row],[Cons. ST]]</f>
        <v>#N/A</v>
      </c>
      <c r="L180" s="16" t="e">
        <f>1000000000/500/PerfPowerST[[#This Row],[Cons. ST]]</f>
        <v>#N/A</v>
      </c>
      <c r="M180" s="16" t="e">
        <f>1000000000/600/PerfPowerST[[#This Row],[Cons. ST]]</f>
        <v>#N/A</v>
      </c>
      <c r="N180" s="16" t="e">
        <f>1000000000/700/PerfPowerST[[#This Row],[Cons. ST]]</f>
        <v>#N/A</v>
      </c>
      <c r="O180" s="16" t="e">
        <f>1000000000/800/PerfPowerST[[#This Row],[Cons. ST]]</f>
        <v>#N/A</v>
      </c>
      <c r="P180" s="16" t="e">
        <f>1000000000/900/PerfPowerST[[#This Row],[Cons. ST]]</f>
        <v>#N/A</v>
      </c>
      <c r="Q180" s="16" t="e">
        <f>1000000000/1000/PerfPowerST[[#This Row],[Cons. ST]]</f>
        <v>#N/A</v>
      </c>
    </row>
    <row r="181" spans="2:17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1" s="16" t="e">
        <f>1000000000/50/PerfPowerST[[#This Row],[Cons. ST]]</f>
        <v>#N/A</v>
      </c>
      <c r="H181" s="16" t="e">
        <f>1000000000/100/PerfPowerST[[#This Row],[Cons. ST]]</f>
        <v>#N/A</v>
      </c>
      <c r="I181" s="16" t="e">
        <f>1000000000/200/PerfPowerST[[#This Row],[Cons. ST]]</f>
        <v>#N/A</v>
      </c>
      <c r="J181" s="16" t="e">
        <f>1000000000/300/PerfPowerST[[#This Row],[Cons. ST]]</f>
        <v>#N/A</v>
      </c>
      <c r="K181" s="16" t="e">
        <f>1000000000/400/PerfPowerST[[#This Row],[Cons. ST]]</f>
        <v>#N/A</v>
      </c>
      <c r="L181" s="16" t="e">
        <f>1000000000/500/PerfPowerST[[#This Row],[Cons. ST]]</f>
        <v>#N/A</v>
      </c>
      <c r="M181" s="16" t="e">
        <f>1000000000/600/PerfPowerST[[#This Row],[Cons. ST]]</f>
        <v>#N/A</v>
      </c>
      <c r="N181" s="16" t="e">
        <f>1000000000/700/PerfPowerST[[#This Row],[Cons. ST]]</f>
        <v>#N/A</v>
      </c>
      <c r="O181" s="16" t="e">
        <f>1000000000/800/PerfPowerST[[#This Row],[Cons. ST]]</f>
        <v>#N/A</v>
      </c>
      <c r="P181" s="16" t="e">
        <f>1000000000/900/PerfPowerST[[#This Row],[Cons. ST]]</f>
        <v>#N/A</v>
      </c>
      <c r="Q181" s="16" t="e">
        <f>1000000000/1000/PerfPowerST[[#This Row],[Cons. ST]]</f>
        <v>#N/A</v>
      </c>
    </row>
    <row r="182" spans="2:17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2" s="16" t="e">
        <f>1000000000/50/PerfPowerST[[#This Row],[Cons. ST]]</f>
        <v>#N/A</v>
      </c>
      <c r="H182" s="16" t="e">
        <f>1000000000/100/PerfPowerST[[#This Row],[Cons. ST]]</f>
        <v>#N/A</v>
      </c>
      <c r="I182" s="16" t="e">
        <f>1000000000/200/PerfPowerST[[#This Row],[Cons. ST]]</f>
        <v>#N/A</v>
      </c>
      <c r="J182" s="16" t="e">
        <f>1000000000/300/PerfPowerST[[#This Row],[Cons. ST]]</f>
        <v>#N/A</v>
      </c>
      <c r="K182" s="16" t="e">
        <f>1000000000/400/PerfPowerST[[#This Row],[Cons. ST]]</f>
        <v>#N/A</v>
      </c>
      <c r="L182" s="16" t="e">
        <f>1000000000/500/PerfPowerST[[#This Row],[Cons. ST]]</f>
        <v>#N/A</v>
      </c>
      <c r="M182" s="16" t="e">
        <f>1000000000/600/PerfPowerST[[#This Row],[Cons. ST]]</f>
        <v>#N/A</v>
      </c>
      <c r="N182" s="16" t="e">
        <f>1000000000/700/PerfPowerST[[#This Row],[Cons. ST]]</f>
        <v>#N/A</v>
      </c>
      <c r="O182" s="16" t="e">
        <f>1000000000/800/PerfPowerST[[#This Row],[Cons. ST]]</f>
        <v>#N/A</v>
      </c>
      <c r="P182" s="16" t="e">
        <f>1000000000/900/PerfPowerST[[#This Row],[Cons. ST]]</f>
        <v>#N/A</v>
      </c>
      <c r="Q182" s="16" t="e">
        <f>1000000000/1000/PerfPowerST[[#This Row],[Cons. ST]]</f>
        <v>#N/A</v>
      </c>
    </row>
    <row r="183" spans="2:17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3" s="16" t="e">
        <f>1000000000/50/PerfPowerST[[#This Row],[Cons. ST]]</f>
        <v>#N/A</v>
      </c>
      <c r="H183" s="16" t="e">
        <f>1000000000/100/PerfPowerST[[#This Row],[Cons. ST]]</f>
        <v>#N/A</v>
      </c>
      <c r="I183" s="16" t="e">
        <f>1000000000/200/PerfPowerST[[#This Row],[Cons. ST]]</f>
        <v>#N/A</v>
      </c>
      <c r="J183" s="16" t="e">
        <f>1000000000/300/PerfPowerST[[#This Row],[Cons. ST]]</f>
        <v>#N/A</v>
      </c>
      <c r="K183" s="16" t="e">
        <f>1000000000/400/PerfPowerST[[#This Row],[Cons. ST]]</f>
        <v>#N/A</v>
      </c>
      <c r="L183" s="16" t="e">
        <f>1000000000/500/PerfPowerST[[#This Row],[Cons. ST]]</f>
        <v>#N/A</v>
      </c>
      <c r="M183" s="16" t="e">
        <f>1000000000/600/PerfPowerST[[#This Row],[Cons. ST]]</f>
        <v>#N/A</v>
      </c>
      <c r="N183" s="16" t="e">
        <f>1000000000/700/PerfPowerST[[#This Row],[Cons. ST]]</f>
        <v>#N/A</v>
      </c>
      <c r="O183" s="16" t="e">
        <f>1000000000/800/PerfPowerST[[#This Row],[Cons. ST]]</f>
        <v>#N/A</v>
      </c>
      <c r="P183" s="16" t="e">
        <f>1000000000/900/PerfPowerST[[#This Row],[Cons. ST]]</f>
        <v>#N/A</v>
      </c>
      <c r="Q183" s="16" t="e">
        <f>1000000000/1000/PerfPowerST[[#This Row],[Cons. ST]]</f>
        <v>#N/A</v>
      </c>
    </row>
    <row r="184" spans="2:17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4" s="16" t="e">
        <f>1000000000/50/PerfPowerST[[#This Row],[Cons. ST]]</f>
        <v>#N/A</v>
      </c>
      <c r="H184" s="16" t="e">
        <f>1000000000/100/PerfPowerST[[#This Row],[Cons. ST]]</f>
        <v>#N/A</v>
      </c>
      <c r="I184" s="16" t="e">
        <f>1000000000/200/PerfPowerST[[#This Row],[Cons. ST]]</f>
        <v>#N/A</v>
      </c>
      <c r="J184" s="16" t="e">
        <f>1000000000/300/PerfPowerST[[#This Row],[Cons. ST]]</f>
        <v>#N/A</v>
      </c>
      <c r="K184" s="16" t="e">
        <f>1000000000/400/PerfPowerST[[#This Row],[Cons. ST]]</f>
        <v>#N/A</v>
      </c>
      <c r="L184" s="16" t="e">
        <f>1000000000/500/PerfPowerST[[#This Row],[Cons. ST]]</f>
        <v>#N/A</v>
      </c>
      <c r="M184" s="16" t="e">
        <f>1000000000/600/PerfPowerST[[#This Row],[Cons. ST]]</f>
        <v>#N/A</v>
      </c>
      <c r="N184" s="16" t="e">
        <f>1000000000/700/PerfPowerST[[#This Row],[Cons. ST]]</f>
        <v>#N/A</v>
      </c>
      <c r="O184" s="16" t="e">
        <f>1000000000/800/PerfPowerST[[#This Row],[Cons. ST]]</f>
        <v>#N/A</v>
      </c>
      <c r="P184" s="16" t="e">
        <f>1000000000/900/PerfPowerST[[#This Row],[Cons. ST]]</f>
        <v>#N/A</v>
      </c>
      <c r="Q184" s="16" t="e">
        <f>1000000000/1000/PerfPowerST[[#This Row],[Cons. ST]]</f>
        <v>#N/A</v>
      </c>
    </row>
    <row r="185" spans="2:17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5" s="16" t="e">
        <f>1000000000/50/PerfPowerST[[#This Row],[Cons. ST]]</f>
        <v>#N/A</v>
      </c>
      <c r="H185" s="16" t="e">
        <f>1000000000/100/PerfPowerST[[#This Row],[Cons. ST]]</f>
        <v>#N/A</v>
      </c>
      <c r="I185" s="16" t="e">
        <f>1000000000/200/PerfPowerST[[#This Row],[Cons. ST]]</f>
        <v>#N/A</v>
      </c>
      <c r="J185" s="16" t="e">
        <f>1000000000/300/PerfPowerST[[#This Row],[Cons. ST]]</f>
        <v>#N/A</v>
      </c>
      <c r="K185" s="16" t="e">
        <f>1000000000/400/PerfPowerST[[#This Row],[Cons. ST]]</f>
        <v>#N/A</v>
      </c>
      <c r="L185" s="16" t="e">
        <f>1000000000/500/PerfPowerST[[#This Row],[Cons. ST]]</f>
        <v>#N/A</v>
      </c>
      <c r="M185" s="16" t="e">
        <f>1000000000/600/PerfPowerST[[#This Row],[Cons. ST]]</f>
        <v>#N/A</v>
      </c>
      <c r="N185" s="16" t="e">
        <f>1000000000/700/PerfPowerST[[#This Row],[Cons. ST]]</f>
        <v>#N/A</v>
      </c>
      <c r="O185" s="16" t="e">
        <f>1000000000/800/PerfPowerST[[#This Row],[Cons. ST]]</f>
        <v>#N/A</v>
      </c>
      <c r="P185" s="16" t="e">
        <f>1000000000/900/PerfPowerST[[#This Row],[Cons. ST]]</f>
        <v>#N/A</v>
      </c>
      <c r="Q185" s="16" t="e">
        <f>1000000000/1000/PerfPowerST[[#This Row],[Cons. ST]]</f>
        <v>#N/A</v>
      </c>
    </row>
    <row r="186" spans="2:17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6" s="16" t="e">
        <f>1000000000/50/PerfPowerST[[#This Row],[Cons. ST]]</f>
        <v>#N/A</v>
      </c>
      <c r="H186" s="16" t="e">
        <f>1000000000/100/PerfPowerST[[#This Row],[Cons. ST]]</f>
        <v>#N/A</v>
      </c>
      <c r="I186" s="16" t="e">
        <f>1000000000/200/PerfPowerST[[#This Row],[Cons. ST]]</f>
        <v>#N/A</v>
      </c>
      <c r="J186" s="16" t="e">
        <f>1000000000/300/PerfPowerST[[#This Row],[Cons. ST]]</f>
        <v>#N/A</v>
      </c>
      <c r="K186" s="16" t="e">
        <f>1000000000/400/PerfPowerST[[#This Row],[Cons. ST]]</f>
        <v>#N/A</v>
      </c>
      <c r="L186" s="16" t="e">
        <f>1000000000/500/PerfPowerST[[#This Row],[Cons. ST]]</f>
        <v>#N/A</v>
      </c>
      <c r="M186" s="16" t="e">
        <f>1000000000/600/PerfPowerST[[#This Row],[Cons. ST]]</f>
        <v>#N/A</v>
      </c>
      <c r="N186" s="16" t="e">
        <f>1000000000/700/PerfPowerST[[#This Row],[Cons. ST]]</f>
        <v>#N/A</v>
      </c>
      <c r="O186" s="16" t="e">
        <f>1000000000/800/PerfPowerST[[#This Row],[Cons. ST]]</f>
        <v>#N/A</v>
      </c>
      <c r="P186" s="16" t="e">
        <f>1000000000/900/PerfPowerST[[#This Row],[Cons. ST]]</f>
        <v>#N/A</v>
      </c>
      <c r="Q186" s="16" t="e">
        <f>1000000000/1000/PerfPowerST[[#This Row],[Cons. ST]]</f>
        <v>#N/A</v>
      </c>
    </row>
    <row r="187" spans="2:17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7" s="16" t="e">
        <f>1000000000/50/PerfPowerST[[#This Row],[Cons. ST]]</f>
        <v>#N/A</v>
      </c>
      <c r="H187" s="16" t="e">
        <f>1000000000/100/PerfPowerST[[#This Row],[Cons. ST]]</f>
        <v>#N/A</v>
      </c>
      <c r="I187" s="16" t="e">
        <f>1000000000/200/PerfPowerST[[#This Row],[Cons. ST]]</f>
        <v>#N/A</v>
      </c>
      <c r="J187" s="16" t="e">
        <f>1000000000/300/PerfPowerST[[#This Row],[Cons. ST]]</f>
        <v>#N/A</v>
      </c>
      <c r="K187" s="16" t="e">
        <f>1000000000/400/PerfPowerST[[#This Row],[Cons. ST]]</f>
        <v>#N/A</v>
      </c>
      <c r="L187" s="16" t="e">
        <f>1000000000/500/PerfPowerST[[#This Row],[Cons. ST]]</f>
        <v>#N/A</v>
      </c>
      <c r="M187" s="16" t="e">
        <f>1000000000/600/PerfPowerST[[#This Row],[Cons. ST]]</f>
        <v>#N/A</v>
      </c>
      <c r="N187" s="16" t="e">
        <f>1000000000/700/PerfPowerST[[#This Row],[Cons. ST]]</f>
        <v>#N/A</v>
      </c>
      <c r="O187" s="16" t="e">
        <f>1000000000/800/PerfPowerST[[#This Row],[Cons. ST]]</f>
        <v>#N/A</v>
      </c>
      <c r="P187" s="16" t="e">
        <f>1000000000/900/PerfPowerST[[#This Row],[Cons. ST]]</f>
        <v>#N/A</v>
      </c>
      <c r="Q187" s="16" t="e">
        <f>1000000000/1000/PerfPowerST[[#This Row],[Cons. ST]]</f>
        <v>#N/A</v>
      </c>
    </row>
    <row r="188" spans="2:17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8" s="16" t="e">
        <f>1000000000/50/PerfPowerST[[#This Row],[Cons. ST]]</f>
        <v>#N/A</v>
      </c>
      <c r="H188" s="16" t="e">
        <f>1000000000/100/PerfPowerST[[#This Row],[Cons. ST]]</f>
        <v>#N/A</v>
      </c>
      <c r="I188" s="16" t="e">
        <f>1000000000/200/PerfPowerST[[#This Row],[Cons. ST]]</f>
        <v>#N/A</v>
      </c>
      <c r="J188" s="16" t="e">
        <f>1000000000/300/PerfPowerST[[#This Row],[Cons. ST]]</f>
        <v>#N/A</v>
      </c>
      <c r="K188" s="16" t="e">
        <f>1000000000/400/PerfPowerST[[#This Row],[Cons. ST]]</f>
        <v>#N/A</v>
      </c>
      <c r="L188" s="16" t="e">
        <f>1000000000/500/PerfPowerST[[#This Row],[Cons. ST]]</f>
        <v>#N/A</v>
      </c>
      <c r="M188" s="16" t="e">
        <f>1000000000/600/PerfPowerST[[#This Row],[Cons. ST]]</f>
        <v>#N/A</v>
      </c>
      <c r="N188" s="16" t="e">
        <f>1000000000/700/PerfPowerST[[#This Row],[Cons. ST]]</f>
        <v>#N/A</v>
      </c>
      <c r="O188" s="16" t="e">
        <f>1000000000/800/PerfPowerST[[#This Row],[Cons. ST]]</f>
        <v>#N/A</v>
      </c>
      <c r="P188" s="16" t="e">
        <f>1000000000/900/PerfPowerST[[#This Row],[Cons. ST]]</f>
        <v>#N/A</v>
      </c>
      <c r="Q188" s="16" t="e">
        <f>1000000000/1000/PerfPowerST[[#This Row],[Cons. ST]]</f>
        <v>#N/A</v>
      </c>
    </row>
    <row r="189" spans="2:17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9" s="16" t="e">
        <f>1000000000/50/PerfPowerST[[#This Row],[Cons. ST]]</f>
        <v>#N/A</v>
      </c>
      <c r="H189" s="16" t="e">
        <f>1000000000/100/PerfPowerST[[#This Row],[Cons. ST]]</f>
        <v>#N/A</v>
      </c>
      <c r="I189" s="16" t="e">
        <f>1000000000/200/PerfPowerST[[#This Row],[Cons. ST]]</f>
        <v>#N/A</v>
      </c>
      <c r="J189" s="16" t="e">
        <f>1000000000/300/PerfPowerST[[#This Row],[Cons. ST]]</f>
        <v>#N/A</v>
      </c>
      <c r="K189" s="16" t="e">
        <f>1000000000/400/PerfPowerST[[#This Row],[Cons. ST]]</f>
        <v>#N/A</v>
      </c>
      <c r="L189" s="16" t="e">
        <f>1000000000/500/PerfPowerST[[#This Row],[Cons. ST]]</f>
        <v>#N/A</v>
      </c>
      <c r="M189" s="16" t="e">
        <f>1000000000/600/PerfPowerST[[#This Row],[Cons. ST]]</f>
        <v>#N/A</v>
      </c>
      <c r="N189" s="16" t="e">
        <f>1000000000/700/PerfPowerST[[#This Row],[Cons. ST]]</f>
        <v>#N/A</v>
      </c>
      <c r="O189" s="16" t="e">
        <f>1000000000/800/PerfPowerST[[#This Row],[Cons. ST]]</f>
        <v>#N/A</v>
      </c>
      <c r="P189" s="16" t="e">
        <f>1000000000/900/PerfPowerST[[#This Row],[Cons. ST]]</f>
        <v>#N/A</v>
      </c>
      <c r="Q189" s="16" t="e">
        <f>1000000000/1000/PerfPowerST[[#This Row],[Cons. ST]]</f>
        <v>#N/A</v>
      </c>
    </row>
    <row r="190" spans="2:17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0" s="16" t="e">
        <f>1000000000/50/PerfPowerST[[#This Row],[Cons. ST]]</f>
        <v>#N/A</v>
      </c>
      <c r="H190" s="16" t="e">
        <f>1000000000/100/PerfPowerST[[#This Row],[Cons. ST]]</f>
        <v>#N/A</v>
      </c>
      <c r="I190" s="16" t="e">
        <f>1000000000/200/PerfPowerST[[#This Row],[Cons. ST]]</f>
        <v>#N/A</v>
      </c>
      <c r="J190" s="16" t="e">
        <f>1000000000/300/PerfPowerST[[#This Row],[Cons. ST]]</f>
        <v>#N/A</v>
      </c>
      <c r="K190" s="16" t="e">
        <f>1000000000/400/PerfPowerST[[#This Row],[Cons. ST]]</f>
        <v>#N/A</v>
      </c>
      <c r="L190" s="16" t="e">
        <f>1000000000/500/PerfPowerST[[#This Row],[Cons. ST]]</f>
        <v>#N/A</v>
      </c>
      <c r="M190" s="16" t="e">
        <f>1000000000/600/PerfPowerST[[#This Row],[Cons. ST]]</f>
        <v>#N/A</v>
      </c>
      <c r="N190" s="16" t="e">
        <f>1000000000/700/PerfPowerST[[#This Row],[Cons. ST]]</f>
        <v>#N/A</v>
      </c>
      <c r="O190" s="16" t="e">
        <f>1000000000/800/PerfPowerST[[#This Row],[Cons. ST]]</f>
        <v>#N/A</v>
      </c>
      <c r="P190" s="16" t="e">
        <f>1000000000/900/PerfPowerST[[#This Row],[Cons. ST]]</f>
        <v>#N/A</v>
      </c>
      <c r="Q190" s="16" t="e">
        <f>1000000000/1000/PerfPowerST[[#This Row],[Cons. ST]]</f>
        <v>#N/A</v>
      </c>
    </row>
    <row r="191" spans="2:17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1" s="16" t="e">
        <f>1000000000/50/PerfPowerST[[#This Row],[Cons. ST]]</f>
        <v>#N/A</v>
      </c>
      <c r="H191" s="16" t="e">
        <f>1000000000/100/PerfPowerST[[#This Row],[Cons. ST]]</f>
        <v>#N/A</v>
      </c>
      <c r="I191" s="16" t="e">
        <f>1000000000/200/PerfPowerST[[#This Row],[Cons. ST]]</f>
        <v>#N/A</v>
      </c>
      <c r="J191" s="16" t="e">
        <f>1000000000/300/PerfPowerST[[#This Row],[Cons. ST]]</f>
        <v>#N/A</v>
      </c>
      <c r="K191" s="16" t="e">
        <f>1000000000/400/PerfPowerST[[#This Row],[Cons. ST]]</f>
        <v>#N/A</v>
      </c>
      <c r="L191" s="16" t="e">
        <f>1000000000/500/PerfPowerST[[#This Row],[Cons. ST]]</f>
        <v>#N/A</v>
      </c>
      <c r="M191" s="16" t="e">
        <f>1000000000/600/PerfPowerST[[#This Row],[Cons. ST]]</f>
        <v>#N/A</v>
      </c>
      <c r="N191" s="16" t="e">
        <f>1000000000/700/PerfPowerST[[#This Row],[Cons. ST]]</f>
        <v>#N/A</v>
      </c>
      <c r="O191" s="16" t="e">
        <f>1000000000/800/PerfPowerST[[#This Row],[Cons. ST]]</f>
        <v>#N/A</v>
      </c>
      <c r="P191" s="16" t="e">
        <f>1000000000/900/PerfPowerST[[#This Row],[Cons. ST]]</f>
        <v>#N/A</v>
      </c>
      <c r="Q191" s="16" t="e">
        <f>1000000000/1000/PerfPowerST[[#This Row],[Cons. ST]]</f>
        <v>#N/A</v>
      </c>
    </row>
    <row r="192" spans="2:17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2" s="16" t="e">
        <f>1000000000/50/PerfPowerST[[#This Row],[Cons. ST]]</f>
        <v>#N/A</v>
      </c>
      <c r="H192" s="16" t="e">
        <f>1000000000/100/PerfPowerST[[#This Row],[Cons. ST]]</f>
        <v>#N/A</v>
      </c>
      <c r="I192" s="16" t="e">
        <f>1000000000/200/PerfPowerST[[#This Row],[Cons. ST]]</f>
        <v>#N/A</v>
      </c>
      <c r="J192" s="16" t="e">
        <f>1000000000/300/PerfPowerST[[#This Row],[Cons. ST]]</f>
        <v>#N/A</v>
      </c>
      <c r="K192" s="16" t="e">
        <f>1000000000/400/PerfPowerST[[#This Row],[Cons. ST]]</f>
        <v>#N/A</v>
      </c>
      <c r="L192" s="16" t="e">
        <f>1000000000/500/PerfPowerST[[#This Row],[Cons. ST]]</f>
        <v>#N/A</v>
      </c>
      <c r="M192" s="16" t="e">
        <f>1000000000/600/PerfPowerST[[#This Row],[Cons. ST]]</f>
        <v>#N/A</v>
      </c>
      <c r="N192" s="16" t="e">
        <f>1000000000/700/PerfPowerST[[#This Row],[Cons. ST]]</f>
        <v>#N/A</v>
      </c>
      <c r="O192" s="16" t="e">
        <f>1000000000/800/PerfPowerST[[#This Row],[Cons. ST]]</f>
        <v>#N/A</v>
      </c>
      <c r="P192" s="16" t="e">
        <f>1000000000/900/PerfPowerST[[#This Row],[Cons. ST]]</f>
        <v>#N/A</v>
      </c>
      <c r="Q192" s="16" t="e">
        <f>1000000000/1000/PerfPowerST[[#This Row],[Cons. ST]]</f>
        <v>#N/A</v>
      </c>
    </row>
    <row r="193" spans="2:17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3" s="16" t="e">
        <f>1000000000/50/PerfPowerST[[#This Row],[Cons. ST]]</f>
        <v>#N/A</v>
      </c>
      <c r="H193" s="16" t="e">
        <f>1000000000/100/PerfPowerST[[#This Row],[Cons. ST]]</f>
        <v>#N/A</v>
      </c>
      <c r="I193" s="16" t="e">
        <f>1000000000/200/PerfPowerST[[#This Row],[Cons. ST]]</f>
        <v>#N/A</v>
      </c>
      <c r="J193" s="16" t="e">
        <f>1000000000/300/PerfPowerST[[#This Row],[Cons. ST]]</f>
        <v>#N/A</v>
      </c>
      <c r="K193" s="16" t="e">
        <f>1000000000/400/PerfPowerST[[#This Row],[Cons. ST]]</f>
        <v>#N/A</v>
      </c>
      <c r="L193" s="16" t="e">
        <f>1000000000/500/PerfPowerST[[#This Row],[Cons. ST]]</f>
        <v>#N/A</v>
      </c>
      <c r="M193" s="16" t="e">
        <f>1000000000/600/PerfPowerST[[#This Row],[Cons. ST]]</f>
        <v>#N/A</v>
      </c>
      <c r="N193" s="16" t="e">
        <f>1000000000/700/PerfPowerST[[#This Row],[Cons. ST]]</f>
        <v>#N/A</v>
      </c>
      <c r="O193" s="16" t="e">
        <f>1000000000/800/PerfPowerST[[#This Row],[Cons. ST]]</f>
        <v>#N/A</v>
      </c>
      <c r="P193" s="16" t="e">
        <f>1000000000/900/PerfPowerST[[#This Row],[Cons. ST]]</f>
        <v>#N/A</v>
      </c>
      <c r="Q193" s="16" t="e">
        <f>1000000000/1000/PerfPowerST[[#This Row],[Cons. ST]]</f>
        <v>#N/A</v>
      </c>
    </row>
    <row r="194" spans="2:17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4" s="16" t="e">
        <f>1000000000/50/PerfPowerST[[#This Row],[Cons. ST]]</f>
        <v>#N/A</v>
      </c>
      <c r="H194" s="16" t="e">
        <f>1000000000/100/PerfPowerST[[#This Row],[Cons. ST]]</f>
        <v>#N/A</v>
      </c>
      <c r="I194" s="16" t="e">
        <f>1000000000/200/PerfPowerST[[#This Row],[Cons. ST]]</f>
        <v>#N/A</v>
      </c>
      <c r="J194" s="16" t="e">
        <f>1000000000/300/PerfPowerST[[#This Row],[Cons. ST]]</f>
        <v>#N/A</v>
      </c>
      <c r="K194" s="16" t="e">
        <f>1000000000/400/PerfPowerST[[#This Row],[Cons. ST]]</f>
        <v>#N/A</v>
      </c>
      <c r="L194" s="16" t="e">
        <f>1000000000/500/PerfPowerST[[#This Row],[Cons. ST]]</f>
        <v>#N/A</v>
      </c>
      <c r="M194" s="16" t="e">
        <f>1000000000/600/PerfPowerST[[#This Row],[Cons. ST]]</f>
        <v>#N/A</v>
      </c>
      <c r="N194" s="16" t="e">
        <f>1000000000/700/PerfPowerST[[#This Row],[Cons. ST]]</f>
        <v>#N/A</v>
      </c>
      <c r="O194" s="16" t="e">
        <f>1000000000/800/PerfPowerST[[#This Row],[Cons. ST]]</f>
        <v>#N/A</v>
      </c>
      <c r="P194" s="16" t="e">
        <f>1000000000/900/PerfPowerST[[#This Row],[Cons. ST]]</f>
        <v>#N/A</v>
      </c>
      <c r="Q194" s="16" t="e">
        <f>1000000000/1000/PerfPowerST[[#This Row],[Cons. ST]]</f>
        <v>#N/A</v>
      </c>
    </row>
    <row r="195" spans="2:17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5" s="16" t="e">
        <f>1000000000/50/PerfPowerST[[#This Row],[Cons. ST]]</f>
        <v>#N/A</v>
      </c>
      <c r="H195" s="16" t="e">
        <f>1000000000/100/PerfPowerST[[#This Row],[Cons. ST]]</f>
        <v>#N/A</v>
      </c>
      <c r="I195" s="16" t="e">
        <f>1000000000/200/PerfPowerST[[#This Row],[Cons. ST]]</f>
        <v>#N/A</v>
      </c>
      <c r="J195" s="16" t="e">
        <f>1000000000/300/PerfPowerST[[#This Row],[Cons. ST]]</f>
        <v>#N/A</v>
      </c>
      <c r="K195" s="16" t="e">
        <f>1000000000/400/PerfPowerST[[#This Row],[Cons. ST]]</f>
        <v>#N/A</v>
      </c>
      <c r="L195" s="16" t="e">
        <f>1000000000/500/PerfPowerST[[#This Row],[Cons. ST]]</f>
        <v>#N/A</v>
      </c>
      <c r="M195" s="16" t="e">
        <f>1000000000/600/PerfPowerST[[#This Row],[Cons. ST]]</f>
        <v>#N/A</v>
      </c>
      <c r="N195" s="16" t="e">
        <f>1000000000/700/PerfPowerST[[#This Row],[Cons. ST]]</f>
        <v>#N/A</v>
      </c>
      <c r="O195" s="16" t="e">
        <f>1000000000/800/PerfPowerST[[#This Row],[Cons. ST]]</f>
        <v>#N/A</v>
      </c>
      <c r="P195" s="16" t="e">
        <f>1000000000/900/PerfPowerST[[#This Row],[Cons. ST]]</f>
        <v>#N/A</v>
      </c>
      <c r="Q195" s="16" t="e">
        <f>1000000000/1000/PerfPowerST[[#This Row],[Cons. ST]]</f>
        <v>#N/A</v>
      </c>
    </row>
    <row r="196" spans="2:17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6" s="16" t="e">
        <f>1000000000/50/PerfPowerST[[#This Row],[Cons. ST]]</f>
        <v>#N/A</v>
      </c>
      <c r="H196" s="16" t="e">
        <f>1000000000/100/PerfPowerST[[#This Row],[Cons. ST]]</f>
        <v>#N/A</v>
      </c>
      <c r="I196" s="16" t="e">
        <f>1000000000/200/PerfPowerST[[#This Row],[Cons. ST]]</f>
        <v>#N/A</v>
      </c>
      <c r="J196" s="16" t="e">
        <f>1000000000/300/PerfPowerST[[#This Row],[Cons. ST]]</f>
        <v>#N/A</v>
      </c>
      <c r="K196" s="16" t="e">
        <f>1000000000/400/PerfPowerST[[#This Row],[Cons. ST]]</f>
        <v>#N/A</v>
      </c>
      <c r="L196" s="16" t="e">
        <f>1000000000/500/PerfPowerST[[#This Row],[Cons. ST]]</f>
        <v>#N/A</v>
      </c>
      <c r="M196" s="16" t="e">
        <f>1000000000/600/PerfPowerST[[#This Row],[Cons. ST]]</f>
        <v>#N/A</v>
      </c>
      <c r="N196" s="16" t="e">
        <f>1000000000/700/PerfPowerST[[#This Row],[Cons. ST]]</f>
        <v>#N/A</v>
      </c>
      <c r="O196" s="16" t="e">
        <f>1000000000/800/PerfPowerST[[#This Row],[Cons. ST]]</f>
        <v>#N/A</v>
      </c>
      <c r="P196" s="16" t="e">
        <f>1000000000/900/PerfPowerST[[#This Row],[Cons. ST]]</f>
        <v>#N/A</v>
      </c>
      <c r="Q196" s="16" t="e">
        <f>1000000000/1000/PerfPowerST[[#This Row],[Cons. ST]]</f>
        <v>#N/A</v>
      </c>
    </row>
    <row r="197" spans="2:17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7" s="16" t="e">
        <f>1000000000/50/PerfPowerST[[#This Row],[Cons. ST]]</f>
        <v>#N/A</v>
      </c>
      <c r="H197" s="16" t="e">
        <f>1000000000/100/PerfPowerST[[#This Row],[Cons. ST]]</f>
        <v>#N/A</v>
      </c>
      <c r="I197" s="16" t="e">
        <f>1000000000/200/PerfPowerST[[#This Row],[Cons. ST]]</f>
        <v>#N/A</v>
      </c>
      <c r="J197" s="16" t="e">
        <f>1000000000/300/PerfPowerST[[#This Row],[Cons. ST]]</f>
        <v>#N/A</v>
      </c>
      <c r="K197" s="16" t="e">
        <f>1000000000/400/PerfPowerST[[#This Row],[Cons. ST]]</f>
        <v>#N/A</v>
      </c>
      <c r="L197" s="16" t="e">
        <f>1000000000/500/PerfPowerST[[#This Row],[Cons. ST]]</f>
        <v>#N/A</v>
      </c>
      <c r="M197" s="16" t="e">
        <f>1000000000/600/PerfPowerST[[#This Row],[Cons. ST]]</f>
        <v>#N/A</v>
      </c>
      <c r="N197" s="16" t="e">
        <f>1000000000/700/PerfPowerST[[#This Row],[Cons. ST]]</f>
        <v>#N/A</v>
      </c>
      <c r="O197" s="16" t="e">
        <f>1000000000/800/PerfPowerST[[#This Row],[Cons. ST]]</f>
        <v>#N/A</v>
      </c>
      <c r="P197" s="16" t="e">
        <f>1000000000/900/PerfPowerST[[#This Row],[Cons. ST]]</f>
        <v>#N/A</v>
      </c>
      <c r="Q197" s="16" t="e">
        <f>1000000000/1000/PerfPowerST[[#This Row],[Cons. ST]]</f>
        <v>#N/A</v>
      </c>
    </row>
    <row r="198" spans="2:17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8" s="16" t="e">
        <f>1000000000/50/PerfPowerST[[#This Row],[Cons. ST]]</f>
        <v>#N/A</v>
      </c>
      <c r="H198" s="16" t="e">
        <f>1000000000/100/PerfPowerST[[#This Row],[Cons. ST]]</f>
        <v>#N/A</v>
      </c>
      <c r="I198" s="16" t="e">
        <f>1000000000/200/PerfPowerST[[#This Row],[Cons. ST]]</f>
        <v>#N/A</v>
      </c>
      <c r="J198" s="16" t="e">
        <f>1000000000/300/PerfPowerST[[#This Row],[Cons. ST]]</f>
        <v>#N/A</v>
      </c>
      <c r="K198" s="16" t="e">
        <f>1000000000/400/PerfPowerST[[#This Row],[Cons. ST]]</f>
        <v>#N/A</v>
      </c>
      <c r="L198" s="16" t="e">
        <f>1000000000/500/PerfPowerST[[#This Row],[Cons. ST]]</f>
        <v>#N/A</v>
      </c>
      <c r="M198" s="16" t="e">
        <f>1000000000/600/PerfPowerST[[#This Row],[Cons. ST]]</f>
        <v>#N/A</v>
      </c>
      <c r="N198" s="16" t="e">
        <f>1000000000/700/PerfPowerST[[#This Row],[Cons. ST]]</f>
        <v>#N/A</v>
      </c>
      <c r="O198" s="16" t="e">
        <f>1000000000/800/PerfPowerST[[#This Row],[Cons. ST]]</f>
        <v>#N/A</v>
      </c>
      <c r="P198" s="16" t="e">
        <f>1000000000/900/PerfPowerST[[#This Row],[Cons. ST]]</f>
        <v>#N/A</v>
      </c>
      <c r="Q198" s="16" t="e">
        <f>1000000000/1000/PerfPowerST[[#This Row],[Cons. ST]]</f>
        <v>#N/A</v>
      </c>
    </row>
    <row r="199" spans="2:17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9" s="16" t="e">
        <f>1000000000/50/PerfPowerST[[#This Row],[Cons. ST]]</f>
        <v>#N/A</v>
      </c>
      <c r="H199" s="16" t="e">
        <f>1000000000/100/PerfPowerST[[#This Row],[Cons. ST]]</f>
        <v>#N/A</v>
      </c>
      <c r="I199" s="16" t="e">
        <f>1000000000/200/PerfPowerST[[#This Row],[Cons. ST]]</f>
        <v>#N/A</v>
      </c>
      <c r="J199" s="16" t="e">
        <f>1000000000/300/PerfPowerST[[#This Row],[Cons. ST]]</f>
        <v>#N/A</v>
      </c>
      <c r="K199" s="16" t="e">
        <f>1000000000/400/PerfPowerST[[#This Row],[Cons. ST]]</f>
        <v>#N/A</v>
      </c>
      <c r="L199" s="16" t="e">
        <f>1000000000/500/PerfPowerST[[#This Row],[Cons. ST]]</f>
        <v>#N/A</v>
      </c>
      <c r="M199" s="16" t="e">
        <f>1000000000/600/PerfPowerST[[#This Row],[Cons. ST]]</f>
        <v>#N/A</v>
      </c>
      <c r="N199" s="16" t="e">
        <f>1000000000/700/PerfPowerST[[#This Row],[Cons. ST]]</f>
        <v>#N/A</v>
      </c>
      <c r="O199" s="16" t="e">
        <f>1000000000/800/PerfPowerST[[#This Row],[Cons. ST]]</f>
        <v>#N/A</v>
      </c>
      <c r="P199" s="16" t="e">
        <f>1000000000/900/PerfPowerST[[#This Row],[Cons. ST]]</f>
        <v>#N/A</v>
      </c>
      <c r="Q199" s="16" t="e">
        <f>1000000000/1000/PerfPowerST[[#This Row],[Cons. ST]]</f>
        <v>#N/A</v>
      </c>
    </row>
    <row r="200" spans="2:17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00" s="14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00" s="16" t="e">
        <f>1000000000/50/PerfPowerST[[#This Row],[Cons. ST]]</f>
        <v>#N/A</v>
      </c>
      <c r="H200" s="16" t="e">
        <f>1000000000/100/PerfPowerST[[#This Row],[Cons. ST]]</f>
        <v>#N/A</v>
      </c>
      <c r="I200" s="16" t="e">
        <f>1000000000/200/PerfPowerST[[#This Row],[Cons. ST]]</f>
        <v>#N/A</v>
      </c>
      <c r="J200" s="16" t="e">
        <f>1000000000/300/PerfPowerST[[#This Row],[Cons. ST]]</f>
        <v>#N/A</v>
      </c>
      <c r="K200" s="16" t="e">
        <f>1000000000/400/PerfPowerST[[#This Row],[Cons. ST]]</f>
        <v>#N/A</v>
      </c>
      <c r="L200" s="16" t="e">
        <f>1000000000/500/PerfPowerST[[#This Row],[Cons. ST]]</f>
        <v>#N/A</v>
      </c>
      <c r="M200" s="16" t="e">
        <f>1000000000/600/PerfPowerST[[#This Row],[Cons. ST]]</f>
        <v>#N/A</v>
      </c>
      <c r="N200" s="16" t="e">
        <f>1000000000/700/PerfPowerST[[#This Row],[Cons. ST]]</f>
        <v>#N/A</v>
      </c>
      <c r="O200" s="16" t="e">
        <f>1000000000/800/PerfPowerST[[#This Row],[Cons. ST]]</f>
        <v>#N/A</v>
      </c>
      <c r="P200" s="16" t="e">
        <f>1000000000/900/PerfPowerST[[#This Row],[Cons. ST]]</f>
        <v>#N/A</v>
      </c>
      <c r="Q200" s="16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sheetPr codeName="Sheet8"/>
  <dimension ref="B1:C72"/>
  <sheetViews>
    <sheetView topLeftCell="B1" zoomScaleNormal="100" workbookViewId="0">
      <selection activeCell="C2" sqref="C2"/>
    </sheetView>
  </sheetViews>
  <sheetFormatPr defaultColWidth="11.5546875" defaultRowHeight="27" customHeight="1" x14ac:dyDescent="0.3"/>
  <cols>
    <col min="1" max="1" width="3.33203125" customWidth="1"/>
    <col min="2" max="2" width="33.33203125" bestFit="1" customWidth="1"/>
    <col min="3" max="3" width="22.44140625" bestFit="1" customWidth="1"/>
    <col min="4" max="4" width="4.44140625" customWidth="1"/>
  </cols>
  <sheetData>
    <row r="1" spans="2:3" ht="27" customHeight="1" x14ac:dyDescent="0.3">
      <c r="B1" s="1" t="s">
        <v>29</v>
      </c>
      <c r="C1" t="s">
        <v>375</v>
      </c>
    </row>
    <row r="2" spans="2:3" ht="27" customHeight="1" x14ac:dyDescent="0.3">
      <c r="B2" s="1" t="s">
        <v>352</v>
      </c>
      <c r="C2" s="19">
        <v>1</v>
      </c>
    </row>
    <row r="4" spans="2:3" ht="27" customHeight="1" x14ac:dyDescent="0.3">
      <c r="B4" s="1" t="s">
        <v>368</v>
      </c>
      <c r="C4" t="s">
        <v>318</v>
      </c>
    </row>
    <row r="5" spans="2:3" ht="27" customHeight="1" x14ac:dyDescent="0.3">
      <c r="B5" s="2" t="s">
        <v>108</v>
      </c>
      <c r="C5" s="56">
        <v>184.8</v>
      </c>
    </row>
    <row r="6" spans="2:3" ht="27" customHeight="1" x14ac:dyDescent="0.3">
      <c r="B6" s="2" t="s">
        <v>288</v>
      </c>
      <c r="C6" s="56">
        <v>287.18</v>
      </c>
    </row>
    <row r="7" spans="2:3" ht="27" customHeight="1" x14ac:dyDescent="0.3">
      <c r="B7" s="2" t="s">
        <v>250</v>
      </c>
      <c r="C7" s="56">
        <v>384.59</v>
      </c>
    </row>
    <row r="8" spans="2:3" ht="27" customHeight="1" x14ac:dyDescent="0.3">
      <c r="B8" s="2" t="s">
        <v>110</v>
      </c>
      <c r="C8" s="56">
        <v>388.05</v>
      </c>
    </row>
    <row r="9" spans="2:3" ht="27" customHeight="1" x14ac:dyDescent="0.3">
      <c r="B9" s="2" t="s">
        <v>287</v>
      </c>
      <c r="C9" s="56">
        <v>512.39</v>
      </c>
    </row>
    <row r="10" spans="2:3" ht="27" customHeight="1" x14ac:dyDescent="0.3">
      <c r="B10" s="2" t="s">
        <v>282</v>
      </c>
      <c r="C10" s="56">
        <v>590.89</v>
      </c>
    </row>
    <row r="11" spans="2:3" ht="27" customHeight="1" x14ac:dyDescent="0.3">
      <c r="B11" s="2" t="s">
        <v>261</v>
      </c>
      <c r="C11" s="56">
        <v>656.66</v>
      </c>
    </row>
    <row r="12" spans="2:3" ht="27" customHeight="1" x14ac:dyDescent="0.3">
      <c r="B12" s="2" t="s">
        <v>239</v>
      </c>
      <c r="C12" s="56">
        <v>739.31</v>
      </c>
    </row>
    <row r="13" spans="2:3" ht="27" customHeight="1" x14ac:dyDescent="0.3">
      <c r="B13" s="2" t="s">
        <v>262</v>
      </c>
      <c r="C13" s="56">
        <v>838.17</v>
      </c>
    </row>
    <row r="14" spans="2:3" ht="27" customHeight="1" x14ac:dyDescent="0.3">
      <c r="B14" s="2" t="s">
        <v>46</v>
      </c>
      <c r="C14" s="56">
        <v>885.22</v>
      </c>
    </row>
    <row r="15" spans="2:3" ht="27" customHeight="1" x14ac:dyDescent="0.3">
      <c r="B15" s="2" t="s">
        <v>240</v>
      </c>
      <c r="C15" s="56">
        <v>925.56</v>
      </c>
    </row>
    <row r="16" spans="2:3" ht="27" customHeight="1" x14ac:dyDescent="0.3">
      <c r="B16" s="2" t="s">
        <v>309</v>
      </c>
      <c r="C16" s="56">
        <v>1006.56</v>
      </c>
    </row>
    <row r="17" spans="2:3" ht="27" customHeight="1" x14ac:dyDescent="0.3">
      <c r="B17" s="2" t="s">
        <v>290</v>
      </c>
      <c r="C17" s="56">
        <v>1136.33</v>
      </c>
    </row>
    <row r="18" spans="2:3" ht="27" customHeight="1" x14ac:dyDescent="0.3">
      <c r="B18" s="2" t="s">
        <v>284</v>
      </c>
      <c r="C18" s="56">
        <v>1216.69</v>
      </c>
    </row>
    <row r="19" spans="2:3" ht="27" customHeight="1" x14ac:dyDescent="0.3">
      <c r="B19" s="2" t="s">
        <v>390</v>
      </c>
      <c r="C19" s="56">
        <v>1367</v>
      </c>
    </row>
    <row r="20" spans="2:3" ht="27" customHeight="1" x14ac:dyDescent="0.3">
      <c r="B20" s="2" t="s">
        <v>291</v>
      </c>
      <c r="C20" s="56">
        <v>1480.21</v>
      </c>
    </row>
    <row r="21" spans="2:3" ht="27" customHeight="1" x14ac:dyDescent="0.3">
      <c r="B21" s="2" t="s">
        <v>289</v>
      </c>
      <c r="C21" s="56">
        <v>1513.55</v>
      </c>
    </row>
    <row r="22" spans="2:3" ht="27" customHeight="1" x14ac:dyDescent="0.3">
      <c r="B22" s="2" t="s">
        <v>281</v>
      </c>
      <c r="C22" s="56">
        <v>1535</v>
      </c>
    </row>
    <row r="23" spans="2:3" ht="27" customHeight="1" x14ac:dyDescent="0.3">
      <c r="B23" s="2" t="s">
        <v>252</v>
      </c>
      <c r="C23" s="56">
        <v>1818.77</v>
      </c>
    </row>
    <row r="24" spans="2:3" ht="27" customHeight="1" x14ac:dyDescent="0.3">
      <c r="B24" s="2" t="s">
        <v>254</v>
      </c>
      <c r="C24" s="56">
        <v>1878.68</v>
      </c>
    </row>
    <row r="25" spans="2:3" ht="27" customHeight="1" x14ac:dyDescent="0.3">
      <c r="B25" s="2" t="s">
        <v>292</v>
      </c>
      <c r="C25" s="56">
        <v>1887.59</v>
      </c>
    </row>
    <row r="26" spans="2:3" ht="27" customHeight="1" x14ac:dyDescent="0.3">
      <c r="B26" s="2" t="s">
        <v>283</v>
      </c>
      <c r="C26" s="56">
        <v>2061.89</v>
      </c>
    </row>
    <row r="27" spans="2:3" ht="27" customHeight="1" x14ac:dyDescent="0.3">
      <c r="B27" s="2" t="s">
        <v>285</v>
      </c>
      <c r="C27" s="56">
        <v>2098.9899999999998</v>
      </c>
    </row>
    <row r="28" spans="2:3" ht="27" customHeight="1" x14ac:dyDescent="0.3">
      <c r="B28" s="2" t="s">
        <v>295</v>
      </c>
      <c r="C28" s="56">
        <v>2225.96</v>
      </c>
    </row>
    <row r="29" spans="2:3" ht="27" customHeight="1" x14ac:dyDescent="0.3">
      <c r="B29" s="2" t="s">
        <v>280</v>
      </c>
      <c r="C29" s="56">
        <v>2341.54</v>
      </c>
    </row>
    <row r="30" spans="2:3" ht="27" customHeight="1" x14ac:dyDescent="0.3">
      <c r="B30" s="2" t="s">
        <v>109</v>
      </c>
      <c r="C30" s="56">
        <v>2569.91</v>
      </c>
    </row>
    <row r="31" spans="2:3" ht="27" customHeight="1" x14ac:dyDescent="0.3">
      <c r="B31" s="2" t="s">
        <v>253</v>
      </c>
      <c r="C31" s="56">
        <v>2637.56</v>
      </c>
    </row>
    <row r="32" spans="2:3" ht="27" customHeight="1" x14ac:dyDescent="0.3">
      <c r="B32" s="2" t="s">
        <v>279</v>
      </c>
      <c r="C32" s="56">
        <v>2656.06</v>
      </c>
    </row>
    <row r="33" spans="2:3" ht="27" customHeight="1" x14ac:dyDescent="0.3">
      <c r="B33" s="2" t="s">
        <v>355</v>
      </c>
      <c r="C33" s="56">
        <v>2697</v>
      </c>
    </row>
    <row r="34" spans="2:3" ht="27" customHeight="1" x14ac:dyDescent="0.3">
      <c r="B34" s="2" t="s">
        <v>354</v>
      </c>
      <c r="C34" s="56">
        <v>2777.25</v>
      </c>
    </row>
    <row r="35" spans="2:3" ht="27" customHeight="1" x14ac:dyDescent="0.3">
      <c r="B35" s="2" t="s">
        <v>294</v>
      </c>
      <c r="C35" s="56">
        <v>2779.74</v>
      </c>
    </row>
    <row r="36" spans="2:3" ht="27" customHeight="1" x14ac:dyDescent="0.3">
      <c r="B36" s="2" t="s">
        <v>296</v>
      </c>
      <c r="C36" s="56">
        <v>3113.06</v>
      </c>
    </row>
    <row r="37" spans="2:3" ht="27" customHeight="1" x14ac:dyDescent="0.3">
      <c r="B37" s="2" t="s">
        <v>313</v>
      </c>
      <c r="C37" s="56">
        <v>3142</v>
      </c>
    </row>
    <row r="38" spans="2:3" ht="27" customHeight="1" x14ac:dyDescent="0.3">
      <c r="B38" s="2" t="s">
        <v>308</v>
      </c>
      <c r="C38" s="56">
        <v>3221.89</v>
      </c>
    </row>
    <row r="39" spans="2:3" ht="27" customHeight="1" x14ac:dyDescent="0.3">
      <c r="B39" s="2" t="s">
        <v>302</v>
      </c>
      <c r="C39" s="56">
        <v>3285.45</v>
      </c>
    </row>
    <row r="40" spans="2:3" ht="27" customHeight="1" x14ac:dyDescent="0.3">
      <c r="B40" s="2" t="s">
        <v>286</v>
      </c>
      <c r="C40" s="56">
        <v>3492.77</v>
      </c>
    </row>
    <row r="41" spans="2:3" ht="27" customHeight="1" x14ac:dyDescent="0.3">
      <c r="B41" s="2" t="s">
        <v>386</v>
      </c>
      <c r="C41" s="56">
        <v>3541</v>
      </c>
    </row>
    <row r="42" spans="2:3" ht="27" customHeight="1" x14ac:dyDescent="0.3">
      <c r="B42" s="2" t="s">
        <v>373</v>
      </c>
      <c r="C42" s="56">
        <v>3594</v>
      </c>
    </row>
    <row r="43" spans="2:3" ht="27" customHeight="1" x14ac:dyDescent="0.3">
      <c r="B43" s="2" t="s">
        <v>251</v>
      </c>
      <c r="C43" s="56">
        <v>3599.63</v>
      </c>
    </row>
    <row r="44" spans="2:3" ht="27" customHeight="1" x14ac:dyDescent="0.3">
      <c r="B44" s="2" t="s">
        <v>376</v>
      </c>
      <c r="C44" s="56">
        <v>3618</v>
      </c>
    </row>
    <row r="45" spans="2:3" ht="27" customHeight="1" x14ac:dyDescent="0.3">
      <c r="B45" s="2" t="s">
        <v>388</v>
      </c>
      <c r="C45" s="56">
        <v>3664</v>
      </c>
    </row>
    <row r="46" spans="2:3" ht="27" customHeight="1" x14ac:dyDescent="0.3">
      <c r="B46" s="2" t="s">
        <v>372</v>
      </c>
      <c r="C46" s="56">
        <v>3674</v>
      </c>
    </row>
    <row r="47" spans="2:3" ht="27" customHeight="1" x14ac:dyDescent="0.3">
      <c r="B47" s="2" t="s">
        <v>391</v>
      </c>
      <c r="C47" s="56">
        <v>3769</v>
      </c>
    </row>
    <row r="48" spans="2:3" ht="27" customHeight="1" x14ac:dyDescent="0.3">
      <c r="B48" s="2" t="s">
        <v>263</v>
      </c>
      <c r="C48" s="56">
        <v>3936.18</v>
      </c>
    </row>
    <row r="49" spans="2:3" ht="27" customHeight="1" x14ac:dyDescent="0.3">
      <c r="B49" s="2" t="s">
        <v>297</v>
      </c>
      <c r="C49" s="56">
        <v>4012.09</v>
      </c>
    </row>
    <row r="50" spans="2:3" ht="27" customHeight="1" x14ac:dyDescent="0.3">
      <c r="B50" s="2" t="s">
        <v>300</v>
      </c>
      <c r="C50" s="56">
        <v>4214.75</v>
      </c>
    </row>
    <row r="51" spans="2:3" ht="27" customHeight="1" x14ac:dyDescent="0.3">
      <c r="B51" s="2" t="s">
        <v>293</v>
      </c>
      <c r="C51" s="56">
        <v>4236.1000000000004</v>
      </c>
    </row>
    <row r="52" spans="2:3" ht="27" customHeight="1" x14ac:dyDescent="0.3">
      <c r="B52" s="2" t="s">
        <v>370</v>
      </c>
      <c r="C52" s="56">
        <v>4413</v>
      </c>
    </row>
    <row r="53" spans="2:3" ht="27" customHeight="1" x14ac:dyDescent="0.3">
      <c r="B53" s="2" t="s">
        <v>371</v>
      </c>
      <c r="C53" s="56">
        <v>4419</v>
      </c>
    </row>
    <row r="54" spans="2:3" ht="27" customHeight="1" x14ac:dyDescent="0.3">
      <c r="B54" s="2" t="s">
        <v>389</v>
      </c>
      <c r="C54" s="56">
        <v>4424</v>
      </c>
    </row>
    <row r="55" spans="2:3" ht="27" customHeight="1" x14ac:dyDescent="0.3">
      <c r="B55" s="2" t="s">
        <v>303</v>
      </c>
      <c r="C55" s="56">
        <v>4444.33</v>
      </c>
    </row>
    <row r="56" spans="2:3" ht="27" customHeight="1" x14ac:dyDescent="0.3">
      <c r="B56" s="2" t="s">
        <v>315</v>
      </c>
      <c r="C56" s="56">
        <v>4706.6000000000004</v>
      </c>
    </row>
    <row r="57" spans="2:3" ht="27" customHeight="1" x14ac:dyDescent="0.3">
      <c r="B57" s="2" t="s">
        <v>299</v>
      </c>
      <c r="C57" s="56">
        <v>4818.3599999999997</v>
      </c>
    </row>
    <row r="58" spans="2:3" ht="27" customHeight="1" x14ac:dyDescent="0.3">
      <c r="B58" s="2" t="s">
        <v>314</v>
      </c>
      <c r="C58" s="56">
        <v>5024.5</v>
      </c>
    </row>
    <row r="59" spans="2:3" ht="27" customHeight="1" x14ac:dyDescent="0.3">
      <c r="B59" s="2" t="s">
        <v>387</v>
      </c>
      <c r="C59" s="56">
        <v>5029</v>
      </c>
    </row>
    <row r="60" spans="2:3" ht="27" customHeight="1" x14ac:dyDescent="0.3">
      <c r="B60" s="2" t="s">
        <v>301</v>
      </c>
      <c r="C60" s="56">
        <v>5041.29</v>
      </c>
    </row>
    <row r="61" spans="2:3" ht="27" customHeight="1" x14ac:dyDescent="0.3">
      <c r="B61" s="2" t="s">
        <v>298</v>
      </c>
      <c r="C61" s="56">
        <v>5553.64</v>
      </c>
    </row>
    <row r="62" spans="2:3" ht="27" customHeight="1" x14ac:dyDescent="0.3">
      <c r="B62" s="2" t="s">
        <v>304</v>
      </c>
      <c r="C62" s="56">
        <v>6261.2</v>
      </c>
    </row>
    <row r="63" spans="2:3" ht="27" customHeight="1" x14ac:dyDescent="0.3">
      <c r="B63" s="2" t="s">
        <v>94</v>
      </c>
      <c r="C63" s="56">
        <v>6668.05</v>
      </c>
    </row>
    <row r="64" spans="2:3" ht="27" customHeight="1" x14ac:dyDescent="0.3">
      <c r="B64" s="2" t="s">
        <v>310</v>
      </c>
      <c r="C64" s="56">
        <v>6846.19</v>
      </c>
    </row>
    <row r="65" spans="2:3" ht="27" customHeight="1" x14ac:dyDescent="0.3">
      <c r="B65" s="2" t="s">
        <v>311</v>
      </c>
      <c r="C65" s="56">
        <v>8538.84</v>
      </c>
    </row>
    <row r="66" spans="2:3" ht="27" customHeight="1" x14ac:dyDescent="0.3">
      <c r="B66" s="2" t="s">
        <v>305</v>
      </c>
      <c r="C66" s="56">
        <v>8913.74</v>
      </c>
    </row>
    <row r="67" spans="2:3" ht="27" customHeight="1" x14ac:dyDescent="0.3">
      <c r="B67" s="2" t="s">
        <v>378</v>
      </c>
      <c r="C67" s="56">
        <v>10068</v>
      </c>
    </row>
    <row r="68" spans="2:3" ht="27" customHeight="1" x14ac:dyDescent="0.3">
      <c r="B68" s="2" t="s">
        <v>312</v>
      </c>
      <c r="C68" s="56">
        <v>10136.27</v>
      </c>
    </row>
    <row r="69" spans="2:3" ht="27" customHeight="1" x14ac:dyDescent="0.3">
      <c r="B69" s="2" t="s">
        <v>307</v>
      </c>
      <c r="C69" s="56">
        <v>11599.53</v>
      </c>
    </row>
    <row r="70" spans="2:3" ht="27" customHeight="1" x14ac:dyDescent="0.3">
      <c r="B70" s="2" t="s">
        <v>306</v>
      </c>
      <c r="C70" s="56">
        <v>12370.21</v>
      </c>
    </row>
    <row r="71" spans="2:3" ht="27" customHeight="1" x14ac:dyDescent="0.3">
      <c r="B71" s="2" t="s">
        <v>369</v>
      </c>
      <c r="C71" s="56">
        <v>13430</v>
      </c>
    </row>
    <row r="72" spans="2:3" ht="27" customHeight="1" x14ac:dyDescent="0.3">
      <c r="B72" s="2" t="s">
        <v>374</v>
      </c>
      <c r="C72" s="56">
        <v>246898.77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sheetPr codeName="Sheet9"/>
  <dimension ref="B1:C72"/>
  <sheetViews>
    <sheetView topLeftCell="A12" workbookViewId="0">
      <selection activeCell="C2" sqref="C2"/>
    </sheetView>
  </sheetViews>
  <sheetFormatPr defaultColWidth="11.5546875" defaultRowHeight="27" customHeight="1" x14ac:dyDescent="0.3"/>
  <cols>
    <col min="1" max="1" width="3.33203125" customWidth="1"/>
    <col min="2" max="2" width="33.33203125" bestFit="1" customWidth="1"/>
    <col min="3" max="3" width="24" bestFit="1" customWidth="1"/>
    <col min="4" max="4" width="4.44140625" customWidth="1"/>
  </cols>
  <sheetData>
    <row r="1" spans="2:3" ht="27" customHeight="1" x14ac:dyDescent="0.3">
      <c r="B1" s="1" t="s">
        <v>29</v>
      </c>
      <c r="C1" t="s">
        <v>375</v>
      </c>
    </row>
    <row r="2" spans="2:3" ht="27" customHeight="1" x14ac:dyDescent="0.3">
      <c r="B2" s="1" t="s">
        <v>352</v>
      </c>
      <c r="C2" s="19">
        <v>1</v>
      </c>
    </row>
    <row r="4" spans="2:3" ht="27" customHeight="1" x14ac:dyDescent="0.3">
      <c r="B4" s="1" t="s">
        <v>368</v>
      </c>
      <c r="C4" t="s">
        <v>319</v>
      </c>
    </row>
    <row r="5" spans="2:3" ht="27" customHeight="1" x14ac:dyDescent="0.3">
      <c r="B5" s="2" t="s">
        <v>239</v>
      </c>
      <c r="C5" s="56">
        <v>12266</v>
      </c>
    </row>
    <row r="6" spans="2:3" ht="27" customHeight="1" x14ac:dyDescent="0.3">
      <c r="B6" s="2" t="s">
        <v>240</v>
      </c>
      <c r="C6" s="56">
        <v>12017</v>
      </c>
    </row>
    <row r="7" spans="2:3" ht="27" customHeight="1" x14ac:dyDescent="0.3">
      <c r="B7" s="2" t="s">
        <v>309</v>
      </c>
      <c r="C7" s="56">
        <v>10507</v>
      </c>
    </row>
    <row r="8" spans="2:3" ht="27" customHeight="1" x14ac:dyDescent="0.3">
      <c r="B8" s="2" t="s">
        <v>108</v>
      </c>
      <c r="C8" s="56">
        <v>9015.32</v>
      </c>
    </row>
    <row r="9" spans="2:3" ht="27" customHeight="1" x14ac:dyDescent="0.3">
      <c r="B9" s="2" t="s">
        <v>292</v>
      </c>
      <c r="C9" s="56">
        <v>8241.4330000000009</v>
      </c>
    </row>
    <row r="10" spans="2:3" ht="27" customHeight="1" x14ac:dyDescent="0.3">
      <c r="B10" s="2" t="s">
        <v>297</v>
      </c>
      <c r="C10" s="56">
        <v>7095</v>
      </c>
    </row>
    <row r="11" spans="2:3" ht="27" customHeight="1" x14ac:dyDescent="0.3">
      <c r="B11" s="2" t="s">
        <v>386</v>
      </c>
      <c r="C11" s="56">
        <v>6921</v>
      </c>
    </row>
    <row r="12" spans="2:3" ht="27" customHeight="1" x14ac:dyDescent="0.3">
      <c r="B12" s="2" t="s">
        <v>280</v>
      </c>
      <c r="C12" s="56">
        <v>6777</v>
      </c>
    </row>
    <row r="13" spans="2:3" ht="27" customHeight="1" x14ac:dyDescent="0.3">
      <c r="B13" s="2" t="s">
        <v>291</v>
      </c>
      <c r="C13" s="56">
        <v>6750</v>
      </c>
    </row>
    <row r="14" spans="2:3" ht="27" customHeight="1" x14ac:dyDescent="0.3">
      <c r="B14" s="2" t="s">
        <v>308</v>
      </c>
      <c r="C14" s="56">
        <v>6311</v>
      </c>
    </row>
    <row r="15" spans="2:3" ht="27" customHeight="1" x14ac:dyDescent="0.3">
      <c r="B15" s="2" t="s">
        <v>296</v>
      </c>
      <c r="C15" s="56">
        <v>6234</v>
      </c>
    </row>
    <row r="16" spans="2:3" ht="27" customHeight="1" x14ac:dyDescent="0.3">
      <c r="B16" s="2" t="s">
        <v>285</v>
      </c>
      <c r="C16" s="56">
        <v>5870.3512499999997</v>
      </c>
    </row>
    <row r="17" spans="2:3" ht="27" customHeight="1" x14ac:dyDescent="0.3">
      <c r="B17" s="2" t="s">
        <v>252</v>
      </c>
      <c r="C17" s="56">
        <v>5785</v>
      </c>
    </row>
    <row r="18" spans="2:3" ht="27" customHeight="1" x14ac:dyDescent="0.3">
      <c r="B18" s="2" t="s">
        <v>109</v>
      </c>
      <c r="C18" s="56">
        <v>5444</v>
      </c>
    </row>
    <row r="19" spans="2:3" ht="27" customHeight="1" x14ac:dyDescent="0.3">
      <c r="B19" s="2" t="s">
        <v>295</v>
      </c>
      <c r="C19" s="56">
        <v>5441</v>
      </c>
    </row>
    <row r="20" spans="2:3" ht="27" customHeight="1" x14ac:dyDescent="0.3">
      <c r="B20" s="2" t="s">
        <v>281</v>
      </c>
      <c r="C20" s="56">
        <v>5428.6440000000002</v>
      </c>
    </row>
    <row r="21" spans="2:3" ht="27" customHeight="1" x14ac:dyDescent="0.3">
      <c r="B21" s="2" t="s">
        <v>310</v>
      </c>
      <c r="C21" s="56">
        <v>5356</v>
      </c>
    </row>
    <row r="22" spans="2:3" ht="27" customHeight="1" x14ac:dyDescent="0.3">
      <c r="B22" s="2" t="s">
        <v>293</v>
      </c>
      <c r="C22" s="56">
        <v>5274</v>
      </c>
    </row>
    <row r="23" spans="2:3" ht="27" customHeight="1" x14ac:dyDescent="0.3">
      <c r="B23" s="2" t="s">
        <v>253</v>
      </c>
      <c r="C23" s="56">
        <v>5262</v>
      </c>
    </row>
    <row r="24" spans="2:3" ht="27" customHeight="1" x14ac:dyDescent="0.3">
      <c r="B24" s="2" t="s">
        <v>282</v>
      </c>
      <c r="C24" s="56">
        <v>5238</v>
      </c>
    </row>
    <row r="25" spans="2:3" ht="27" customHeight="1" x14ac:dyDescent="0.3">
      <c r="B25" s="2" t="s">
        <v>250</v>
      </c>
      <c r="C25" s="56">
        <v>5226</v>
      </c>
    </row>
    <row r="26" spans="2:3" ht="27" customHeight="1" x14ac:dyDescent="0.3">
      <c r="B26" s="2" t="s">
        <v>290</v>
      </c>
      <c r="C26" s="56">
        <v>5208</v>
      </c>
    </row>
    <row r="27" spans="2:3" ht="27" customHeight="1" x14ac:dyDescent="0.3">
      <c r="B27" s="2" t="s">
        <v>302</v>
      </c>
      <c r="C27" s="56">
        <v>5156</v>
      </c>
    </row>
    <row r="28" spans="2:3" ht="27" customHeight="1" x14ac:dyDescent="0.3">
      <c r="B28" s="2" t="s">
        <v>262</v>
      </c>
      <c r="C28" s="56">
        <v>5030</v>
      </c>
    </row>
    <row r="29" spans="2:3" ht="27" customHeight="1" x14ac:dyDescent="0.3">
      <c r="B29" s="2" t="s">
        <v>110</v>
      </c>
      <c r="C29" s="56">
        <v>4965</v>
      </c>
    </row>
    <row r="30" spans="2:3" ht="27" customHeight="1" x14ac:dyDescent="0.3">
      <c r="B30" s="2" t="s">
        <v>378</v>
      </c>
      <c r="C30" s="56">
        <v>4959</v>
      </c>
    </row>
    <row r="31" spans="2:3" ht="27" customHeight="1" x14ac:dyDescent="0.3">
      <c r="B31" s="2" t="s">
        <v>355</v>
      </c>
      <c r="C31" s="56">
        <v>4866</v>
      </c>
    </row>
    <row r="32" spans="2:3" ht="27" customHeight="1" x14ac:dyDescent="0.3">
      <c r="B32" s="2" t="s">
        <v>313</v>
      </c>
      <c r="C32" s="56">
        <v>4836</v>
      </c>
    </row>
    <row r="33" spans="2:3" ht="27" customHeight="1" x14ac:dyDescent="0.3">
      <c r="B33" s="2" t="s">
        <v>303</v>
      </c>
      <c r="C33" s="56">
        <v>4821</v>
      </c>
    </row>
    <row r="34" spans="2:3" ht="27" customHeight="1" x14ac:dyDescent="0.3">
      <c r="B34" s="2" t="s">
        <v>294</v>
      </c>
      <c r="C34" s="56">
        <v>4800.7988888888895</v>
      </c>
    </row>
    <row r="35" spans="2:3" ht="27" customHeight="1" x14ac:dyDescent="0.3">
      <c r="B35" s="2" t="s">
        <v>304</v>
      </c>
      <c r="C35" s="56">
        <v>4764</v>
      </c>
    </row>
    <row r="36" spans="2:3" ht="27" customHeight="1" x14ac:dyDescent="0.3">
      <c r="B36" s="2" t="s">
        <v>261</v>
      </c>
      <c r="C36" s="56">
        <v>4575</v>
      </c>
    </row>
    <row r="37" spans="2:3" ht="27" customHeight="1" x14ac:dyDescent="0.3">
      <c r="B37" s="2" t="s">
        <v>288</v>
      </c>
      <c r="C37" s="56">
        <v>4550</v>
      </c>
    </row>
    <row r="38" spans="2:3" ht="27" customHeight="1" x14ac:dyDescent="0.3">
      <c r="B38" s="2" t="s">
        <v>298</v>
      </c>
      <c r="C38" s="56">
        <v>4469</v>
      </c>
    </row>
    <row r="39" spans="2:3" ht="27" customHeight="1" x14ac:dyDescent="0.3">
      <c r="B39" s="2" t="s">
        <v>390</v>
      </c>
      <c r="C39" s="56">
        <v>4232</v>
      </c>
    </row>
    <row r="40" spans="2:3" ht="14.4" x14ac:dyDescent="0.3">
      <c r="B40" s="2" t="s">
        <v>94</v>
      </c>
      <c r="C40" s="56">
        <v>4149</v>
      </c>
    </row>
    <row r="41" spans="2:3" ht="27" customHeight="1" x14ac:dyDescent="0.3">
      <c r="B41" s="2" t="s">
        <v>369</v>
      </c>
      <c r="C41" s="56">
        <v>4087</v>
      </c>
    </row>
    <row r="42" spans="2:3" ht="27" customHeight="1" x14ac:dyDescent="0.3">
      <c r="B42" s="2" t="s">
        <v>387</v>
      </c>
      <c r="C42" s="56">
        <v>4084</v>
      </c>
    </row>
    <row r="43" spans="2:3" ht="27" customHeight="1" x14ac:dyDescent="0.3">
      <c r="B43" s="2" t="s">
        <v>289</v>
      </c>
      <c r="C43" s="56">
        <v>4075.1950000000002</v>
      </c>
    </row>
    <row r="44" spans="2:3" ht="27" customHeight="1" x14ac:dyDescent="0.3">
      <c r="B44" s="2" t="s">
        <v>305</v>
      </c>
      <c r="C44" s="56">
        <v>4067</v>
      </c>
    </row>
    <row r="45" spans="2:3" ht="27" customHeight="1" x14ac:dyDescent="0.3">
      <c r="B45" s="2" t="s">
        <v>388</v>
      </c>
      <c r="C45" s="56">
        <v>3965</v>
      </c>
    </row>
    <row r="46" spans="2:3" ht="27" customHeight="1" x14ac:dyDescent="0.3">
      <c r="B46" s="2" t="s">
        <v>311</v>
      </c>
      <c r="C46" s="56">
        <v>3964</v>
      </c>
    </row>
    <row r="47" spans="2:3" ht="27" customHeight="1" x14ac:dyDescent="0.3">
      <c r="B47" s="2" t="s">
        <v>46</v>
      </c>
      <c r="C47" s="56">
        <v>3912</v>
      </c>
    </row>
    <row r="48" spans="2:3" ht="27" customHeight="1" x14ac:dyDescent="0.3">
      <c r="B48" s="2" t="s">
        <v>254</v>
      </c>
      <c r="C48" s="56">
        <v>3886</v>
      </c>
    </row>
    <row r="49" spans="2:3" ht="27" customHeight="1" x14ac:dyDescent="0.3">
      <c r="B49" s="2" t="s">
        <v>371</v>
      </c>
      <c r="C49" s="56">
        <v>3865</v>
      </c>
    </row>
    <row r="50" spans="2:3" ht="27" customHeight="1" x14ac:dyDescent="0.3">
      <c r="B50" s="2" t="s">
        <v>286</v>
      </c>
      <c r="C50" s="56">
        <v>3775</v>
      </c>
    </row>
    <row r="51" spans="2:3" ht="27" customHeight="1" x14ac:dyDescent="0.3">
      <c r="B51" s="2" t="s">
        <v>287</v>
      </c>
      <c r="C51" s="56">
        <v>3703.3049999999998</v>
      </c>
    </row>
    <row r="52" spans="2:3" ht="27" customHeight="1" x14ac:dyDescent="0.3">
      <c r="B52" s="2" t="s">
        <v>376</v>
      </c>
      <c r="C52" s="56">
        <v>3584</v>
      </c>
    </row>
    <row r="53" spans="2:3" ht="27" customHeight="1" x14ac:dyDescent="0.3">
      <c r="B53" s="2" t="s">
        <v>300</v>
      </c>
      <c r="C53" s="56">
        <v>3495</v>
      </c>
    </row>
    <row r="54" spans="2:3" ht="27" customHeight="1" x14ac:dyDescent="0.3">
      <c r="B54" s="2" t="s">
        <v>391</v>
      </c>
      <c r="C54" s="56">
        <v>3436</v>
      </c>
    </row>
    <row r="55" spans="2:3" ht="27" customHeight="1" x14ac:dyDescent="0.3">
      <c r="B55" s="2" t="s">
        <v>370</v>
      </c>
      <c r="C55" s="56">
        <v>3389</v>
      </c>
    </row>
    <row r="56" spans="2:3" ht="27" customHeight="1" x14ac:dyDescent="0.3">
      <c r="B56" s="2" t="s">
        <v>307</v>
      </c>
      <c r="C56" s="56">
        <v>3245.53</v>
      </c>
    </row>
    <row r="57" spans="2:3" ht="27" customHeight="1" x14ac:dyDescent="0.3">
      <c r="B57" s="2" t="s">
        <v>263</v>
      </c>
      <c r="C57" s="56">
        <v>3010</v>
      </c>
    </row>
    <row r="58" spans="2:3" ht="27" customHeight="1" x14ac:dyDescent="0.3">
      <c r="B58" s="2" t="s">
        <v>312</v>
      </c>
      <c r="C58" s="56">
        <v>2947</v>
      </c>
    </row>
    <row r="59" spans="2:3" ht="27" customHeight="1" x14ac:dyDescent="0.3">
      <c r="B59" s="2" t="s">
        <v>372</v>
      </c>
      <c r="C59" s="56">
        <v>2915</v>
      </c>
    </row>
    <row r="60" spans="2:3" ht="27" customHeight="1" x14ac:dyDescent="0.3">
      <c r="B60" s="2" t="s">
        <v>283</v>
      </c>
      <c r="C60" s="56">
        <v>2723.7275</v>
      </c>
    </row>
    <row r="61" spans="2:3" ht="27" customHeight="1" x14ac:dyDescent="0.3">
      <c r="B61" s="2" t="s">
        <v>354</v>
      </c>
      <c r="C61" s="56">
        <v>2708.4</v>
      </c>
    </row>
    <row r="62" spans="2:3" ht="27" customHeight="1" x14ac:dyDescent="0.3">
      <c r="B62" s="2" t="s">
        <v>299</v>
      </c>
      <c r="C62" s="56">
        <v>2681.15</v>
      </c>
    </row>
    <row r="63" spans="2:3" ht="27" customHeight="1" x14ac:dyDescent="0.3">
      <c r="B63" s="2" t="s">
        <v>284</v>
      </c>
      <c r="C63" s="56">
        <v>2588</v>
      </c>
    </row>
    <row r="64" spans="2:3" ht="27" customHeight="1" x14ac:dyDescent="0.3">
      <c r="B64" s="2" t="s">
        <v>306</v>
      </c>
      <c r="C64" s="56">
        <v>2564</v>
      </c>
    </row>
    <row r="65" spans="2:3" ht="27" customHeight="1" x14ac:dyDescent="0.3">
      <c r="B65" s="2" t="s">
        <v>314</v>
      </c>
      <c r="C65" s="56">
        <v>2505</v>
      </c>
    </row>
    <row r="66" spans="2:3" ht="27" customHeight="1" x14ac:dyDescent="0.3">
      <c r="B66" s="2" t="s">
        <v>301</v>
      </c>
      <c r="C66" s="56">
        <v>2500</v>
      </c>
    </row>
    <row r="67" spans="2:3" ht="27" customHeight="1" x14ac:dyDescent="0.3">
      <c r="B67" s="2" t="s">
        <v>279</v>
      </c>
      <c r="C67" s="56">
        <v>2410</v>
      </c>
    </row>
    <row r="68" spans="2:3" ht="27" customHeight="1" x14ac:dyDescent="0.3">
      <c r="B68" s="2" t="s">
        <v>389</v>
      </c>
      <c r="C68" s="56">
        <v>2350</v>
      </c>
    </row>
    <row r="69" spans="2:3" ht="27" customHeight="1" x14ac:dyDescent="0.3">
      <c r="B69" s="2" t="s">
        <v>373</v>
      </c>
      <c r="C69" s="56">
        <v>2093</v>
      </c>
    </row>
    <row r="70" spans="2:3" ht="27" customHeight="1" x14ac:dyDescent="0.3">
      <c r="B70" s="2" t="s">
        <v>251</v>
      </c>
      <c r="C70" s="56">
        <v>2029</v>
      </c>
    </row>
    <row r="71" spans="2:3" ht="27" customHeight="1" x14ac:dyDescent="0.3">
      <c r="B71" s="2" t="s">
        <v>315</v>
      </c>
      <c r="C71" s="56">
        <v>1779</v>
      </c>
    </row>
    <row r="72" spans="2:3" ht="27" customHeight="1" x14ac:dyDescent="0.3">
      <c r="B72" s="2" t="s">
        <v>374</v>
      </c>
      <c r="C72" s="56">
        <v>316176.85463888885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sheetPr codeName="Sheet10"/>
  <dimension ref="B5:V200"/>
  <sheetViews>
    <sheetView topLeftCell="D18" zoomScaleNormal="100" workbookViewId="0">
      <selection activeCell="T35" sqref="T35"/>
    </sheetView>
  </sheetViews>
  <sheetFormatPr defaultColWidth="11.5546875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22" x14ac:dyDescent="0.3">
      <c r="B5" s="9" t="s">
        <v>112</v>
      </c>
      <c r="C5" s="9" t="s">
        <v>5</v>
      </c>
      <c r="D5" s="9" t="s">
        <v>146</v>
      </c>
      <c r="E5" s="9" t="s">
        <v>27</v>
      </c>
      <c r="F5" s="9" t="s">
        <v>28</v>
      </c>
      <c r="G5" s="9" t="s">
        <v>174</v>
      </c>
      <c r="H5" s="9" t="s">
        <v>173</v>
      </c>
      <c r="I5" s="9" t="s">
        <v>172</v>
      </c>
      <c r="J5" s="9" t="s">
        <v>175</v>
      </c>
      <c r="K5" s="9" t="s">
        <v>176</v>
      </c>
      <c r="L5" s="9" t="s">
        <v>171</v>
      </c>
      <c r="M5" s="9" t="s">
        <v>177</v>
      </c>
      <c r="N5" s="9" t="s">
        <v>178</v>
      </c>
      <c r="O5" s="9" t="s">
        <v>179</v>
      </c>
      <c r="P5" s="9" t="s">
        <v>180</v>
      </c>
      <c r="Q5" s="9" t="s">
        <v>181</v>
      </c>
      <c r="R5" s="9" t="s">
        <v>216</v>
      </c>
      <c r="S5" s="9" t="s">
        <v>217</v>
      </c>
      <c r="T5" s="9" t="s">
        <v>218</v>
      </c>
      <c r="U5" s="9" t="s">
        <v>219</v>
      </c>
      <c r="V5" s="9" t="s">
        <v>220</v>
      </c>
    </row>
    <row r="6" spans="2:22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>
        <f>IFERROR(IF(OR(GeneralTable[[#This Row],[Exclude From Chart]]="X",PerfPowerST4[[#This Row],[ExcludeHere]]="X",ISBLANK(GeneralTable[[#This Row],[Cons. CB23MT]])),NA(),GeneralTable[[#This Row],[Cons. CB23MT]]),NA())</f>
        <v>2410</v>
      </c>
      <c r="F6" s="8">
        <f>IFERROR(IF(OR(GeneralTable[[#This Row],[Exclude From Chart]]="X",PerfPowerST4[[#This Row],[ExcludeHere]]="X",ISBLANK(GeneralTable[[#This Row],[Cons. CB23MT]])),NA(),GeneralTable[[#This Row],[Dur. CB23MT]]),NA())</f>
        <v>156.22</v>
      </c>
      <c r="G6" s="16">
        <f>1000000000/500/PerfPowerST4[[#This Row],[Cons. MT]]</f>
        <v>829.87551867219918</v>
      </c>
      <c r="H6" s="16">
        <f>1000000000/1000/PerfPowerST4[[#This Row],[Cons. MT]]</f>
        <v>414.93775933609959</v>
      </c>
      <c r="I6" s="16">
        <f>1000000000/2000/PerfPowerST4[[#This Row],[Cons. MT]]</f>
        <v>207.46887966804979</v>
      </c>
      <c r="J6" s="16">
        <f>1000000000/3000/PerfPowerST4[[#This Row],[Cons. MT]]</f>
        <v>138.31258644536652</v>
      </c>
      <c r="K6" s="16">
        <f>1000000000/4000/PerfPowerST4[[#This Row],[Cons. MT]]</f>
        <v>103.7344398340249</v>
      </c>
      <c r="L6" s="16">
        <f>1000000000/5000/PerfPowerST4[[#This Row],[Cons. MT]]</f>
        <v>82.987551867219921</v>
      </c>
      <c r="M6" s="16">
        <f>1000000000/6000/PerfPowerST4[[#This Row],[Cons. MT]]</f>
        <v>69.15629322268326</v>
      </c>
      <c r="N6" s="16">
        <f>1000000000/7000/PerfPowerST4[[#This Row],[Cons. MT]]</f>
        <v>59.276822762299943</v>
      </c>
      <c r="O6" s="16">
        <f>1000000000/8000/PerfPowerST4[[#This Row],[Cons. MT]]</f>
        <v>51.867219917012449</v>
      </c>
      <c r="P6" s="16">
        <f>1000000000/9000/PerfPowerST4[[#This Row],[Cons. MT]]</f>
        <v>46.104195481788842</v>
      </c>
      <c r="Q6" s="16">
        <f>1000000000/10000/PerfPowerST4[[#This Row],[Cons. MT]]</f>
        <v>41.49377593360996</v>
      </c>
      <c r="R6" s="16">
        <f>1000000000/11000/PerfPowerST4[[#This Row],[Cons. MT]]</f>
        <v>37.721614485099963</v>
      </c>
      <c r="S6" s="16">
        <f>1000000000/12000/PerfPowerST4[[#This Row],[Cons. MT]]</f>
        <v>34.57814661134163</v>
      </c>
      <c r="T6" s="16">
        <f>1000000000/13000/PerfPowerST4[[#This Row],[Cons. MT]]</f>
        <v>31.918289179699968</v>
      </c>
      <c r="U6" s="16">
        <f>1000000000/14000/PerfPowerST4[[#This Row],[Cons. MT]]</f>
        <v>29.638411381149972</v>
      </c>
      <c r="V6" s="16">
        <f>1000000000/15000/PerfPowerST4[[#This Row],[Cons. MT]]</f>
        <v>27.662517289073307</v>
      </c>
    </row>
    <row r="7" spans="2:22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" s="16" t="e">
        <f>1000000000/500/PerfPowerST4[[#This Row],[Cons. MT]]</f>
        <v>#N/A</v>
      </c>
      <c r="H7" s="16" t="e">
        <f>1000000000/1000/PerfPowerST4[[#This Row],[Cons. MT]]</f>
        <v>#N/A</v>
      </c>
      <c r="I7" s="16" t="e">
        <f>1000000000/2000/PerfPowerST4[[#This Row],[Cons. MT]]</f>
        <v>#N/A</v>
      </c>
      <c r="J7" s="16" t="e">
        <f>1000000000/3000/PerfPowerST4[[#This Row],[Cons. MT]]</f>
        <v>#N/A</v>
      </c>
      <c r="K7" s="16" t="e">
        <f>1000000000/4000/PerfPowerST4[[#This Row],[Cons. MT]]</f>
        <v>#N/A</v>
      </c>
      <c r="L7" s="16" t="e">
        <f>1000000000/5000/PerfPowerST4[[#This Row],[Cons. MT]]</f>
        <v>#N/A</v>
      </c>
      <c r="M7" s="16" t="e">
        <f>1000000000/6000/PerfPowerST4[[#This Row],[Cons. MT]]</f>
        <v>#N/A</v>
      </c>
      <c r="N7" s="16" t="e">
        <f>1000000000/7000/PerfPowerST4[[#This Row],[Cons. MT]]</f>
        <v>#N/A</v>
      </c>
      <c r="O7" s="16" t="e">
        <f>1000000000/8000/PerfPowerST4[[#This Row],[Cons. MT]]</f>
        <v>#N/A</v>
      </c>
      <c r="P7" s="16" t="e">
        <f>1000000000/9000/PerfPowerST4[[#This Row],[Cons. MT]]</f>
        <v>#N/A</v>
      </c>
      <c r="Q7" s="16" t="e">
        <f>1000000000/10000/PerfPowerST4[[#This Row],[Cons. MT]]</f>
        <v>#N/A</v>
      </c>
      <c r="R7" s="16" t="e">
        <f>1000000000/11000/PerfPowerST4[[#This Row],[Cons. MT]]</f>
        <v>#N/A</v>
      </c>
      <c r="S7" s="16" t="e">
        <f>1000000000/12000/PerfPowerST4[[#This Row],[Cons. MT]]</f>
        <v>#N/A</v>
      </c>
      <c r="T7" s="16" t="e">
        <f>1000000000/13000/PerfPowerST4[[#This Row],[Cons. MT]]</f>
        <v>#N/A</v>
      </c>
      <c r="U7" s="16" t="e">
        <f>1000000000/14000/PerfPowerST4[[#This Row],[Cons. MT]]</f>
        <v>#N/A</v>
      </c>
      <c r="V7" s="16" t="e">
        <f>1000000000/15000/PerfPowerST4[[#This Row],[Cons. MT]]</f>
        <v>#N/A</v>
      </c>
    </row>
    <row r="8" spans="2:22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>
        <f>IFERROR(IF(OR(GeneralTable[[#This Row],[Exclude From Chart]]="X",PerfPowerST4[[#This Row],[ExcludeHere]]="X",ISBLANK(GeneralTable[[#This Row],[Cons. CB23MT]])),NA(),GeneralTable[[#This Row],[Cons. CB23MT]]),NA())</f>
        <v>3912</v>
      </c>
      <c r="F8" s="8">
        <f>IFERROR(IF(OR(GeneralTable[[#This Row],[Exclude From Chart]]="X",PerfPowerST4[[#This Row],[ExcludeHere]]="X",ISBLANK(GeneralTable[[#This Row],[Cons. CB23MT]])),NA(),GeneralTable[[#This Row],[Dur. CB23MT]]),NA())</f>
        <v>288.76857942815411</v>
      </c>
      <c r="G8" s="16">
        <f>1000000000/500/PerfPowerST4[[#This Row],[Cons. MT]]</f>
        <v>511.24744376278119</v>
      </c>
      <c r="H8" s="16">
        <f>1000000000/1000/PerfPowerST4[[#This Row],[Cons. MT]]</f>
        <v>255.62372188139059</v>
      </c>
      <c r="I8" s="16">
        <f>1000000000/2000/PerfPowerST4[[#This Row],[Cons. MT]]</f>
        <v>127.8118609406953</v>
      </c>
      <c r="J8" s="16">
        <f>1000000000/3000/PerfPowerST4[[#This Row],[Cons. MT]]</f>
        <v>85.207907293796865</v>
      </c>
      <c r="K8" s="16">
        <f>1000000000/4000/PerfPowerST4[[#This Row],[Cons. MT]]</f>
        <v>63.905930470347649</v>
      </c>
      <c r="L8" s="16">
        <f>1000000000/5000/PerfPowerST4[[#This Row],[Cons. MT]]</f>
        <v>51.124744376278116</v>
      </c>
      <c r="M8" s="16">
        <f>1000000000/6000/PerfPowerST4[[#This Row],[Cons. MT]]</f>
        <v>42.603953646898432</v>
      </c>
      <c r="N8" s="16">
        <f>1000000000/7000/PerfPowerST4[[#This Row],[Cons. MT]]</f>
        <v>36.517674554484373</v>
      </c>
      <c r="O8" s="16">
        <f>1000000000/8000/PerfPowerST4[[#This Row],[Cons. MT]]</f>
        <v>31.952965235173824</v>
      </c>
      <c r="P8" s="16">
        <f>1000000000/9000/PerfPowerST4[[#This Row],[Cons. MT]]</f>
        <v>28.402635764598955</v>
      </c>
      <c r="Q8" s="16">
        <f>1000000000/10000/PerfPowerST4[[#This Row],[Cons. MT]]</f>
        <v>25.562372188139058</v>
      </c>
      <c r="R8" s="16">
        <f>1000000000/11000/PerfPowerST4[[#This Row],[Cons. MT]]</f>
        <v>23.23852017103551</v>
      </c>
      <c r="S8" s="16">
        <f>1000000000/12000/PerfPowerST4[[#This Row],[Cons. MT]]</f>
        <v>21.301976823449216</v>
      </c>
      <c r="T8" s="16">
        <f>1000000000/13000/PerfPowerST4[[#This Row],[Cons. MT]]</f>
        <v>19.663363221645429</v>
      </c>
      <c r="U8" s="16">
        <f>1000000000/14000/PerfPowerST4[[#This Row],[Cons. MT]]</f>
        <v>18.258837277242186</v>
      </c>
      <c r="V8" s="16">
        <f>1000000000/15000/PerfPowerST4[[#This Row],[Cons. MT]]</f>
        <v>17.041581458759374</v>
      </c>
    </row>
    <row r="9" spans="2:22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" s="16" t="e">
        <f>1000000000/500/PerfPowerST4[[#This Row],[Cons. MT]]</f>
        <v>#N/A</v>
      </c>
      <c r="H9" s="16" t="e">
        <f>1000000000/1000/PerfPowerST4[[#This Row],[Cons. MT]]</f>
        <v>#N/A</v>
      </c>
      <c r="I9" s="16" t="e">
        <f>1000000000/2000/PerfPowerST4[[#This Row],[Cons. MT]]</f>
        <v>#N/A</v>
      </c>
      <c r="J9" s="16" t="e">
        <f>1000000000/3000/PerfPowerST4[[#This Row],[Cons. MT]]</f>
        <v>#N/A</v>
      </c>
      <c r="K9" s="16" t="e">
        <f>1000000000/4000/PerfPowerST4[[#This Row],[Cons. MT]]</f>
        <v>#N/A</v>
      </c>
      <c r="L9" s="16" t="e">
        <f>1000000000/5000/PerfPowerST4[[#This Row],[Cons. MT]]</f>
        <v>#N/A</v>
      </c>
      <c r="M9" s="16" t="e">
        <f>1000000000/6000/PerfPowerST4[[#This Row],[Cons. MT]]</f>
        <v>#N/A</v>
      </c>
      <c r="N9" s="16" t="e">
        <f>1000000000/7000/PerfPowerST4[[#This Row],[Cons. MT]]</f>
        <v>#N/A</v>
      </c>
      <c r="O9" s="16" t="e">
        <f>1000000000/8000/PerfPowerST4[[#This Row],[Cons. MT]]</f>
        <v>#N/A</v>
      </c>
      <c r="P9" s="16" t="e">
        <f>1000000000/9000/PerfPowerST4[[#This Row],[Cons. MT]]</f>
        <v>#N/A</v>
      </c>
      <c r="Q9" s="16" t="e">
        <f>1000000000/10000/PerfPowerST4[[#This Row],[Cons. MT]]</f>
        <v>#N/A</v>
      </c>
      <c r="R9" s="16" t="e">
        <f>1000000000/11000/PerfPowerST4[[#This Row],[Cons. MT]]</f>
        <v>#N/A</v>
      </c>
      <c r="S9" s="16" t="e">
        <f>1000000000/12000/PerfPowerST4[[#This Row],[Cons. MT]]</f>
        <v>#N/A</v>
      </c>
      <c r="T9" s="16" t="e">
        <f>1000000000/13000/PerfPowerST4[[#This Row],[Cons. MT]]</f>
        <v>#N/A</v>
      </c>
      <c r="U9" s="16" t="e">
        <f>1000000000/14000/PerfPowerST4[[#This Row],[Cons. MT]]</f>
        <v>#N/A</v>
      </c>
      <c r="V9" s="16" t="e">
        <f>1000000000/15000/PerfPowerST4[[#This Row],[Cons. MT]]</f>
        <v>#N/A</v>
      </c>
    </row>
    <row r="10" spans="2:22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>
        <f>IFERROR(IF(OR(GeneralTable[[#This Row],[Exclude From Chart]]="X",PerfPowerST4[[#This Row],[ExcludeHere]]="X",ISBLANK(GeneralTable[[#This Row],[Cons. CB23MT]])),NA(),GeneralTable[[#This Row],[Cons. CB23MT]]),NA())</f>
        <v>5262</v>
      </c>
      <c r="F10" s="8">
        <f>IFERROR(IF(OR(GeneralTable[[#This Row],[Exclude From Chart]]="X",PerfPowerST4[[#This Row],[ExcludeHere]]="X",ISBLANK(GeneralTable[[#This Row],[Cons. CB23MT]])),NA(),GeneralTable[[#This Row],[Dur. CB23MT]]),NA())</f>
        <v>72.052127420048677</v>
      </c>
      <c r="G10" s="16">
        <f>1000000000/500/PerfPowerST4[[#This Row],[Cons. MT]]</f>
        <v>380.08361839604714</v>
      </c>
      <c r="H10" s="16">
        <f>1000000000/1000/PerfPowerST4[[#This Row],[Cons. MT]]</f>
        <v>190.04180919802357</v>
      </c>
      <c r="I10" s="16">
        <f>1000000000/2000/PerfPowerST4[[#This Row],[Cons. MT]]</f>
        <v>95.020904599011786</v>
      </c>
      <c r="J10" s="16">
        <f>1000000000/3000/PerfPowerST4[[#This Row],[Cons. MT]]</f>
        <v>63.347269732674519</v>
      </c>
      <c r="K10" s="16">
        <f>1000000000/4000/PerfPowerST4[[#This Row],[Cons. MT]]</f>
        <v>47.510452299505893</v>
      </c>
      <c r="L10" s="16">
        <f>1000000000/5000/PerfPowerST4[[#This Row],[Cons. MT]]</f>
        <v>38.00836183960471</v>
      </c>
      <c r="M10" s="16">
        <f>1000000000/6000/PerfPowerST4[[#This Row],[Cons. MT]]</f>
        <v>31.67363486633726</v>
      </c>
      <c r="N10" s="16">
        <f>1000000000/7000/PerfPowerST4[[#This Row],[Cons. MT]]</f>
        <v>27.14882988543194</v>
      </c>
      <c r="O10" s="16">
        <f>1000000000/8000/PerfPowerST4[[#This Row],[Cons. MT]]</f>
        <v>23.755226149752946</v>
      </c>
      <c r="P10" s="16">
        <f>1000000000/9000/PerfPowerST4[[#This Row],[Cons. MT]]</f>
        <v>21.115756577558173</v>
      </c>
      <c r="Q10" s="16">
        <f>1000000000/10000/PerfPowerST4[[#This Row],[Cons. MT]]</f>
        <v>19.004180919802355</v>
      </c>
      <c r="R10" s="16">
        <f>1000000000/11000/PerfPowerST4[[#This Row],[Cons. MT]]</f>
        <v>17.276528108911233</v>
      </c>
      <c r="S10" s="16">
        <f>1000000000/12000/PerfPowerST4[[#This Row],[Cons. MT]]</f>
        <v>15.83681743316863</v>
      </c>
      <c r="T10" s="16">
        <f>1000000000/13000/PerfPowerST4[[#This Row],[Cons. MT]]</f>
        <v>14.618600707540274</v>
      </c>
      <c r="U10" s="16">
        <f>1000000000/14000/PerfPowerST4[[#This Row],[Cons. MT]]</f>
        <v>13.57441494271597</v>
      </c>
      <c r="V10" s="16">
        <f>1000000000/15000/PerfPowerST4[[#This Row],[Cons. MT]]</f>
        <v>12.669453946534905</v>
      </c>
    </row>
    <row r="11" spans="2:22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" s="16" t="e">
        <f>1000000000/500/PerfPowerST4[[#This Row],[Cons. MT]]</f>
        <v>#N/A</v>
      </c>
      <c r="H11" s="16" t="e">
        <f>1000000000/1000/PerfPowerST4[[#This Row],[Cons. MT]]</f>
        <v>#N/A</v>
      </c>
      <c r="I11" s="16" t="e">
        <f>1000000000/2000/PerfPowerST4[[#This Row],[Cons. MT]]</f>
        <v>#N/A</v>
      </c>
      <c r="J11" s="16" t="e">
        <f>1000000000/3000/PerfPowerST4[[#This Row],[Cons. MT]]</f>
        <v>#N/A</v>
      </c>
      <c r="K11" s="16" t="e">
        <f>1000000000/4000/PerfPowerST4[[#This Row],[Cons. MT]]</f>
        <v>#N/A</v>
      </c>
      <c r="L11" s="16" t="e">
        <f>1000000000/5000/PerfPowerST4[[#This Row],[Cons. MT]]</f>
        <v>#N/A</v>
      </c>
      <c r="M11" s="16" t="e">
        <f>1000000000/6000/PerfPowerST4[[#This Row],[Cons. MT]]</f>
        <v>#N/A</v>
      </c>
      <c r="N11" s="16" t="e">
        <f>1000000000/7000/PerfPowerST4[[#This Row],[Cons. MT]]</f>
        <v>#N/A</v>
      </c>
      <c r="O11" s="16" t="e">
        <f>1000000000/8000/PerfPowerST4[[#This Row],[Cons. MT]]</f>
        <v>#N/A</v>
      </c>
      <c r="P11" s="16" t="e">
        <f>1000000000/9000/PerfPowerST4[[#This Row],[Cons. MT]]</f>
        <v>#N/A</v>
      </c>
      <c r="Q11" s="16" t="e">
        <f>1000000000/10000/PerfPowerST4[[#This Row],[Cons. MT]]</f>
        <v>#N/A</v>
      </c>
      <c r="R11" s="16" t="e">
        <f>1000000000/11000/PerfPowerST4[[#This Row],[Cons. MT]]</f>
        <v>#N/A</v>
      </c>
      <c r="S11" s="16" t="e">
        <f>1000000000/12000/PerfPowerST4[[#This Row],[Cons. MT]]</f>
        <v>#N/A</v>
      </c>
      <c r="T11" s="16" t="e">
        <f>1000000000/13000/PerfPowerST4[[#This Row],[Cons. MT]]</f>
        <v>#N/A</v>
      </c>
      <c r="U11" s="16" t="e">
        <f>1000000000/14000/PerfPowerST4[[#This Row],[Cons. MT]]</f>
        <v>#N/A</v>
      </c>
      <c r="V11" s="16" t="e">
        <f>1000000000/15000/PerfPowerST4[[#This Row],[Cons. MT]]</f>
        <v>#N/A</v>
      </c>
    </row>
    <row r="12" spans="2:22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>
        <f>IFERROR(IF(OR(GeneralTable[[#This Row],[Exclude From Chart]]="X",PerfPowerST4[[#This Row],[ExcludeHere]]="X",ISBLANK(GeneralTable[[#This Row],[Cons. CB23MT]])),NA(),GeneralTable[[#This Row],[Cons. CB23MT]]),NA())</f>
        <v>2029</v>
      </c>
      <c r="F12" s="8">
        <f>IFERROR(IF(OR(GeneralTable[[#This Row],[Exclude From Chart]]="X",PerfPowerST4[[#This Row],[ExcludeHere]]="X",ISBLANK(GeneralTable[[#This Row],[Cons. CB23MT]])),NA(),GeneralTable[[#This Row],[Dur. CB23MT]]),NA())</f>
        <v>136.91785613358184</v>
      </c>
      <c r="G12" s="16">
        <f>1000000000/500/PerfPowerST4[[#This Row],[Cons. MT]]</f>
        <v>985.70724494825038</v>
      </c>
      <c r="H12" s="16">
        <f>1000000000/1000/PerfPowerST4[[#This Row],[Cons. MT]]</f>
        <v>492.85362247412519</v>
      </c>
      <c r="I12" s="16">
        <f>1000000000/2000/PerfPowerST4[[#This Row],[Cons. MT]]</f>
        <v>246.42681123706259</v>
      </c>
      <c r="J12" s="16">
        <f>1000000000/3000/PerfPowerST4[[#This Row],[Cons. MT]]</f>
        <v>164.28454082470839</v>
      </c>
      <c r="K12" s="16">
        <f>1000000000/4000/PerfPowerST4[[#This Row],[Cons. MT]]</f>
        <v>123.2134056185313</v>
      </c>
      <c r="L12" s="16">
        <f>1000000000/5000/PerfPowerST4[[#This Row],[Cons. MT]]</f>
        <v>98.570724494825043</v>
      </c>
      <c r="M12" s="16">
        <f>1000000000/6000/PerfPowerST4[[#This Row],[Cons. MT]]</f>
        <v>82.142270412354193</v>
      </c>
      <c r="N12" s="16">
        <f>1000000000/7000/PerfPowerST4[[#This Row],[Cons. MT]]</f>
        <v>70.40766035344646</v>
      </c>
      <c r="O12" s="16">
        <f>1000000000/8000/PerfPowerST4[[#This Row],[Cons. MT]]</f>
        <v>61.606702809265649</v>
      </c>
      <c r="P12" s="16">
        <f>1000000000/9000/PerfPowerST4[[#This Row],[Cons. MT]]</f>
        <v>54.761513608236129</v>
      </c>
      <c r="Q12" s="16">
        <f>1000000000/10000/PerfPowerST4[[#This Row],[Cons. MT]]</f>
        <v>49.285362247412522</v>
      </c>
      <c r="R12" s="16">
        <f>1000000000/11000/PerfPowerST4[[#This Row],[Cons. MT]]</f>
        <v>44.804874770375015</v>
      </c>
      <c r="S12" s="16">
        <f>1000000000/12000/PerfPowerST4[[#This Row],[Cons. MT]]</f>
        <v>41.071135206177097</v>
      </c>
      <c r="T12" s="16">
        <f>1000000000/13000/PerfPowerST4[[#This Row],[Cons. MT]]</f>
        <v>37.911817113394243</v>
      </c>
      <c r="U12" s="16">
        <f>1000000000/14000/PerfPowerST4[[#This Row],[Cons. MT]]</f>
        <v>35.20383017672323</v>
      </c>
      <c r="V12" s="16">
        <f>1000000000/15000/PerfPowerST4[[#This Row],[Cons. MT]]</f>
        <v>32.856908164941679</v>
      </c>
    </row>
    <row r="13" spans="2:22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" s="16" t="e">
        <f>1000000000/500/PerfPowerST4[[#This Row],[Cons. MT]]</f>
        <v>#N/A</v>
      </c>
      <c r="H13" s="16" t="e">
        <f>1000000000/1000/PerfPowerST4[[#This Row],[Cons. MT]]</f>
        <v>#N/A</v>
      </c>
      <c r="I13" s="16" t="e">
        <f>1000000000/2000/PerfPowerST4[[#This Row],[Cons. MT]]</f>
        <v>#N/A</v>
      </c>
      <c r="J13" s="16" t="e">
        <f>1000000000/3000/PerfPowerST4[[#This Row],[Cons. MT]]</f>
        <v>#N/A</v>
      </c>
      <c r="K13" s="16" t="e">
        <f>1000000000/4000/PerfPowerST4[[#This Row],[Cons. MT]]</f>
        <v>#N/A</v>
      </c>
      <c r="L13" s="16" t="e">
        <f>1000000000/5000/PerfPowerST4[[#This Row],[Cons. MT]]</f>
        <v>#N/A</v>
      </c>
      <c r="M13" s="16" t="e">
        <f>1000000000/6000/PerfPowerST4[[#This Row],[Cons. MT]]</f>
        <v>#N/A</v>
      </c>
      <c r="N13" s="16" t="e">
        <f>1000000000/7000/PerfPowerST4[[#This Row],[Cons. MT]]</f>
        <v>#N/A</v>
      </c>
      <c r="O13" s="16" t="e">
        <f>1000000000/8000/PerfPowerST4[[#This Row],[Cons. MT]]</f>
        <v>#N/A</v>
      </c>
      <c r="P13" s="16" t="e">
        <f>1000000000/9000/PerfPowerST4[[#This Row],[Cons. MT]]</f>
        <v>#N/A</v>
      </c>
      <c r="Q13" s="16" t="e">
        <f>1000000000/10000/PerfPowerST4[[#This Row],[Cons. MT]]</f>
        <v>#N/A</v>
      </c>
      <c r="R13" s="16" t="e">
        <f>1000000000/11000/PerfPowerST4[[#This Row],[Cons. MT]]</f>
        <v>#N/A</v>
      </c>
      <c r="S13" s="16" t="e">
        <f>1000000000/12000/PerfPowerST4[[#This Row],[Cons. MT]]</f>
        <v>#N/A</v>
      </c>
      <c r="T13" s="16" t="e">
        <f>1000000000/13000/PerfPowerST4[[#This Row],[Cons. MT]]</f>
        <v>#N/A</v>
      </c>
      <c r="U13" s="16" t="e">
        <f>1000000000/14000/PerfPowerST4[[#This Row],[Cons. MT]]</f>
        <v>#N/A</v>
      </c>
      <c r="V13" s="16" t="e">
        <f>1000000000/15000/PerfPowerST4[[#This Row],[Cons. MT]]</f>
        <v>#N/A</v>
      </c>
    </row>
    <row r="14" spans="2:22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" s="16" t="e">
        <f>1000000000/500/PerfPowerST4[[#This Row],[Cons. MT]]</f>
        <v>#N/A</v>
      </c>
      <c r="H14" s="16" t="e">
        <f>1000000000/1000/PerfPowerST4[[#This Row],[Cons. MT]]</f>
        <v>#N/A</v>
      </c>
      <c r="I14" s="16" t="e">
        <f>1000000000/2000/PerfPowerST4[[#This Row],[Cons. MT]]</f>
        <v>#N/A</v>
      </c>
      <c r="J14" s="16" t="e">
        <f>1000000000/3000/PerfPowerST4[[#This Row],[Cons. MT]]</f>
        <v>#N/A</v>
      </c>
      <c r="K14" s="16" t="e">
        <f>1000000000/4000/PerfPowerST4[[#This Row],[Cons. MT]]</f>
        <v>#N/A</v>
      </c>
      <c r="L14" s="16" t="e">
        <f>1000000000/5000/PerfPowerST4[[#This Row],[Cons. MT]]</f>
        <v>#N/A</v>
      </c>
      <c r="M14" s="16" t="e">
        <f>1000000000/6000/PerfPowerST4[[#This Row],[Cons. MT]]</f>
        <v>#N/A</v>
      </c>
      <c r="N14" s="16" t="e">
        <f>1000000000/7000/PerfPowerST4[[#This Row],[Cons. MT]]</f>
        <v>#N/A</v>
      </c>
      <c r="O14" s="16" t="e">
        <f>1000000000/8000/PerfPowerST4[[#This Row],[Cons. MT]]</f>
        <v>#N/A</v>
      </c>
      <c r="P14" s="16" t="e">
        <f>1000000000/9000/PerfPowerST4[[#This Row],[Cons. MT]]</f>
        <v>#N/A</v>
      </c>
      <c r="Q14" s="16" t="e">
        <f>1000000000/10000/PerfPowerST4[[#This Row],[Cons. MT]]</f>
        <v>#N/A</v>
      </c>
      <c r="R14" s="16" t="e">
        <f>1000000000/11000/PerfPowerST4[[#This Row],[Cons. MT]]</f>
        <v>#N/A</v>
      </c>
      <c r="S14" s="16" t="e">
        <f>1000000000/12000/PerfPowerST4[[#This Row],[Cons. MT]]</f>
        <v>#N/A</v>
      </c>
      <c r="T14" s="16" t="e">
        <f>1000000000/13000/PerfPowerST4[[#This Row],[Cons. MT]]</f>
        <v>#N/A</v>
      </c>
      <c r="U14" s="16" t="e">
        <f>1000000000/14000/PerfPowerST4[[#This Row],[Cons. MT]]</f>
        <v>#N/A</v>
      </c>
      <c r="V14" s="16" t="e">
        <f>1000000000/15000/PerfPowerST4[[#This Row],[Cons. MT]]</f>
        <v>#N/A</v>
      </c>
    </row>
    <row r="15" spans="2:22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" s="16" t="e">
        <f>1000000000/500/PerfPowerST4[[#This Row],[Cons. MT]]</f>
        <v>#N/A</v>
      </c>
      <c r="H15" s="16" t="e">
        <f>1000000000/1000/PerfPowerST4[[#This Row],[Cons. MT]]</f>
        <v>#N/A</v>
      </c>
      <c r="I15" s="16" t="e">
        <f>1000000000/2000/PerfPowerST4[[#This Row],[Cons. MT]]</f>
        <v>#N/A</v>
      </c>
      <c r="J15" s="16" t="e">
        <f>1000000000/3000/PerfPowerST4[[#This Row],[Cons. MT]]</f>
        <v>#N/A</v>
      </c>
      <c r="K15" s="16" t="e">
        <f>1000000000/4000/PerfPowerST4[[#This Row],[Cons. MT]]</f>
        <v>#N/A</v>
      </c>
      <c r="L15" s="16" t="e">
        <f>1000000000/5000/PerfPowerST4[[#This Row],[Cons. MT]]</f>
        <v>#N/A</v>
      </c>
      <c r="M15" s="16" t="e">
        <f>1000000000/6000/PerfPowerST4[[#This Row],[Cons. MT]]</f>
        <v>#N/A</v>
      </c>
      <c r="N15" s="16" t="e">
        <f>1000000000/7000/PerfPowerST4[[#This Row],[Cons. MT]]</f>
        <v>#N/A</v>
      </c>
      <c r="O15" s="16" t="e">
        <f>1000000000/8000/PerfPowerST4[[#This Row],[Cons. MT]]</f>
        <v>#N/A</v>
      </c>
      <c r="P15" s="16" t="e">
        <f>1000000000/9000/PerfPowerST4[[#This Row],[Cons. MT]]</f>
        <v>#N/A</v>
      </c>
      <c r="Q15" s="16" t="e">
        <f>1000000000/10000/PerfPowerST4[[#This Row],[Cons. MT]]</f>
        <v>#N/A</v>
      </c>
      <c r="R15" s="16" t="e">
        <f>1000000000/11000/PerfPowerST4[[#This Row],[Cons. MT]]</f>
        <v>#N/A</v>
      </c>
      <c r="S15" s="16" t="e">
        <f>1000000000/12000/PerfPowerST4[[#This Row],[Cons. MT]]</f>
        <v>#N/A</v>
      </c>
      <c r="T15" s="16" t="e">
        <f>1000000000/13000/PerfPowerST4[[#This Row],[Cons. MT]]</f>
        <v>#N/A</v>
      </c>
      <c r="U15" s="16" t="e">
        <f>1000000000/14000/PerfPowerST4[[#This Row],[Cons. MT]]</f>
        <v>#N/A</v>
      </c>
      <c r="V15" s="16" t="e">
        <f>1000000000/15000/PerfPowerST4[[#This Row],[Cons. MT]]</f>
        <v>#N/A</v>
      </c>
    </row>
    <row r="16" spans="2:22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>
        <f>IFERROR(IF(OR(GeneralTable[[#This Row],[Exclude From Chart]]="X",PerfPowerST4[[#This Row],[ExcludeHere]]="X",ISBLANK(GeneralTable[[#This Row],[Cons. CB23MT]])),NA(),GeneralTable[[#This Row],[Cons. CB23MT]]),NA())</f>
        <v>4575</v>
      </c>
      <c r="F16" s="8">
        <f>IFERROR(IF(OR(GeneralTable[[#This Row],[Exclude From Chart]]="X",PerfPowerST4[[#This Row],[ExcludeHere]]="X",ISBLANK(GeneralTable[[#This Row],[Cons. CB23MT]])),NA(),GeneralTable[[#This Row],[Dur. CB23MT]]),NA())</f>
        <v>332.85</v>
      </c>
      <c r="G16" s="16">
        <f>1000000000/500/PerfPowerST4[[#This Row],[Cons. MT]]</f>
        <v>437.15846994535519</v>
      </c>
      <c r="H16" s="16">
        <f>1000000000/1000/PerfPowerST4[[#This Row],[Cons. MT]]</f>
        <v>218.5792349726776</v>
      </c>
      <c r="I16" s="16">
        <f>1000000000/2000/PerfPowerST4[[#This Row],[Cons. MT]]</f>
        <v>109.2896174863388</v>
      </c>
      <c r="J16" s="16">
        <f>1000000000/3000/PerfPowerST4[[#This Row],[Cons. MT]]</f>
        <v>72.859744990892523</v>
      </c>
      <c r="K16" s="16">
        <f>1000000000/4000/PerfPowerST4[[#This Row],[Cons. MT]]</f>
        <v>54.644808743169399</v>
      </c>
      <c r="L16" s="16">
        <f>1000000000/5000/PerfPowerST4[[#This Row],[Cons. MT]]</f>
        <v>43.715846994535518</v>
      </c>
      <c r="M16" s="16">
        <f>1000000000/6000/PerfPowerST4[[#This Row],[Cons. MT]]</f>
        <v>36.429872495446261</v>
      </c>
      <c r="N16" s="16">
        <f>1000000000/7000/PerfPowerST4[[#This Row],[Cons. MT]]</f>
        <v>31.225604996096802</v>
      </c>
      <c r="O16" s="16">
        <f>1000000000/8000/PerfPowerST4[[#This Row],[Cons. MT]]</f>
        <v>27.3224043715847</v>
      </c>
      <c r="P16" s="16">
        <f>1000000000/9000/PerfPowerST4[[#This Row],[Cons. MT]]</f>
        <v>24.286581663630844</v>
      </c>
      <c r="Q16" s="16">
        <f>1000000000/10000/PerfPowerST4[[#This Row],[Cons. MT]]</f>
        <v>21.857923497267759</v>
      </c>
      <c r="R16" s="16">
        <f>1000000000/11000/PerfPowerST4[[#This Row],[Cons. MT]]</f>
        <v>19.870839542970693</v>
      </c>
      <c r="S16" s="16">
        <f>1000000000/12000/PerfPowerST4[[#This Row],[Cons. MT]]</f>
        <v>18.214936247723131</v>
      </c>
      <c r="T16" s="16">
        <f>1000000000/13000/PerfPowerST4[[#This Row],[Cons. MT]]</f>
        <v>16.813787305590584</v>
      </c>
      <c r="U16" s="16">
        <f>1000000000/14000/PerfPowerST4[[#This Row],[Cons. MT]]</f>
        <v>15.612802498048401</v>
      </c>
      <c r="V16" s="16">
        <f>1000000000/15000/PerfPowerST4[[#This Row],[Cons. MT]]</f>
        <v>14.571948998178508</v>
      </c>
    </row>
    <row r="17" spans="2:22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>
        <f>IFERROR(IF(OR(GeneralTable[[#This Row],[Exclude From Chart]]="X",PerfPowerST4[[#This Row],[ExcludeHere]]="X",ISBLANK(GeneralTable[[#This Row],[Cons. CB23MT]])),NA(),GeneralTable[[#This Row],[Cons. CB23MT]]),NA())</f>
        <v>5785</v>
      </c>
      <c r="F17" s="8">
        <f>IFERROR(IF(OR(GeneralTable[[#This Row],[Exclude From Chart]]="X",PerfPowerST4[[#This Row],[ExcludeHere]]="X",ISBLANK(GeneralTable[[#This Row],[Cons. CB23MT]])),NA(),GeneralTable[[#This Row],[Dur. CB23MT]]),NA())</f>
        <v>95.05</v>
      </c>
      <c r="G17" s="16">
        <f>1000000000/500/PerfPowerST4[[#This Row],[Cons. MT]]</f>
        <v>345.72169403630079</v>
      </c>
      <c r="H17" s="16">
        <f>1000000000/1000/PerfPowerST4[[#This Row],[Cons. MT]]</f>
        <v>172.86084701815039</v>
      </c>
      <c r="I17" s="16">
        <f>1000000000/2000/PerfPowerST4[[#This Row],[Cons. MT]]</f>
        <v>86.430423509075197</v>
      </c>
      <c r="J17" s="16">
        <f>1000000000/3000/PerfPowerST4[[#This Row],[Cons. MT]]</f>
        <v>57.620282339383458</v>
      </c>
      <c r="K17" s="16">
        <f>1000000000/4000/PerfPowerST4[[#This Row],[Cons. MT]]</f>
        <v>43.215211754537599</v>
      </c>
      <c r="L17" s="16">
        <f>1000000000/5000/PerfPowerST4[[#This Row],[Cons. MT]]</f>
        <v>34.572169403630078</v>
      </c>
      <c r="M17" s="16">
        <f>1000000000/6000/PerfPowerST4[[#This Row],[Cons. MT]]</f>
        <v>28.810141169691729</v>
      </c>
      <c r="N17" s="16">
        <f>1000000000/7000/PerfPowerST4[[#This Row],[Cons. MT]]</f>
        <v>24.694406716878628</v>
      </c>
      <c r="O17" s="16">
        <f>1000000000/8000/PerfPowerST4[[#This Row],[Cons. MT]]</f>
        <v>21.607605877268799</v>
      </c>
      <c r="P17" s="16">
        <f>1000000000/9000/PerfPowerST4[[#This Row],[Cons. MT]]</f>
        <v>19.206760779794486</v>
      </c>
      <c r="Q17" s="16">
        <f>1000000000/10000/PerfPowerST4[[#This Row],[Cons. MT]]</f>
        <v>17.286084701815039</v>
      </c>
      <c r="R17" s="16">
        <f>1000000000/11000/PerfPowerST4[[#This Row],[Cons. MT]]</f>
        <v>15.714622456195491</v>
      </c>
      <c r="S17" s="16">
        <f>1000000000/12000/PerfPowerST4[[#This Row],[Cons. MT]]</f>
        <v>14.405070584845864</v>
      </c>
      <c r="T17" s="16">
        <f>1000000000/13000/PerfPowerST4[[#This Row],[Cons. MT]]</f>
        <v>13.296988232165415</v>
      </c>
      <c r="U17" s="16">
        <f>1000000000/14000/PerfPowerST4[[#This Row],[Cons. MT]]</f>
        <v>12.347203358439314</v>
      </c>
      <c r="V17" s="16">
        <f>1000000000/15000/PerfPowerST4[[#This Row],[Cons. MT]]</f>
        <v>11.524056467876694</v>
      </c>
    </row>
    <row r="18" spans="2:22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" s="16" t="e">
        <f>1000000000/500/PerfPowerST4[[#This Row],[Cons. MT]]</f>
        <v>#N/A</v>
      </c>
      <c r="H18" s="16" t="e">
        <f>1000000000/1000/PerfPowerST4[[#This Row],[Cons. MT]]</f>
        <v>#N/A</v>
      </c>
      <c r="I18" s="16" t="e">
        <f>1000000000/2000/PerfPowerST4[[#This Row],[Cons. MT]]</f>
        <v>#N/A</v>
      </c>
      <c r="J18" s="16" t="e">
        <f>1000000000/3000/PerfPowerST4[[#This Row],[Cons. MT]]</f>
        <v>#N/A</v>
      </c>
      <c r="K18" s="16" t="e">
        <f>1000000000/4000/PerfPowerST4[[#This Row],[Cons. MT]]</f>
        <v>#N/A</v>
      </c>
      <c r="L18" s="16" t="e">
        <f>1000000000/5000/PerfPowerST4[[#This Row],[Cons. MT]]</f>
        <v>#N/A</v>
      </c>
      <c r="M18" s="16" t="e">
        <f>1000000000/6000/PerfPowerST4[[#This Row],[Cons. MT]]</f>
        <v>#N/A</v>
      </c>
      <c r="N18" s="16" t="e">
        <f>1000000000/7000/PerfPowerST4[[#This Row],[Cons. MT]]</f>
        <v>#N/A</v>
      </c>
      <c r="O18" s="16" t="e">
        <f>1000000000/8000/PerfPowerST4[[#This Row],[Cons. MT]]</f>
        <v>#N/A</v>
      </c>
      <c r="P18" s="16" t="e">
        <f>1000000000/9000/PerfPowerST4[[#This Row],[Cons. MT]]</f>
        <v>#N/A</v>
      </c>
      <c r="Q18" s="16" t="e">
        <f>1000000000/10000/PerfPowerST4[[#This Row],[Cons. MT]]</f>
        <v>#N/A</v>
      </c>
      <c r="R18" s="16" t="e">
        <f>1000000000/11000/PerfPowerST4[[#This Row],[Cons. MT]]</f>
        <v>#N/A</v>
      </c>
      <c r="S18" s="16" t="e">
        <f>1000000000/12000/PerfPowerST4[[#This Row],[Cons. MT]]</f>
        <v>#N/A</v>
      </c>
      <c r="T18" s="16" t="e">
        <f>1000000000/13000/PerfPowerST4[[#This Row],[Cons. MT]]</f>
        <v>#N/A</v>
      </c>
      <c r="U18" s="16" t="e">
        <f>1000000000/14000/PerfPowerST4[[#This Row],[Cons. MT]]</f>
        <v>#N/A</v>
      </c>
      <c r="V18" s="16" t="e">
        <f>1000000000/15000/PerfPowerST4[[#This Row],[Cons. MT]]</f>
        <v>#N/A</v>
      </c>
    </row>
    <row r="19" spans="2:22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" s="16" t="e">
        <f>1000000000/500/PerfPowerST4[[#This Row],[Cons. MT]]</f>
        <v>#N/A</v>
      </c>
      <c r="H19" s="16" t="e">
        <f>1000000000/1000/PerfPowerST4[[#This Row],[Cons. MT]]</f>
        <v>#N/A</v>
      </c>
      <c r="I19" s="16" t="e">
        <f>1000000000/2000/PerfPowerST4[[#This Row],[Cons. MT]]</f>
        <v>#N/A</v>
      </c>
      <c r="J19" s="16" t="e">
        <f>1000000000/3000/PerfPowerST4[[#This Row],[Cons. MT]]</f>
        <v>#N/A</v>
      </c>
      <c r="K19" s="16" t="e">
        <f>1000000000/4000/PerfPowerST4[[#This Row],[Cons. MT]]</f>
        <v>#N/A</v>
      </c>
      <c r="L19" s="16" t="e">
        <f>1000000000/5000/PerfPowerST4[[#This Row],[Cons. MT]]</f>
        <v>#N/A</v>
      </c>
      <c r="M19" s="16" t="e">
        <f>1000000000/6000/PerfPowerST4[[#This Row],[Cons. MT]]</f>
        <v>#N/A</v>
      </c>
      <c r="N19" s="16" t="e">
        <f>1000000000/7000/PerfPowerST4[[#This Row],[Cons. MT]]</f>
        <v>#N/A</v>
      </c>
      <c r="O19" s="16" t="e">
        <f>1000000000/8000/PerfPowerST4[[#This Row],[Cons. MT]]</f>
        <v>#N/A</v>
      </c>
      <c r="P19" s="16" t="e">
        <f>1000000000/9000/PerfPowerST4[[#This Row],[Cons. MT]]</f>
        <v>#N/A</v>
      </c>
      <c r="Q19" s="16" t="e">
        <f>1000000000/10000/PerfPowerST4[[#This Row],[Cons. MT]]</f>
        <v>#N/A</v>
      </c>
      <c r="R19" s="16" t="e">
        <f>1000000000/11000/PerfPowerST4[[#This Row],[Cons. MT]]</f>
        <v>#N/A</v>
      </c>
      <c r="S19" s="16" t="e">
        <f>1000000000/12000/PerfPowerST4[[#This Row],[Cons. MT]]</f>
        <v>#N/A</v>
      </c>
      <c r="T19" s="16" t="e">
        <f>1000000000/13000/PerfPowerST4[[#This Row],[Cons. MT]]</f>
        <v>#N/A</v>
      </c>
      <c r="U19" s="16" t="e">
        <f>1000000000/14000/PerfPowerST4[[#This Row],[Cons. MT]]</f>
        <v>#N/A</v>
      </c>
      <c r="V19" s="16" t="e">
        <f>1000000000/15000/PerfPowerST4[[#This Row],[Cons. MT]]</f>
        <v>#N/A</v>
      </c>
    </row>
    <row r="20" spans="2:22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0" s="16" t="e">
        <f>1000000000/500/PerfPowerST4[[#This Row],[Cons. MT]]</f>
        <v>#N/A</v>
      </c>
      <c r="H20" s="16" t="e">
        <f>1000000000/1000/PerfPowerST4[[#This Row],[Cons. MT]]</f>
        <v>#N/A</v>
      </c>
      <c r="I20" s="16" t="e">
        <f>1000000000/2000/PerfPowerST4[[#This Row],[Cons. MT]]</f>
        <v>#N/A</v>
      </c>
      <c r="J20" s="16" t="e">
        <f>1000000000/3000/PerfPowerST4[[#This Row],[Cons. MT]]</f>
        <v>#N/A</v>
      </c>
      <c r="K20" s="16" t="e">
        <f>1000000000/4000/PerfPowerST4[[#This Row],[Cons. MT]]</f>
        <v>#N/A</v>
      </c>
      <c r="L20" s="16" t="e">
        <f>1000000000/5000/PerfPowerST4[[#This Row],[Cons. MT]]</f>
        <v>#N/A</v>
      </c>
      <c r="M20" s="16" t="e">
        <f>1000000000/6000/PerfPowerST4[[#This Row],[Cons. MT]]</f>
        <v>#N/A</v>
      </c>
      <c r="N20" s="16" t="e">
        <f>1000000000/7000/PerfPowerST4[[#This Row],[Cons. MT]]</f>
        <v>#N/A</v>
      </c>
      <c r="O20" s="16" t="e">
        <f>1000000000/8000/PerfPowerST4[[#This Row],[Cons. MT]]</f>
        <v>#N/A</v>
      </c>
      <c r="P20" s="16" t="e">
        <f>1000000000/9000/PerfPowerST4[[#This Row],[Cons. MT]]</f>
        <v>#N/A</v>
      </c>
      <c r="Q20" s="16" t="e">
        <f>1000000000/10000/PerfPowerST4[[#This Row],[Cons. MT]]</f>
        <v>#N/A</v>
      </c>
      <c r="R20" s="16" t="e">
        <f>1000000000/11000/PerfPowerST4[[#This Row],[Cons. MT]]</f>
        <v>#N/A</v>
      </c>
      <c r="S20" s="16" t="e">
        <f>1000000000/12000/PerfPowerST4[[#This Row],[Cons. MT]]</f>
        <v>#N/A</v>
      </c>
      <c r="T20" s="16" t="e">
        <f>1000000000/13000/PerfPowerST4[[#This Row],[Cons. MT]]</f>
        <v>#N/A</v>
      </c>
      <c r="U20" s="16" t="e">
        <f>1000000000/14000/PerfPowerST4[[#This Row],[Cons. MT]]</f>
        <v>#N/A</v>
      </c>
      <c r="V20" s="16" t="e">
        <f>1000000000/15000/PerfPowerST4[[#This Row],[Cons. MT]]</f>
        <v>#N/A</v>
      </c>
    </row>
    <row r="21" spans="2:22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1" s="16" t="e">
        <f>1000000000/500/PerfPowerST4[[#This Row],[Cons. MT]]</f>
        <v>#N/A</v>
      </c>
      <c r="H21" s="16" t="e">
        <f>1000000000/1000/PerfPowerST4[[#This Row],[Cons. MT]]</f>
        <v>#N/A</v>
      </c>
      <c r="I21" s="16" t="e">
        <f>1000000000/2000/PerfPowerST4[[#This Row],[Cons. MT]]</f>
        <v>#N/A</v>
      </c>
      <c r="J21" s="16" t="e">
        <f>1000000000/3000/PerfPowerST4[[#This Row],[Cons. MT]]</f>
        <v>#N/A</v>
      </c>
      <c r="K21" s="16" t="e">
        <f>1000000000/4000/PerfPowerST4[[#This Row],[Cons. MT]]</f>
        <v>#N/A</v>
      </c>
      <c r="L21" s="16" t="e">
        <f>1000000000/5000/PerfPowerST4[[#This Row],[Cons. MT]]</f>
        <v>#N/A</v>
      </c>
      <c r="M21" s="16" t="e">
        <f>1000000000/6000/PerfPowerST4[[#This Row],[Cons. MT]]</f>
        <v>#N/A</v>
      </c>
      <c r="N21" s="16" t="e">
        <f>1000000000/7000/PerfPowerST4[[#This Row],[Cons. MT]]</f>
        <v>#N/A</v>
      </c>
      <c r="O21" s="16" t="e">
        <f>1000000000/8000/PerfPowerST4[[#This Row],[Cons. MT]]</f>
        <v>#N/A</v>
      </c>
      <c r="P21" s="16" t="e">
        <f>1000000000/9000/PerfPowerST4[[#This Row],[Cons. MT]]</f>
        <v>#N/A</v>
      </c>
      <c r="Q21" s="16" t="e">
        <f>1000000000/10000/PerfPowerST4[[#This Row],[Cons. MT]]</f>
        <v>#N/A</v>
      </c>
      <c r="R21" s="16" t="e">
        <f>1000000000/11000/PerfPowerST4[[#This Row],[Cons. MT]]</f>
        <v>#N/A</v>
      </c>
      <c r="S21" s="16" t="e">
        <f>1000000000/12000/PerfPowerST4[[#This Row],[Cons. MT]]</f>
        <v>#N/A</v>
      </c>
      <c r="T21" s="16" t="e">
        <f>1000000000/13000/PerfPowerST4[[#This Row],[Cons. MT]]</f>
        <v>#N/A</v>
      </c>
      <c r="U21" s="16" t="e">
        <f>1000000000/14000/PerfPowerST4[[#This Row],[Cons. MT]]</f>
        <v>#N/A</v>
      </c>
      <c r="V21" s="16" t="e">
        <f>1000000000/15000/PerfPowerST4[[#This Row],[Cons. MT]]</f>
        <v>#N/A</v>
      </c>
    </row>
    <row r="22" spans="2:22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2" s="16" t="e">
        <f>1000000000/500/PerfPowerST4[[#This Row],[Cons. MT]]</f>
        <v>#N/A</v>
      </c>
      <c r="H22" s="16" t="e">
        <f>1000000000/1000/PerfPowerST4[[#This Row],[Cons. MT]]</f>
        <v>#N/A</v>
      </c>
      <c r="I22" s="16" t="e">
        <f>1000000000/2000/PerfPowerST4[[#This Row],[Cons. MT]]</f>
        <v>#N/A</v>
      </c>
      <c r="J22" s="16" t="e">
        <f>1000000000/3000/PerfPowerST4[[#This Row],[Cons. MT]]</f>
        <v>#N/A</v>
      </c>
      <c r="K22" s="16" t="e">
        <f>1000000000/4000/PerfPowerST4[[#This Row],[Cons. MT]]</f>
        <v>#N/A</v>
      </c>
      <c r="L22" s="16" t="e">
        <f>1000000000/5000/PerfPowerST4[[#This Row],[Cons. MT]]</f>
        <v>#N/A</v>
      </c>
      <c r="M22" s="16" t="e">
        <f>1000000000/6000/PerfPowerST4[[#This Row],[Cons. MT]]</f>
        <v>#N/A</v>
      </c>
      <c r="N22" s="16" t="e">
        <f>1000000000/7000/PerfPowerST4[[#This Row],[Cons. MT]]</f>
        <v>#N/A</v>
      </c>
      <c r="O22" s="16" t="e">
        <f>1000000000/8000/PerfPowerST4[[#This Row],[Cons. MT]]</f>
        <v>#N/A</v>
      </c>
      <c r="P22" s="16" t="e">
        <f>1000000000/9000/PerfPowerST4[[#This Row],[Cons. MT]]</f>
        <v>#N/A</v>
      </c>
      <c r="Q22" s="16" t="e">
        <f>1000000000/10000/PerfPowerST4[[#This Row],[Cons. MT]]</f>
        <v>#N/A</v>
      </c>
      <c r="R22" s="16" t="e">
        <f>1000000000/11000/PerfPowerST4[[#This Row],[Cons. MT]]</f>
        <v>#N/A</v>
      </c>
      <c r="S22" s="16" t="e">
        <f>1000000000/12000/PerfPowerST4[[#This Row],[Cons. MT]]</f>
        <v>#N/A</v>
      </c>
      <c r="T22" s="16" t="e">
        <f>1000000000/13000/PerfPowerST4[[#This Row],[Cons. MT]]</f>
        <v>#N/A</v>
      </c>
      <c r="U22" s="16" t="e">
        <f>1000000000/14000/PerfPowerST4[[#This Row],[Cons. MT]]</f>
        <v>#N/A</v>
      </c>
      <c r="V22" s="16" t="e">
        <f>1000000000/15000/PerfPowerST4[[#This Row],[Cons. MT]]</f>
        <v>#N/A</v>
      </c>
    </row>
    <row r="23" spans="2:22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3" s="16" t="e">
        <f>1000000000/500/PerfPowerST4[[#This Row],[Cons. MT]]</f>
        <v>#N/A</v>
      </c>
      <c r="H23" s="16" t="e">
        <f>1000000000/1000/PerfPowerST4[[#This Row],[Cons. MT]]</f>
        <v>#N/A</v>
      </c>
      <c r="I23" s="16" t="e">
        <f>1000000000/2000/PerfPowerST4[[#This Row],[Cons. MT]]</f>
        <v>#N/A</v>
      </c>
      <c r="J23" s="16" t="e">
        <f>1000000000/3000/PerfPowerST4[[#This Row],[Cons. MT]]</f>
        <v>#N/A</v>
      </c>
      <c r="K23" s="16" t="e">
        <f>1000000000/4000/PerfPowerST4[[#This Row],[Cons. MT]]</f>
        <v>#N/A</v>
      </c>
      <c r="L23" s="16" t="e">
        <f>1000000000/5000/PerfPowerST4[[#This Row],[Cons. MT]]</f>
        <v>#N/A</v>
      </c>
      <c r="M23" s="16" t="e">
        <f>1000000000/6000/PerfPowerST4[[#This Row],[Cons. MT]]</f>
        <v>#N/A</v>
      </c>
      <c r="N23" s="16" t="e">
        <f>1000000000/7000/PerfPowerST4[[#This Row],[Cons. MT]]</f>
        <v>#N/A</v>
      </c>
      <c r="O23" s="16" t="e">
        <f>1000000000/8000/PerfPowerST4[[#This Row],[Cons. MT]]</f>
        <v>#N/A</v>
      </c>
      <c r="P23" s="16" t="e">
        <f>1000000000/9000/PerfPowerST4[[#This Row],[Cons. MT]]</f>
        <v>#N/A</v>
      </c>
      <c r="Q23" s="16" t="e">
        <f>1000000000/10000/PerfPowerST4[[#This Row],[Cons. MT]]</f>
        <v>#N/A</v>
      </c>
      <c r="R23" s="16" t="e">
        <f>1000000000/11000/PerfPowerST4[[#This Row],[Cons. MT]]</f>
        <v>#N/A</v>
      </c>
      <c r="S23" s="16" t="e">
        <f>1000000000/12000/PerfPowerST4[[#This Row],[Cons. MT]]</f>
        <v>#N/A</v>
      </c>
      <c r="T23" s="16" t="e">
        <f>1000000000/13000/PerfPowerST4[[#This Row],[Cons. MT]]</f>
        <v>#N/A</v>
      </c>
      <c r="U23" s="16" t="e">
        <f>1000000000/14000/PerfPowerST4[[#This Row],[Cons. MT]]</f>
        <v>#N/A</v>
      </c>
      <c r="V23" s="16" t="e">
        <f>1000000000/15000/PerfPowerST4[[#This Row],[Cons. MT]]</f>
        <v>#N/A</v>
      </c>
    </row>
    <row r="24" spans="2:22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4" s="16" t="e">
        <f>1000000000/500/PerfPowerST4[[#This Row],[Cons. MT]]</f>
        <v>#N/A</v>
      </c>
      <c r="H24" s="16" t="e">
        <f>1000000000/1000/PerfPowerST4[[#This Row],[Cons. MT]]</f>
        <v>#N/A</v>
      </c>
      <c r="I24" s="16" t="e">
        <f>1000000000/2000/PerfPowerST4[[#This Row],[Cons. MT]]</f>
        <v>#N/A</v>
      </c>
      <c r="J24" s="16" t="e">
        <f>1000000000/3000/PerfPowerST4[[#This Row],[Cons. MT]]</f>
        <v>#N/A</v>
      </c>
      <c r="K24" s="16" t="e">
        <f>1000000000/4000/PerfPowerST4[[#This Row],[Cons. MT]]</f>
        <v>#N/A</v>
      </c>
      <c r="L24" s="16" t="e">
        <f>1000000000/5000/PerfPowerST4[[#This Row],[Cons. MT]]</f>
        <v>#N/A</v>
      </c>
      <c r="M24" s="16" t="e">
        <f>1000000000/6000/PerfPowerST4[[#This Row],[Cons. MT]]</f>
        <v>#N/A</v>
      </c>
      <c r="N24" s="16" t="e">
        <f>1000000000/7000/PerfPowerST4[[#This Row],[Cons. MT]]</f>
        <v>#N/A</v>
      </c>
      <c r="O24" s="16" t="e">
        <f>1000000000/8000/PerfPowerST4[[#This Row],[Cons. MT]]</f>
        <v>#N/A</v>
      </c>
      <c r="P24" s="16" t="e">
        <f>1000000000/9000/PerfPowerST4[[#This Row],[Cons. MT]]</f>
        <v>#N/A</v>
      </c>
      <c r="Q24" s="16" t="e">
        <f>1000000000/10000/PerfPowerST4[[#This Row],[Cons. MT]]</f>
        <v>#N/A</v>
      </c>
      <c r="R24" s="16" t="e">
        <f>1000000000/11000/PerfPowerST4[[#This Row],[Cons. MT]]</f>
        <v>#N/A</v>
      </c>
      <c r="S24" s="16" t="e">
        <f>1000000000/12000/PerfPowerST4[[#This Row],[Cons. MT]]</f>
        <v>#N/A</v>
      </c>
      <c r="T24" s="16" t="e">
        <f>1000000000/13000/PerfPowerST4[[#This Row],[Cons. MT]]</f>
        <v>#N/A</v>
      </c>
      <c r="U24" s="16" t="e">
        <f>1000000000/14000/PerfPowerST4[[#This Row],[Cons. MT]]</f>
        <v>#N/A</v>
      </c>
      <c r="V24" s="16" t="e">
        <f>1000000000/15000/PerfPowerST4[[#This Row],[Cons. MT]]</f>
        <v>#N/A</v>
      </c>
    </row>
    <row r="25" spans="2:22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5" s="16" t="e">
        <f>1000000000/500/PerfPowerST4[[#This Row],[Cons. MT]]</f>
        <v>#N/A</v>
      </c>
      <c r="H25" s="16" t="e">
        <f>1000000000/1000/PerfPowerST4[[#This Row],[Cons. MT]]</f>
        <v>#N/A</v>
      </c>
      <c r="I25" s="16" t="e">
        <f>1000000000/2000/PerfPowerST4[[#This Row],[Cons. MT]]</f>
        <v>#N/A</v>
      </c>
      <c r="J25" s="16" t="e">
        <f>1000000000/3000/PerfPowerST4[[#This Row],[Cons. MT]]</f>
        <v>#N/A</v>
      </c>
      <c r="K25" s="16" t="e">
        <f>1000000000/4000/PerfPowerST4[[#This Row],[Cons. MT]]</f>
        <v>#N/A</v>
      </c>
      <c r="L25" s="16" t="e">
        <f>1000000000/5000/PerfPowerST4[[#This Row],[Cons. MT]]</f>
        <v>#N/A</v>
      </c>
      <c r="M25" s="16" t="e">
        <f>1000000000/6000/PerfPowerST4[[#This Row],[Cons. MT]]</f>
        <v>#N/A</v>
      </c>
      <c r="N25" s="16" t="e">
        <f>1000000000/7000/PerfPowerST4[[#This Row],[Cons. MT]]</f>
        <v>#N/A</v>
      </c>
      <c r="O25" s="16" t="e">
        <f>1000000000/8000/PerfPowerST4[[#This Row],[Cons. MT]]</f>
        <v>#N/A</v>
      </c>
      <c r="P25" s="16" t="e">
        <f>1000000000/9000/PerfPowerST4[[#This Row],[Cons. MT]]</f>
        <v>#N/A</v>
      </c>
      <c r="Q25" s="16" t="e">
        <f>1000000000/10000/PerfPowerST4[[#This Row],[Cons. MT]]</f>
        <v>#N/A</v>
      </c>
      <c r="R25" s="16" t="e">
        <f>1000000000/11000/PerfPowerST4[[#This Row],[Cons. MT]]</f>
        <v>#N/A</v>
      </c>
      <c r="S25" s="16" t="e">
        <f>1000000000/12000/PerfPowerST4[[#This Row],[Cons. MT]]</f>
        <v>#N/A</v>
      </c>
      <c r="T25" s="16" t="e">
        <f>1000000000/13000/PerfPowerST4[[#This Row],[Cons. MT]]</f>
        <v>#N/A</v>
      </c>
      <c r="U25" s="16" t="e">
        <f>1000000000/14000/PerfPowerST4[[#This Row],[Cons. MT]]</f>
        <v>#N/A</v>
      </c>
      <c r="V25" s="16" t="e">
        <f>1000000000/15000/PerfPowerST4[[#This Row],[Cons. MT]]</f>
        <v>#N/A</v>
      </c>
    </row>
    <row r="26" spans="2:22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6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6" s="16" t="e">
        <f>1000000000/500/PerfPowerST4[[#This Row],[Cons. MT]]</f>
        <v>#N/A</v>
      </c>
      <c r="H26" s="16" t="e">
        <f>1000000000/1000/PerfPowerST4[[#This Row],[Cons. MT]]</f>
        <v>#N/A</v>
      </c>
      <c r="I26" s="16" t="e">
        <f>1000000000/2000/PerfPowerST4[[#This Row],[Cons. MT]]</f>
        <v>#N/A</v>
      </c>
      <c r="J26" s="16" t="e">
        <f>1000000000/3000/PerfPowerST4[[#This Row],[Cons. MT]]</f>
        <v>#N/A</v>
      </c>
      <c r="K26" s="16" t="e">
        <f>1000000000/4000/PerfPowerST4[[#This Row],[Cons. MT]]</f>
        <v>#N/A</v>
      </c>
      <c r="L26" s="16" t="e">
        <f>1000000000/5000/PerfPowerST4[[#This Row],[Cons. MT]]</f>
        <v>#N/A</v>
      </c>
      <c r="M26" s="16" t="e">
        <f>1000000000/6000/PerfPowerST4[[#This Row],[Cons. MT]]</f>
        <v>#N/A</v>
      </c>
      <c r="N26" s="16" t="e">
        <f>1000000000/7000/PerfPowerST4[[#This Row],[Cons. MT]]</f>
        <v>#N/A</v>
      </c>
      <c r="O26" s="16" t="e">
        <f>1000000000/8000/PerfPowerST4[[#This Row],[Cons. MT]]</f>
        <v>#N/A</v>
      </c>
      <c r="P26" s="16" t="e">
        <f>1000000000/9000/PerfPowerST4[[#This Row],[Cons. MT]]</f>
        <v>#N/A</v>
      </c>
      <c r="Q26" s="16" t="e">
        <f>1000000000/10000/PerfPowerST4[[#This Row],[Cons. MT]]</f>
        <v>#N/A</v>
      </c>
      <c r="R26" s="16" t="e">
        <f>1000000000/11000/PerfPowerST4[[#This Row],[Cons. MT]]</f>
        <v>#N/A</v>
      </c>
      <c r="S26" s="16" t="e">
        <f>1000000000/12000/PerfPowerST4[[#This Row],[Cons. MT]]</f>
        <v>#N/A</v>
      </c>
      <c r="T26" s="16" t="e">
        <f>1000000000/13000/PerfPowerST4[[#This Row],[Cons. MT]]</f>
        <v>#N/A</v>
      </c>
      <c r="U26" s="16" t="e">
        <f>1000000000/14000/PerfPowerST4[[#This Row],[Cons. MT]]</f>
        <v>#N/A</v>
      </c>
      <c r="V26" s="16" t="e">
        <f>1000000000/15000/PerfPowerST4[[#This Row],[Cons. MT]]</f>
        <v>#N/A</v>
      </c>
    </row>
    <row r="27" spans="2:22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7" s="16" t="e">
        <f>1000000000/500/PerfPowerST4[[#This Row],[Cons. MT]]</f>
        <v>#N/A</v>
      </c>
      <c r="H27" s="16" t="e">
        <f>1000000000/1000/PerfPowerST4[[#This Row],[Cons. MT]]</f>
        <v>#N/A</v>
      </c>
      <c r="I27" s="16" t="e">
        <f>1000000000/2000/PerfPowerST4[[#This Row],[Cons. MT]]</f>
        <v>#N/A</v>
      </c>
      <c r="J27" s="16" t="e">
        <f>1000000000/3000/PerfPowerST4[[#This Row],[Cons. MT]]</f>
        <v>#N/A</v>
      </c>
      <c r="K27" s="16" t="e">
        <f>1000000000/4000/PerfPowerST4[[#This Row],[Cons. MT]]</f>
        <v>#N/A</v>
      </c>
      <c r="L27" s="16" t="e">
        <f>1000000000/5000/PerfPowerST4[[#This Row],[Cons. MT]]</f>
        <v>#N/A</v>
      </c>
      <c r="M27" s="16" t="e">
        <f>1000000000/6000/PerfPowerST4[[#This Row],[Cons. MT]]</f>
        <v>#N/A</v>
      </c>
      <c r="N27" s="16" t="e">
        <f>1000000000/7000/PerfPowerST4[[#This Row],[Cons. MT]]</f>
        <v>#N/A</v>
      </c>
      <c r="O27" s="16" t="e">
        <f>1000000000/8000/PerfPowerST4[[#This Row],[Cons. MT]]</f>
        <v>#N/A</v>
      </c>
      <c r="P27" s="16" t="e">
        <f>1000000000/9000/PerfPowerST4[[#This Row],[Cons. MT]]</f>
        <v>#N/A</v>
      </c>
      <c r="Q27" s="16" t="e">
        <f>1000000000/10000/PerfPowerST4[[#This Row],[Cons. MT]]</f>
        <v>#N/A</v>
      </c>
      <c r="R27" s="16" t="e">
        <f>1000000000/11000/PerfPowerST4[[#This Row],[Cons. MT]]</f>
        <v>#N/A</v>
      </c>
      <c r="S27" s="16" t="e">
        <f>1000000000/12000/PerfPowerST4[[#This Row],[Cons. MT]]</f>
        <v>#N/A</v>
      </c>
      <c r="T27" s="16" t="e">
        <f>1000000000/13000/PerfPowerST4[[#This Row],[Cons. MT]]</f>
        <v>#N/A</v>
      </c>
      <c r="U27" s="16" t="e">
        <f>1000000000/14000/PerfPowerST4[[#This Row],[Cons. MT]]</f>
        <v>#N/A</v>
      </c>
      <c r="V27" s="16" t="e">
        <f>1000000000/15000/PerfPowerST4[[#This Row],[Cons. MT]]</f>
        <v>#N/A</v>
      </c>
    </row>
    <row r="28" spans="2:22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8" s="16" t="e">
        <f>1000000000/500/PerfPowerST4[[#This Row],[Cons. MT]]</f>
        <v>#N/A</v>
      </c>
      <c r="H28" s="16" t="e">
        <f>1000000000/1000/PerfPowerST4[[#This Row],[Cons. MT]]</f>
        <v>#N/A</v>
      </c>
      <c r="I28" s="16" t="e">
        <f>1000000000/2000/PerfPowerST4[[#This Row],[Cons. MT]]</f>
        <v>#N/A</v>
      </c>
      <c r="J28" s="16" t="e">
        <f>1000000000/3000/PerfPowerST4[[#This Row],[Cons. MT]]</f>
        <v>#N/A</v>
      </c>
      <c r="K28" s="16" t="e">
        <f>1000000000/4000/PerfPowerST4[[#This Row],[Cons. MT]]</f>
        <v>#N/A</v>
      </c>
      <c r="L28" s="16" t="e">
        <f>1000000000/5000/PerfPowerST4[[#This Row],[Cons. MT]]</f>
        <v>#N/A</v>
      </c>
      <c r="M28" s="16" t="e">
        <f>1000000000/6000/PerfPowerST4[[#This Row],[Cons. MT]]</f>
        <v>#N/A</v>
      </c>
      <c r="N28" s="16" t="e">
        <f>1000000000/7000/PerfPowerST4[[#This Row],[Cons. MT]]</f>
        <v>#N/A</v>
      </c>
      <c r="O28" s="16" t="e">
        <f>1000000000/8000/PerfPowerST4[[#This Row],[Cons. MT]]</f>
        <v>#N/A</v>
      </c>
      <c r="P28" s="16" t="e">
        <f>1000000000/9000/PerfPowerST4[[#This Row],[Cons. MT]]</f>
        <v>#N/A</v>
      </c>
      <c r="Q28" s="16" t="e">
        <f>1000000000/10000/PerfPowerST4[[#This Row],[Cons. MT]]</f>
        <v>#N/A</v>
      </c>
      <c r="R28" s="16" t="e">
        <f>1000000000/11000/PerfPowerST4[[#This Row],[Cons. MT]]</f>
        <v>#N/A</v>
      </c>
      <c r="S28" s="16" t="e">
        <f>1000000000/12000/PerfPowerST4[[#This Row],[Cons. MT]]</f>
        <v>#N/A</v>
      </c>
      <c r="T28" s="16" t="e">
        <f>1000000000/13000/PerfPowerST4[[#This Row],[Cons. MT]]</f>
        <v>#N/A</v>
      </c>
      <c r="U28" s="16" t="e">
        <f>1000000000/14000/PerfPowerST4[[#This Row],[Cons. MT]]</f>
        <v>#N/A</v>
      </c>
      <c r="V28" s="16" t="e">
        <f>1000000000/15000/PerfPowerST4[[#This Row],[Cons. MT]]</f>
        <v>#N/A</v>
      </c>
    </row>
    <row r="29" spans="2:22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9" s="16" t="e">
        <f>1000000000/500/PerfPowerST4[[#This Row],[Cons. MT]]</f>
        <v>#N/A</v>
      </c>
      <c r="H29" s="16" t="e">
        <f>1000000000/1000/PerfPowerST4[[#This Row],[Cons. MT]]</f>
        <v>#N/A</v>
      </c>
      <c r="I29" s="16" t="e">
        <f>1000000000/2000/PerfPowerST4[[#This Row],[Cons. MT]]</f>
        <v>#N/A</v>
      </c>
      <c r="J29" s="16" t="e">
        <f>1000000000/3000/PerfPowerST4[[#This Row],[Cons. MT]]</f>
        <v>#N/A</v>
      </c>
      <c r="K29" s="16" t="e">
        <f>1000000000/4000/PerfPowerST4[[#This Row],[Cons. MT]]</f>
        <v>#N/A</v>
      </c>
      <c r="L29" s="16" t="e">
        <f>1000000000/5000/PerfPowerST4[[#This Row],[Cons. MT]]</f>
        <v>#N/A</v>
      </c>
      <c r="M29" s="16" t="e">
        <f>1000000000/6000/PerfPowerST4[[#This Row],[Cons. MT]]</f>
        <v>#N/A</v>
      </c>
      <c r="N29" s="16" t="e">
        <f>1000000000/7000/PerfPowerST4[[#This Row],[Cons. MT]]</f>
        <v>#N/A</v>
      </c>
      <c r="O29" s="16" t="e">
        <f>1000000000/8000/PerfPowerST4[[#This Row],[Cons. MT]]</f>
        <v>#N/A</v>
      </c>
      <c r="P29" s="16" t="e">
        <f>1000000000/9000/PerfPowerST4[[#This Row],[Cons. MT]]</f>
        <v>#N/A</v>
      </c>
      <c r="Q29" s="16" t="e">
        <f>1000000000/10000/PerfPowerST4[[#This Row],[Cons. MT]]</f>
        <v>#N/A</v>
      </c>
      <c r="R29" s="16" t="e">
        <f>1000000000/11000/PerfPowerST4[[#This Row],[Cons. MT]]</f>
        <v>#N/A</v>
      </c>
      <c r="S29" s="16" t="e">
        <f>1000000000/12000/PerfPowerST4[[#This Row],[Cons. MT]]</f>
        <v>#N/A</v>
      </c>
      <c r="T29" s="16" t="e">
        <f>1000000000/13000/PerfPowerST4[[#This Row],[Cons. MT]]</f>
        <v>#N/A</v>
      </c>
      <c r="U29" s="16" t="e">
        <f>1000000000/14000/PerfPowerST4[[#This Row],[Cons. MT]]</f>
        <v>#N/A</v>
      </c>
      <c r="V29" s="16" t="e">
        <f>1000000000/15000/PerfPowerST4[[#This Row],[Cons. MT]]</f>
        <v>#N/A</v>
      </c>
    </row>
    <row r="30" spans="2:22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0" s="16" t="e">
        <f>1000000000/500/PerfPowerST4[[#This Row],[Cons. MT]]</f>
        <v>#N/A</v>
      </c>
      <c r="H30" s="16" t="e">
        <f>1000000000/1000/PerfPowerST4[[#This Row],[Cons. MT]]</f>
        <v>#N/A</v>
      </c>
      <c r="I30" s="16" t="e">
        <f>1000000000/2000/PerfPowerST4[[#This Row],[Cons. MT]]</f>
        <v>#N/A</v>
      </c>
      <c r="J30" s="16" t="e">
        <f>1000000000/3000/PerfPowerST4[[#This Row],[Cons. MT]]</f>
        <v>#N/A</v>
      </c>
      <c r="K30" s="16" t="e">
        <f>1000000000/4000/PerfPowerST4[[#This Row],[Cons. MT]]</f>
        <v>#N/A</v>
      </c>
      <c r="L30" s="16" t="e">
        <f>1000000000/5000/PerfPowerST4[[#This Row],[Cons. MT]]</f>
        <v>#N/A</v>
      </c>
      <c r="M30" s="16" t="e">
        <f>1000000000/6000/PerfPowerST4[[#This Row],[Cons. MT]]</f>
        <v>#N/A</v>
      </c>
      <c r="N30" s="16" t="e">
        <f>1000000000/7000/PerfPowerST4[[#This Row],[Cons. MT]]</f>
        <v>#N/A</v>
      </c>
      <c r="O30" s="16" t="e">
        <f>1000000000/8000/PerfPowerST4[[#This Row],[Cons. MT]]</f>
        <v>#N/A</v>
      </c>
      <c r="P30" s="16" t="e">
        <f>1000000000/9000/PerfPowerST4[[#This Row],[Cons. MT]]</f>
        <v>#N/A</v>
      </c>
      <c r="Q30" s="16" t="e">
        <f>1000000000/10000/PerfPowerST4[[#This Row],[Cons. MT]]</f>
        <v>#N/A</v>
      </c>
      <c r="R30" s="16" t="e">
        <f>1000000000/11000/PerfPowerST4[[#This Row],[Cons. MT]]</f>
        <v>#N/A</v>
      </c>
      <c r="S30" s="16" t="e">
        <f>1000000000/12000/PerfPowerST4[[#This Row],[Cons. MT]]</f>
        <v>#N/A</v>
      </c>
      <c r="T30" s="16" t="e">
        <f>1000000000/13000/PerfPowerST4[[#This Row],[Cons. MT]]</f>
        <v>#N/A</v>
      </c>
      <c r="U30" s="16" t="e">
        <f>1000000000/14000/PerfPowerST4[[#This Row],[Cons. MT]]</f>
        <v>#N/A</v>
      </c>
      <c r="V30" s="16" t="e">
        <f>1000000000/15000/PerfPowerST4[[#This Row],[Cons. MT]]</f>
        <v>#N/A</v>
      </c>
    </row>
    <row r="31" spans="2:22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1" s="16" t="e">
        <f>1000000000/500/PerfPowerST4[[#This Row],[Cons. MT]]</f>
        <v>#N/A</v>
      </c>
      <c r="H31" s="16" t="e">
        <f>1000000000/1000/PerfPowerST4[[#This Row],[Cons. MT]]</f>
        <v>#N/A</v>
      </c>
      <c r="I31" s="16" t="e">
        <f>1000000000/2000/PerfPowerST4[[#This Row],[Cons. MT]]</f>
        <v>#N/A</v>
      </c>
      <c r="J31" s="16" t="e">
        <f>1000000000/3000/PerfPowerST4[[#This Row],[Cons. MT]]</f>
        <v>#N/A</v>
      </c>
      <c r="K31" s="16" t="e">
        <f>1000000000/4000/PerfPowerST4[[#This Row],[Cons. MT]]</f>
        <v>#N/A</v>
      </c>
      <c r="L31" s="16" t="e">
        <f>1000000000/5000/PerfPowerST4[[#This Row],[Cons. MT]]</f>
        <v>#N/A</v>
      </c>
      <c r="M31" s="16" t="e">
        <f>1000000000/6000/PerfPowerST4[[#This Row],[Cons. MT]]</f>
        <v>#N/A</v>
      </c>
      <c r="N31" s="16" t="e">
        <f>1000000000/7000/PerfPowerST4[[#This Row],[Cons. MT]]</f>
        <v>#N/A</v>
      </c>
      <c r="O31" s="16" t="e">
        <f>1000000000/8000/PerfPowerST4[[#This Row],[Cons. MT]]</f>
        <v>#N/A</v>
      </c>
      <c r="P31" s="16" t="e">
        <f>1000000000/9000/PerfPowerST4[[#This Row],[Cons. MT]]</f>
        <v>#N/A</v>
      </c>
      <c r="Q31" s="16" t="e">
        <f>1000000000/10000/PerfPowerST4[[#This Row],[Cons. MT]]</f>
        <v>#N/A</v>
      </c>
      <c r="R31" s="16" t="e">
        <f>1000000000/11000/PerfPowerST4[[#This Row],[Cons. MT]]</f>
        <v>#N/A</v>
      </c>
      <c r="S31" s="16" t="e">
        <f>1000000000/12000/PerfPowerST4[[#This Row],[Cons. MT]]</f>
        <v>#N/A</v>
      </c>
      <c r="T31" s="16" t="e">
        <f>1000000000/13000/PerfPowerST4[[#This Row],[Cons. MT]]</f>
        <v>#N/A</v>
      </c>
      <c r="U31" s="16" t="e">
        <f>1000000000/14000/PerfPowerST4[[#This Row],[Cons. MT]]</f>
        <v>#N/A</v>
      </c>
      <c r="V31" s="16" t="e">
        <f>1000000000/15000/PerfPowerST4[[#This Row],[Cons. MT]]</f>
        <v>#N/A</v>
      </c>
    </row>
    <row r="32" spans="2:22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2" s="16" t="e">
        <f>1000000000/500/PerfPowerST4[[#This Row],[Cons. MT]]</f>
        <v>#N/A</v>
      </c>
      <c r="H32" s="16" t="e">
        <f>1000000000/1000/PerfPowerST4[[#This Row],[Cons. MT]]</f>
        <v>#N/A</v>
      </c>
      <c r="I32" s="16" t="e">
        <f>1000000000/2000/PerfPowerST4[[#This Row],[Cons. MT]]</f>
        <v>#N/A</v>
      </c>
      <c r="J32" s="16" t="e">
        <f>1000000000/3000/PerfPowerST4[[#This Row],[Cons. MT]]</f>
        <v>#N/A</v>
      </c>
      <c r="K32" s="16" t="e">
        <f>1000000000/4000/PerfPowerST4[[#This Row],[Cons. MT]]</f>
        <v>#N/A</v>
      </c>
      <c r="L32" s="16" t="e">
        <f>1000000000/5000/PerfPowerST4[[#This Row],[Cons. MT]]</f>
        <v>#N/A</v>
      </c>
      <c r="M32" s="16" t="e">
        <f>1000000000/6000/PerfPowerST4[[#This Row],[Cons. MT]]</f>
        <v>#N/A</v>
      </c>
      <c r="N32" s="16" t="e">
        <f>1000000000/7000/PerfPowerST4[[#This Row],[Cons. MT]]</f>
        <v>#N/A</v>
      </c>
      <c r="O32" s="16" t="e">
        <f>1000000000/8000/PerfPowerST4[[#This Row],[Cons. MT]]</f>
        <v>#N/A</v>
      </c>
      <c r="P32" s="16" t="e">
        <f>1000000000/9000/PerfPowerST4[[#This Row],[Cons. MT]]</f>
        <v>#N/A</v>
      </c>
      <c r="Q32" s="16" t="e">
        <f>1000000000/10000/PerfPowerST4[[#This Row],[Cons. MT]]</f>
        <v>#N/A</v>
      </c>
      <c r="R32" s="16" t="e">
        <f>1000000000/11000/PerfPowerST4[[#This Row],[Cons. MT]]</f>
        <v>#N/A</v>
      </c>
      <c r="S32" s="16" t="e">
        <f>1000000000/12000/PerfPowerST4[[#This Row],[Cons. MT]]</f>
        <v>#N/A</v>
      </c>
      <c r="T32" s="16" t="e">
        <f>1000000000/13000/PerfPowerST4[[#This Row],[Cons. MT]]</f>
        <v>#N/A</v>
      </c>
      <c r="U32" s="16" t="e">
        <f>1000000000/14000/PerfPowerST4[[#This Row],[Cons. MT]]</f>
        <v>#N/A</v>
      </c>
      <c r="V32" s="16" t="e">
        <f>1000000000/15000/PerfPowerST4[[#This Row],[Cons. MT]]</f>
        <v>#N/A</v>
      </c>
    </row>
    <row r="33" spans="2:22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3" s="16" t="e">
        <f>1000000000/500/PerfPowerST4[[#This Row],[Cons. MT]]</f>
        <v>#N/A</v>
      </c>
      <c r="H33" s="16" t="e">
        <f>1000000000/1000/PerfPowerST4[[#This Row],[Cons. MT]]</f>
        <v>#N/A</v>
      </c>
      <c r="I33" s="16" t="e">
        <f>1000000000/2000/PerfPowerST4[[#This Row],[Cons. MT]]</f>
        <v>#N/A</v>
      </c>
      <c r="J33" s="16" t="e">
        <f>1000000000/3000/PerfPowerST4[[#This Row],[Cons. MT]]</f>
        <v>#N/A</v>
      </c>
      <c r="K33" s="16" t="e">
        <f>1000000000/4000/PerfPowerST4[[#This Row],[Cons. MT]]</f>
        <v>#N/A</v>
      </c>
      <c r="L33" s="16" t="e">
        <f>1000000000/5000/PerfPowerST4[[#This Row],[Cons. MT]]</f>
        <v>#N/A</v>
      </c>
      <c r="M33" s="16" t="e">
        <f>1000000000/6000/PerfPowerST4[[#This Row],[Cons. MT]]</f>
        <v>#N/A</v>
      </c>
      <c r="N33" s="16" t="e">
        <f>1000000000/7000/PerfPowerST4[[#This Row],[Cons. MT]]</f>
        <v>#N/A</v>
      </c>
      <c r="O33" s="16" t="e">
        <f>1000000000/8000/PerfPowerST4[[#This Row],[Cons. MT]]</f>
        <v>#N/A</v>
      </c>
      <c r="P33" s="16" t="e">
        <f>1000000000/9000/PerfPowerST4[[#This Row],[Cons. MT]]</f>
        <v>#N/A</v>
      </c>
      <c r="Q33" s="16" t="e">
        <f>1000000000/10000/PerfPowerST4[[#This Row],[Cons. MT]]</f>
        <v>#N/A</v>
      </c>
      <c r="R33" s="16" t="e">
        <f>1000000000/11000/PerfPowerST4[[#This Row],[Cons. MT]]</f>
        <v>#N/A</v>
      </c>
      <c r="S33" s="16" t="e">
        <f>1000000000/12000/PerfPowerST4[[#This Row],[Cons. MT]]</f>
        <v>#N/A</v>
      </c>
      <c r="T33" s="16" t="e">
        <f>1000000000/13000/PerfPowerST4[[#This Row],[Cons. MT]]</f>
        <v>#N/A</v>
      </c>
      <c r="U33" s="16" t="e">
        <f>1000000000/14000/PerfPowerST4[[#This Row],[Cons. MT]]</f>
        <v>#N/A</v>
      </c>
      <c r="V33" s="16" t="e">
        <f>1000000000/15000/PerfPowerST4[[#This Row],[Cons. MT]]</f>
        <v>#N/A</v>
      </c>
    </row>
    <row r="34" spans="2:22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4" s="16" t="e">
        <f>1000000000/500/PerfPowerST4[[#This Row],[Cons. MT]]</f>
        <v>#N/A</v>
      </c>
      <c r="H34" s="16" t="e">
        <f>1000000000/1000/PerfPowerST4[[#This Row],[Cons. MT]]</f>
        <v>#N/A</v>
      </c>
      <c r="I34" s="16" t="e">
        <f>1000000000/2000/PerfPowerST4[[#This Row],[Cons. MT]]</f>
        <v>#N/A</v>
      </c>
      <c r="J34" s="16" t="e">
        <f>1000000000/3000/PerfPowerST4[[#This Row],[Cons. MT]]</f>
        <v>#N/A</v>
      </c>
      <c r="K34" s="16" t="e">
        <f>1000000000/4000/PerfPowerST4[[#This Row],[Cons. MT]]</f>
        <v>#N/A</v>
      </c>
      <c r="L34" s="16" t="e">
        <f>1000000000/5000/PerfPowerST4[[#This Row],[Cons. MT]]</f>
        <v>#N/A</v>
      </c>
      <c r="M34" s="16" t="e">
        <f>1000000000/6000/PerfPowerST4[[#This Row],[Cons. MT]]</f>
        <v>#N/A</v>
      </c>
      <c r="N34" s="16" t="e">
        <f>1000000000/7000/PerfPowerST4[[#This Row],[Cons. MT]]</f>
        <v>#N/A</v>
      </c>
      <c r="O34" s="16" t="e">
        <f>1000000000/8000/PerfPowerST4[[#This Row],[Cons. MT]]</f>
        <v>#N/A</v>
      </c>
      <c r="P34" s="16" t="e">
        <f>1000000000/9000/PerfPowerST4[[#This Row],[Cons. MT]]</f>
        <v>#N/A</v>
      </c>
      <c r="Q34" s="16" t="e">
        <f>1000000000/10000/PerfPowerST4[[#This Row],[Cons. MT]]</f>
        <v>#N/A</v>
      </c>
      <c r="R34" s="16" t="e">
        <f>1000000000/11000/PerfPowerST4[[#This Row],[Cons. MT]]</f>
        <v>#N/A</v>
      </c>
      <c r="S34" s="16" t="e">
        <f>1000000000/12000/PerfPowerST4[[#This Row],[Cons. MT]]</f>
        <v>#N/A</v>
      </c>
      <c r="T34" s="16" t="e">
        <f>1000000000/13000/PerfPowerST4[[#This Row],[Cons. MT]]</f>
        <v>#N/A</v>
      </c>
      <c r="U34" s="16" t="e">
        <f>1000000000/14000/PerfPowerST4[[#This Row],[Cons. MT]]</f>
        <v>#N/A</v>
      </c>
      <c r="V34" s="16" t="e">
        <f>1000000000/15000/PerfPowerST4[[#This Row],[Cons. MT]]</f>
        <v>#N/A</v>
      </c>
    </row>
    <row r="35" spans="2:22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>
        <f>IFERROR(IF(OR(GeneralTable[[#This Row],[Exclude From Chart]]="X",PerfPowerST4[[#This Row],[ExcludeHere]]="X",ISBLANK(GeneralTable[[#This Row],[Cons. CB23MT]])),NA(),GeneralTable[[#This Row],[Cons. CB23MT]]),NA())</f>
        <v>3010</v>
      </c>
      <c r="F35" s="8">
        <f>IFERROR(IF(OR(GeneralTable[[#This Row],[Exclude From Chart]]="X",PerfPowerST4[[#This Row],[ExcludeHere]]="X",ISBLANK(GeneralTable[[#This Row],[Cons. CB23MT]])),NA(),GeneralTable[[#This Row],[Dur. CB23MT]]),NA())</f>
        <v>84.41</v>
      </c>
      <c r="G35" s="16">
        <f>1000000000/500/PerfPowerST4[[#This Row],[Cons. MT]]</f>
        <v>664.45182724252493</v>
      </c>
      <c r="H35" s="16">
        <f>1000000000/1000/PerfPowerST4[[#This Row],[Cons. MT]]</f>
        <v>332.22591362126246</v>
      </c>
      <c r="I35" s="16">
        <f>1000000000/2000/PerfPowerST4[[#This Row],[Cons. MT]]</f>
        <v>166.11295681063123</v>
      </c>
      <c r="J35" s="16">
        <f>1000000000/3000/PerfPowerST4[[#This Row],[Cons. MT]]</f>
        <v>110.74197120708747</v>
      </c>
      <c r="K35" s="16">
        <f>1000000000/4000/PerfPowerST4[[#This Row],[Cons. MT]]</f>
        <v>83.056478405315616</v>
      </c>
      <c r="L35" s="16">
        <f>1000000000/5000/PerfPowerST4[[#This Row],[Cons. MT]]</f>
        <v>66.44518272425249</v>
      </c>
      <c r="M35" s="16">
        <f>1000000000/6000/PerfPowerST4[[#This Row],[Cons. MT]]</f>
        <v>55.370985603543737</v>
      </c>
      <c r="N35" s="16">
        <f>1000000000/7000/PerfPowerST4[[#This Row],[Cons. MT]]</f>
        <v>47.460844803037496</v>
      </c>
      <c r="O35" s="16">
        <f>1000000000/8000/PerfPowerST4[[#This Row],[Cons. MT]]</f>
        <v>41.528239202657808</v>
      </c>
      <c r="P35" s="16">
        <f>1000000000/9000/PerfPowerST4[[#This Row],[Cons. MT]]</f>
        <v>36.913990402362494</v>
      </c>
      <c r="Q35" s="16">
        <f>1000000000/10000/PerfPowerST4[[#This Row],[Cons. MT]]</f>
        <v>33.222591362126245</v>
      </c>
      <c r="R35" s="16">
        <f>1000000000/11000/PerfPowerST4[[#This Row],[Cons. MT]]</f>
        <v>30.202355783751134</v>
      </c>
      <c r="S35" s="16">
        <f>1000000000/12000/PerfPowerST4[[#This Row],[Cons. MT]]</f>
        <v>27.685492801771868</v>
      </c>
      <c r="T35" s="16">
        <f>1000000000/13000/PerfPowerST4[[#This Row],[Cons. MT]]</f>
        <v>25.555839509327882</v>
      </c>
      <c r="U35" s="16">
        <f>1000000000/14000/PerfPowerST4[[#This Row],[Cons. MT]]</f>
        <v>23.730422401518748</v>
      </c>
      <c r="V35" s="16">
        <f>1000000000/15000/PerfPowerST4[[#This Row],[Cons. MT]]</f>
        <v>22.148394241417499</v>
      </c>
    </row>
    <row r="36" spans="2:22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6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6" s="16" t="e">
        <f>1000000000/500/PerfPowerST4[[#This Row],[Cons. MT]]</f>
        <v>#N/A</v>
      </c>
      <c r="H36" s="16" t="e">
        <f>1000000000/1000/PerfPowerST4[[#This Row],[Cons. MT]]</f>
        <v>#N/A</v>
      </c>
      <c r="I36" s="16" t="e">
        <f>1000000000/2000/PerfPowerST4[[#This Row],[Cons. MT]]</f>
        <v>#N/A</v>
      </c>
      <c r="J36" s="16" t="e">
        <f>1000000000/3000/PerfPowerST4[[#This Row],[Cons. MT]]</f>
        <v>#N/A</v>
      </c>
      <c r="K36" s="16" t="e">
        <f>1000000000/4000/PerfPowerST4[[#This Row],[Cons. MT]]</f>
        <v>#N/A</v>
      </c>
      <c r="L36" s="16" t="e">
        <f>1000000000/5000/PerfPowerST4[[#This Row],[Cons. MT]]</f>
        <v>#N/A</v>
      </c>
      <c r="M36" s="16" t="e">
        <f>1000000000/6000/PerfPowerST4[[#This Row],[Cons. MT]]</f>
        <v>#N/A</v>
      </c>
      <c r="N36" s="16" t="e">
        <f>1000000000/7000/PerfPowerST4[[#This Row],[Cons. MT]]</f>
        <v>#N/A</v>
      </c>
      <c r="O36" s="16" t="e">
        <f>1000000000/8000/PerfPowerST4[[#This Row],[Cons. MT]]</f>
        <v>#N/A</v>
      </c>
      <c r="P36" s="16" t="e">
        <f>1000000000/9000/PerfPowerST4[[#This Row],[Cons. MT]]</f>
        <v>#N/A</v>
      </c>
      <c r="Q36" s="16" t="e">
        <f>1000000000/10000/PerfPowerST4[[#This Row],[Cons. MT]]</f>
        <v>#N/A</v>
      </c>
      <c r="R36" s="16" t="e">
        <f>1000000000/11000/PerfPowerST4[[#This Row],[Cons. MT]]</f>
        <v>#N/A</v>
      </c>
      <c r="S36" s="16" t="e">
        <f>1000000000/12000/PerfPowerST4[[#This Row],[Cons. MT]]</f>
        <v>#N/A</v>
      </c>
      <c r="T36" s="16" t="e">
        <f>1000000000/13000/PerfPowerST4[[#This Row],[Cons. MT]]</f>
        <v>#N/A</v>
      </c>
      <c r="U36" s="16" t="e">
        <f>1000000000/14000/PerfPowerST4[[#This Row],[Cons. MT]]</f>
        <v>#N/A</v>
      </c>
      <c r="V36" s="16" t="e">
        <f>1000000000/15000/PerfPowerST4[[#This Row],[Cons. MT]]</f>
        <v>#N/A</v>
      </c>
    </row>
    <row r="37" spans="2:22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7" s="16" t="e">
        <f>1000000000/500/PerfPowerST4[[#This Row],[Cons. MT]]</f>
        <v>#N/A</v>
      </c>
      <c r="H37" s="16" t="e">
        <f>1000000000/1000/PerfPowerST4[[#This Row],[Cons. MT]]</f>
        <v>#N/A</v>
      </c>
      <c r="I37" s="16" t="e">
        <f>1000000000/2000/PerfPowerST4[[#This Row],[Cons. MT]]</f>
        <v>#N/A</v>
      </c>
      <c r="J37" s="16" t="e">
        <f>1000000000/3000/PerfPowerST4[[#This Row],[Cons. MT]]</f>
        <v>#N/A</v>
      </c>
      <c r="K37" s="16" t="e">
        <f>1000000000/4000/PerfPowerST4[[#This Row],[Cons. MT]]</f>
        <v>#N/A</v>
      </c>
      <c r="L37" s="16" t="e">
        <f>1000000000/5000/PerfPowerST4[[#This Row],[Cons. MT]]</f>
        <v>#N/A</v>
      </c>
      <c r="M37" s="16" t="e">
        <f>1000000000/6000/PerfPowerST4[[#This Row],[Cons. MT]]</f>
        <v>#N/A</v>
      </c>
      <c r="N37" s="16" t="e">
        <f>1000000000/7000/PerfPowerST4[[#This Row],[Cons. MT]]</f>
        <v>#N/A</v>
      </c>
      <c r="O37" s="16" t="e">
        <f>1000000000/8000/PerfPowerST4[[#This Row],[Cons. MT]]</f>
        <v>#N/A</v>
      </c>
      <c r="P37" s="16" t="e">
        <f>1000000000/9000/PerfPowerST4[[#This Row],[Cons. MT]]</f>
        <v>#N/A</v>
      </c>
      <c r="Q37" s="16" t="e">
        <f>1000000000/10000/PerfPowerST4[[#This Row],[Cons. MT]]</f>
        <v>#N/A</v>
      </c>
      <c r="R37" s="16" t="e">
        <f>1000000000/11000/PerfPowerST4[[#This Row],[Cons. MT]]</f>
        <v>#N/A</v>
      </c>
      <c r="S37" s="16" t="e">
        <f>1000000000/12000/PerfPowerST4[[#This Row],[Cons. MT]]</f>
        <v>#N/A</v>
      </c>
      <c r="T37" s="16" t="e">
        <f>1000000000/13000/PerfPowerST4[[#This Row],[Cons. MT]]</f>
        <v>#N/A</v>
      </c>
      <c r="U37" s="16" t="e">
        <f>1000000000/14000/PerfPowerST4[[#This Row],[Cons. MT]]</f>
        <v>#N/A</v>
      </c>
      <c r="V37" s="16" t="e">
        <f>1000000000/15000/PerfPowerST4[[#This Row],[Cons. MT]]</f>
        <v>#N/A</v>
      </c>
    </row>
    <row r="38" spans="2:22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8" s="16" t="e">
        <f>1000000000/500/PerfPowerST4[[#This Row],[Cons. MT]]</f>
        <v>#N/A</v>
      </c>
      <c r="H38" s="16" t="e">
        <f>1000000000/1000/PerfPowerST4[[#This Row],[Cons. MT]]</f>
        <v>#N/A</v>
      </c>
      <c r="I38" s="16" t="e">
        <f>1000000000/2000/PerfPowerST4[[#This Row],[Cons. MT]]</f>
        <v>#N/A</v>
      </c>
      <c r="J38" s="16" t="e">
        <f>1000000000/3000/PerfPowerST4[[#This Row],[Cons. MT]]</f>
        <v>#N/A</v>
      </c>
      <c r="K38" s="16" t="e">
        <f>1000000000/4000/PerfPowerST4[[#This Row],[Cons. MT]]</f>
        <v>#N/A</v>
      </c>
      <c r="L38" s="16" t="e">
        <f>1000000000/5000/PerfPowerST4[[#This Row],[Cons. MT]]</f>
        <v>#N/A</v>
      </c>
      <c r="M38" s="16" t="e">
        <f>1000000000/6000/PerfPowerST4[[#This Row],[Cons. MT]]</f>
        <v>#N/A</v>
      </c>
      <c r="N38" s="16" t="e">
        <f>1000000000/7000/PerfPowerST4[[#This Row],[Cons. MT]]</f>
        <v>#N/A</v>
      </c>
      <c r="O38" s="16" t="e">
        <f>1000000000/8000/PerfPowerST4[[#This Row],[Cons. MT]]</f>
        <v>#N/A</v>
      </c>
      <c r="P38" s="16" t="e">
        <f>1000000000/9000/PerfPowerST4[[#This Row],[Cons. MT]]</f>
        <v>#N/A</v>
      </c>
      <c r="Q38" s="16" t="e">
        <f>1000000000/10000/PerfPowerST4[[#This Row],[Cons. MT]]</f>
        <v>#N/A</v>
      </c>
      <c r="R38" s="16" t="e">
        <f>1000000000/11000/PerfPowerST4[[#This Row],[Cons. MT]]</f>
        <v>#N/A</v>
      </c>
      <c r="S38" s="16" t="e">
        <f>1000000000/12000/PerfPowerST4[[#This Row],[Cons. MT]]</f>
        <v>#N/A</v>
      </c>
      <c r="T38" s="16" t="e">
        <f>1000000000/13000/PerfPowerST4[[#This Row],[Cons. MT]]</f>
        <v>#N/A</v>
      </c>
      <c r="U38" s="16" t="e">
        <f>1000000000/14000/PerfPowerST4[[#This Row],[Cons. MT]]</f>
        <v>#N/A</v>
      </c>
      <c r="V38" s="16" t="e">
        <f>1000000000/15000/PerfPowerST4[[#This Row],[Cons. MT]]</f>
        <v>#N/A</v>
      </c>
    </row>
    <row r="39" spans="2:22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9" s="16" t="e">
        <f>1000000000/500/PerfPowerST4[[#This Row],[Cons. MT]]</f>
        <v>#N/A</v>
      </c>
      <c r="H39" s="16" t="e">
        <f>1000000000/1000/PerfPowerST4[[#This Row],[Cons. MT]]</f>
        <v>#N/A</v>
      </c>
      <c r="I39" s="16" t="e">
        <f>1000000000/2000/PerfPowerST4[[#This Row],[Cons. MT]]</f>
        <v>#N/A</v>
      </c>
      <c r="J39" s="16" t="e">
        <f>1000000000/3000/PerfPowerST4[[#This Row],[Cons. MT]]</f>
        <v>#N/A</v>
      </c>
      <c r="K39" s="16" t="e">
        <f>1000000000/4000/PerfPowerST4[[#This Row],[Cons. MT]]</f>
        <v>#N/A</v>
      </c>
      <c r="L39" s="16" t="e">
        <f>1000000000/5000/PerfPowerST4[[#This Row],[Cons. MT]]</f>
        <v>#N/A</v>
      </c>
      <c r="M39" s="16" t="e">
        <f>1000000000/6000/PerfPowerST4[[#This Row],[Cons. MT]]</f>
        <v>#N/A</v>
      </c>
      <c r="N39" s="16" t="e">
        <f>1000000000/7000/PerfPowerST4[[#This Row],[Cons. MT]]</f>
        <v>#N/A</v>
      </c>
      <c r="O39" s="16" t="e">
        <f>1000000000/8000/PerfPowerST4[[#This Row],[Cons. MT]]</f>
        <v>#N/A</v>
      </c>
      <c r="P39" s="16" t="e">
        <f>1000000000/9000/PerfPowerST4[[#This Row],[Cons. MT]]</f>
        <v>#N/A</v>
      </c>
      <c r="Q39" s="16" t="e">
        <f>1000000000/10000/PerfPowerST4[[#This Row],[Cons. MT]]</f>
        <v>#N/A</v>
      </c>
      <c r="R39" s="16" t="e">
        <f>1000000000/11000/PerfPowerST4[[#This Row],[Cons. MT]]</f>
        <v>#N/A</v>
      </c>
      <c r="S39" s="16" t="e">
        <f>1000000000/12000/PerfPowerST4[[#This Row],[Cons. MT]]</f>
        <v>#N/A</v>
      </c>
      <c r="T39" s="16" t="e">
        <f>1000000000/13000/PerfPowerST4[[#This Row],[Cons. MT]]</f>
        <v>#N/A</v>
      </c>
      <c r="U39" s="16" t="e">
        <f>1000000000/14000/PerfPowerST4[[#This Row],[Cons. MT]]</f>
        <v>#N/A</v>
      </c>
      <c r="V39" s="16" t="e">
        <f>1000000000/15000/PerfPowerST4[[#This Row],[Cons. MT]]</f>
        <v>#N/A</v>
      </c>
    </row>
    <row r="40" spans="2:22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0" s="16" t="e">
        <f>1000000000/500/PerfPowerST4[[#This Row],[Cons. MT]]</f>
        <v>#N/A</v>
      </c>
      <c r="H40" s="16" t="e">
        <f>1000000000/1000/PerfPowerST4[[#This Row],[Cons. MT]]</f>
        <v>#N/A</v>
      </c>
      <c r="I40" s="16" t="e">
        <f>1000000000/2000/PerfPowerST4[[#This Row],[Cons. MT]]</f>
        <v>#N/A</v>
      </c>
      <c r="J40" s="16" t="e">
        <f>1000000000/3000/PerfPowerST4[[#This Row],[Cons. MT]]</f>
        <v>#N/A</v>
      </c>
      <c r="K40" s="16" t="e">
        <f>1000000000/4000/PerfPowerST4[[#This Row],[Cons. MT]]</f>
        <v>#N/A</v>
      </c>
      <c r="L40" s="16" t="e">
        <f>1000000000/5000/PerfPowerST4[[#This Row],[Cons. MT]]</f>
        <v>#N/A</v>
      </c>
      <c r="M40" s="16" t="e">
        <f>1000000000/6000/PerfPowerST4[[#This Row],[Cons. MT]]</f>
        <v>#N/A</v>
      </c>
      <c r="N40" s="16" t="e">
        <f>1000000000/7000/PerfPowerST4[[#This Row],[Cons. MT]]</f>
        <v>#N/A</v>
      </c>
      <c r="O40" s="16" t="e">
        <f>1000000000/8000/PerfPowerST4[[#This Row],[Cons. MT]]</f>
        <v>#N/A</v>
      </c>
      <c r="P40" s="16" t="e">
        <f>1000000000/9000/PerfPowerST4[[#This Row],[Cons. MT]]</f>
        <v>#N/A</v>
      </c>
      <c r="Q40" s="16" t="e">
        <f>1000000000/10000/PerfPowerST4[[#This Row],[Cons. MT]]</f>
        <v>#N/A</v>
      </c>
      <c r="R40" s="16" t="e">
        <f>1000000000/11000/PerfPowerST4[[#This Row],[Cons. MT]]</f>
        <v>#N/A</v>
      </c>
      <c r="S40" s="16" t="e">
        <f>1000000000/12000/PerfPowerST4[[#This Row],[Cons. MT]]</f>
        <v>#N/A</v>
      </c>
      <c r="T40" s="16" t="e">
        <f>1000000000/13000/PerfPowerST4[[#This Row],[Cons. MT]]</f>
        <v>#N/A</v>
      </c>
      <c r="U40" s="16" t="e">
        <f>1000000000/14000/PerfPowerST4[[#This Row],[Cons. MT]]</f>
        <v>#N/A</v>
      </c>
      <c r="V40" s="16" t="e">
        <f>1000000000/15000/PerfPowerST4[[#This Row],[Cons. MT]]</f>
        <v>#N/A</v>
      </c>
    </row>
    <row r="41" spans="2:22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>
        <f>IFERROR(IF(OR(GeneralTable[[#This Row],[Exclude From Chart]]="X",PerfPowerST4[[#This Row],[ExcludeHere]]="X",ISBLANK(GeneralTable[[#This Row],[Cons. CB23MT]])),NA(),GeneralTable[[#This Row],[Cons. CB23MT]]),NA())</f>
        <v>5226</v>
      </c>
      <c r="F41" s="8">
        <f>IFERROR(IF(OR(GeneralTable[[#This Row],[Exclude From Chart]]="X",PerfPowerST4[[#This Row],[ExcludeHere]]="X",ISBLANK(GeneralTable[[#This Row],[Cons. CB23MT]])),NA(),GeneralTable[[#This Row],[Dur. CB23MT]]),NA())</f>
        <v>497.55</v>
      </c>
      <c r="G41" s="16">
        <f>1000000000/500/PerfPowerST4[[#This Row],[Cons. MT]]</f>
        <v>382.70187523918867</v>
      </c>
      <c r="H41" s="16">
        <f>1000000000/1000/PerfPowerST4[[#This Row],[Cons. MT]]</f>
        <v>191.35093761959433</v>
      </c>
      <c r="I41" s="16">
        <f>1000000000/2000/PerfPowerST4[[#This Row],[Cons. MT]]</f>
        <v>95.675468809797167</v>
      </c>
      <c r="J41" s="16">
        <f>1000000000/3000/PerfPowerST4[[#This Row],[Cons. MT]]</f>
        <v>63.783645873198111</v>
      </c>
      <c r="K41" s="16">
        <f>1000000000/4000/PerfPowerST4[[#This Row],[Cons. MT]]</f>
        <v>47.837734404898583</v>
      </c>
      <c r="L41" s="16">
        <f>1000000000/5000/PerfPowerST4[[#This Row],[Cons. MT]]</f>
        <v>38.270187523918864</v>
      </c>
      <c r="M41" s="16">
        <f>1000000000/6000/PerfPowerST4[[#This Row],[Cons. MT]]</f>
        <v>31.891822936599056</v>
      </c>
      <c r="N41" s="16">
        <f>1000000000/7000/PerfPowerST4[[#This Row],[Cons. MT]]</f>
        <v>27.335848231370623</v>
      </c>
      <c r="O41" s="16">
        <f>1000000000/8000/PerfPowerST4[[#This Row],[Cons. MT]]</f>
        <v>23.918867202449292</v>
      </c>
      <c r="P41" s="16">
        <f>1000000000/9000/PerfPowerST4[[#This Row],[Cons. MT]]</f>
        <v>21.261215291066037</v>
      </c>
      <c r="Q41" s="16">
        <f>1000000000/10000/PerfPowerST4[[#This Row],[Cons. MT]]</f>
        <v>19.135093761959432</v>
      </c>
      <c r="R41" s="16">
        <f>1000000000/11000/PerfPowerST4[[#This Row],[Cons. MT]]</f>
        <v>17.395539783599485</v>
      </c>
      <c r="S41" s="16">
        <f>1000000000/12000/PerfPowerST4[[#This Row],[Cons. MT]]</f>
        <v>15.945911468299528</v>
      </c>
      <c r="T41" s="16">
        <f>1000000000/13000/PerfPowerST4[[#This Row],[Cons. MT]]</f>
        <v>14.719302893814948</v>
      </c>
      <c r="U41" s="16">
        <f>1000000000/14000/PerfPowerST4[[#This Row],[Cons. MT]]</f>
        <v>13.667924115685311</v>
      </c>
      <c r="V41" s="16">
        <f>1000000000/15000/PerfPowerST4[[#This Row],[Cons. MT]]</f>
        <v>12.756729174639624</v>
      </c>
    </row>
    <row r="42" spans="2:22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2" s="16" t="e">
        <f>1000000000/500/PerfPowerST4[[#This Row],[Cons. MT]]</f>
        <v>#N/A</v>
      </c>
      <c r="H42" s="16" t="e">
        <f>1000000000/1000/PerfPowerST4[[#This Row],[Cons. MT]]</f>
        <v>#N/A</v>
      </c>
      <c r="I42" s="16" t="e">
        <f>1000000000/2000/PerfPowerST4[[#This Row],[Cons. MT]]</f>
        <v>#N/A</v>
      </c>
      <c r="J42" s="16" t="e">
        <f>1000000000/3000/PerfPowerST4[[#This Row],[Cons. MT]]</f>
        <v>#N/A</v>
      </c>
      <c r="K42" s="16" t="e">
        <f>1000000000/4000/PerfPowerST4[[#This Row],[Cons. MT]]</f>
        <v>#N/A</v>
      </c>
      <c r="L42" s="16" t="e">
        <f>1000000000/5000/PerfPowerST4[[#This Row],[Cons. MT]]</f>
        <v>#N/A</v>
      </c>
      <c r="M42" s="16" t="e">
        <f>1000000000/6000/PerfPowerST4[[#This Row],[Cons. MT]]</f>
        <v>#N/A</v>
      </c>
      <c r="N42" s="16" t="e">
        <f>1000000000/7000/PerfPowerST4[[#This Row],[Cons. MT]]</f>
        <v>#N/A</v>
      </c>
      <c r="O42" s="16" t="e">
        <f>1000000000/8000/PerfPowerST4[[#This Row],[Cons. MT]]</f>
        <v>#N/A</v>
      </c>
      <c r="P42" s="16" t="e">
        <f>1000000000/9000/PerfPowerST4[[#This Row],[Cons. MT]]</f>
        <v>#N/A</v>
      </c>
      <c r="Q42" s="16" t="e">
        <f>1000000000/10000/PerfPowerST4[[#This Row],[Cons. MT]]</f>
        <v>#N/A</v>
      </c>
      <c r="R42" s="16" t="e">
        <f>1000000000/11000/PerfPowerST4[[#This Row],[Cons. MT]]</f>
        <v>#N/A</v>
      </c>
      <c r="S42" s="16" t="e">
        <f>1000000000/12000/PerfPowerST4[[#This Row],[Cons. MT]]</f>
        <v>#N/A</v>
      </c>
      <c r="T42" s="16" t="e">
        <f>1000000000/13000/PerfPowerST4[[#This Row],[Cons. MT]]</f>
        <v>#N/A</v>
      </c>
      <c r="U42" s="16" t="e">
        <f>1000000000/14000/PerfPowerST4[[#This Row],[Cons. MT]]</f>
        <v>#N/A</v>
      </c>
      <c r="V42" s="16" t="e">
        <f>1000000000/15000/PerfPowerST4[[#This Row],[Cons. MT]]</f>
        <v>#N/A</v>
      </c>
    </row>
    <row r="43" spans="2:22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3" s="16" t="e">
        <f>1000000000/500/PerfPowerST4[[#This Row],[Cons. MT]]</f>
        <v>#N/A</v>
      </c>
      <c r="H43" s="16" t="e">
        <f>1000000000/1000/PerfPowerST4[[#This Row],[Cons. MT]]</f>
        <v>#N/A</v>
      </c>
      <c r="I43" s="16" t="e">
        <f>1000000000/2000/PerfPowerST4[[#This Row],[Cons. MT]]</f>
        <v>#N/A</v>
      </c>
      <c r="J43" s="16" t="e">
        <f>1000000000/3000/PerfPowerST4[[#This Row],[Cons. MT]]</f>
        <v>#N/A</v>
      </c>
      <c r="K43" s="16" t="e">
        <f>1000000000/4000/PerfPowerST4[[#This Row],[Cons. MT]]</f>
        <v>#N/A</v>
      </c>
      <c r="L43" s="16" t="e">
        <f>1000000000/5000/PerfPowerST4[[#This Row],[Cons. MT]]</f>
        <v>#N/A</v>
      </c>
      <c r="M43" s="16" t="e">
        <f>1000000000/6000/PerfPowerST4[[#This Row],[Cons. MT]]</f>
        <v>#N/A</v>
      </c>
      <c r="N43" s="16" t="e">
        <f>1000000000/7000/PerfPowerST4[[#This Row],[Cons. MT]]</f>
        <v>#N/A</v>
      </c>
      <c r="O43" s="16" t="e">
        <f>1000000000/8000/PerfPowerST4[[#This Row],[Cons. MT]]</f>
        <v>#N/A</v>
      </c>
      <c r="P43" s="16" t="e">
        <f>1000000000/9000/PerfPowerST4[[#This Row],[Cons. MT]]</f>
        <v>#N/A</v>
      </c>
      <c r="Q43" s="16" t="e">
        <f>1000000000/10000/PerfPowerST4[[#This Row],[Cons. MT]]</f>
        <v>#N/A</v>
      </c>
      <c r="R43" s="16" t="e">
        <f>1000000000/11000/PerfPowerST4[[#This Row],[Cons. MT]]</f>
        <v>#N/A</v>
      </c>
      <c r="S43" s="16" t="e">
        <f>1000000000/12000/PerfPowerST4[[#This Row],[Cons. MT]]</f>
        <v>#N/A</v>
      </c>
      <c r="T43" s="16" t="e">
        <f>1000000000/13000/PerfPowerST4[[#This Row],[Cons. MT]]</f>
        <v>#N/A</v>
      </c>
      <c r="U43" s="16" t="e">
        <f>1000000000/14000/PerfPowerST4[[#This Row],[Cons. MT]]</f>
        <v>#N/A</v>
      </c>
      <c r="V43" s="16" t="e">
        <f>1000000000/15000/PerfPowerST4[[#This Row],[Cons. MT]]</f>
        <v>#N/A</v>
      </c>
    </row>
    <row r="44" spans="2:22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>
        <f>IFERROR(IF(OR(GeneralTable[[#This Row],[Exclude From Chart]]="X",PerfPowerST4[[#This Row],[ExcludeHere]]="X",ISBLANK(GeneralTable[[#This Row],[Cons. CB23MT]])),NA(),GeneralTable[[#This Row],[Cons. CB23MT]]),NA())</f>
        <v>12266</v>
      </c>
      <c r="F44" s="8">
        <f>IFERROR(IF(OR(GeneralTable[[#This Row],[Exclude From Chart]]="X",PerfPowerST4[[#This Row],[ExcludeHere]]="X",ISBLANK(GeneralTable[[#This Row],[Cons. CB23MT]])),NA(),GeneralTable[[#This Row],[Dur. CB23MT]]),NA())</f>
        <v>110.27</v>
      </c>
      <c r="G44" s="16">
        <f>1000000000/500/PerfPowerST4[[#This Row],[Cons. MT]]</f>
        <v>163.05233980107616</v>
      </c>
      <c r="H44" s="16">
        <f>1000000000/1000/PerfPowerST4[[#This Row],[Cons. MT]]</f>
        <v>81.526169900538079</v>
      </c>
      <c r="I44" s="16">
        <f>1000000000/2000/PerfPowerST4[[#This Row],[Cons. MT]]</f>
        <v>40.76308495026904</v>
      </c>
      <c r="J44" s="16">
        <f>1000000000/3000/PerfPowerST4[[#This Row],[Cons. MT]]</f>
        <v>27.175389966846023</v>
      </c>
      <c r="K44" s="16">
        <f>1000000000/4000/PerfPowerST4[[#This Row],[Cons. MT]]</f>
        <v>20.38154247513452</v>
      </c>
      <c r="L44" s="16">
        <f>1000000000/5000/PerfPowerST4[[#This Row],[Cons. MT]]</f>
        <v>16.305233980107616</v>
      </c>
      <c r="M44" s="16">
        <f>1000000000/6000/PerfPowerST4[[#This Row],[Cons. MT]]</f>
        <v>13.587694983423011</v>
      </c>
      <c r="N44" s="16">
        <f>1000000000/7000/PerfPowerST4[[#This Row],[Cons. MT]]</f>
        <v>11.646595700076869</v>
      </c>
      <c r="O44" s="16">
        <f>1000000000/8000/PerfPowerST4[[#This Row],[Cons. MT]]</f>
        <v>10.19077123756726</v>
      </c>
      <c r="P44" s="16">
        <f>1000000000/9000/PerfPowerST4[[#This Row],[Cons. MT]]</f>
        <v>9.0584633222820088</v>
      </c>
      <c r="Q44" s="16">
        <f>1000000000/10000/PerfPowerST4[[#This Row],[Cons. MT]]</f>
        <v>8.1526169900538079</v>
      </c>
      <c r="R44" s="16">
        <f>1000000000/11000/PerfPowerST4[[#This Row],[Cons. MT]]</f>
        <v>7.4114699909580066</v>
      </c>
      <c r="S44" s="16">
        <f>1000000000/12000/PerfPowerST4[[#This Row],[Cons. MT]]</f>
        <v>6.7938474917115057</v>
      </c>
      <c r="T44" s="16">
        <f>1000000000/13000/PerfPowerST4[[#This Row],[Cons. MT]]</f>
        <v>6.2712438385029285</v>
      </c>
      <c r="U44" s="16">
        <f>1000000000/14000/PerfPowerST4[[#This Row],[Cons. MT]]</f>
        <v>5.8232978500384345</v>
      </c>
      <c r="V44" s="16">
        <f>1000000000/15000/PerfPowerST4[[#This Row],[Cons. MT]]</f>
        <v>5.4350779933692053</v>
      </c>
    </row>
    <row r="45" spans="2:22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5" s="16" t="e">
        <f>1000000000/500/PerfPowerST4[[#This Row],[Cons. MT]]</f>
        <v>#N/A</v>
      </c>
      <c r="H45" s="16" t="e">
        <f>1000000000/1000/PerfPowerST4[[#This Row],[Cons. MT]]</f>
        <v>#N/A</v>
      </c>
      <c r="I45" s="16" t="e">
        <f>1000000000/2000/PerfPowerST4[[#This Row],[Cons. MT]]</f>
        <v>#N/A</v>
      </c>
      <c r="J45" s="16" t="e">
        <f>1000000000/3000/PerfPowerST4[[#This Row],[Cons. MT]]</f>
        <v>#N/A</v>
      </c>
      <c r="K45" s="16" t="e">
        <f>1000000000/4000/PerfPowerST4[[#This Row],[Cons. MT]]</f>
        <v>#N/A</v>
      </c>
      <c r="L45" s="16" t="e">
        <f>1000000000/5000/PerfPowerST4[[#This Row],[Cons. MT]]</f>
        <v>#N/A</v>
      </c>
      <c r="M45" s="16" t="e">
        <f>1000000000/6000/PerfPowerST4[[#This Row],[Cons. MT]]</f>
        <v>#N/A</v>
      </c>
      <c r="N45" s="16" t="e">
        <f>1000000000/7000/PerfPowerST4[[#This Row],[Cons. MT]]</f>
        <v>#N/A</v>
      </c>
      <c r="O45" s="16" t="e">
        <f>1000000000/8000/PerfPowerST4[[#This Row],[Cons. MT]]</f>
        <v>#N/A</v>
      </c>
      <c r="P45" s="16" t="e">
        <f>1000000000/9000/PerfPowerST4[[#This Row],[Cons. MT]]</f>
        <v>#N/A</v>
      </c>
      <c r="Q45" s="16" t="e">
        <f>1000000000/10000/PerfPowerST4[[#This Row],[Cons. MT]]</f>
        <v>#N/A</v>
      </c>
      <c r="R45" s="16" t="e">
        <f>1000000000/11000/PerfPowerST4[[#This Row],[Cons. MT]]</f>
        <v>#N/A</v>
      </c>
      <c r="S45" s="16" t="e">
        <f>1000000000/12000/PerfPowerST4[[#This Row],[Cons. MT]]</f>
        <v>#N/A</v>
      </c>
      <c r="T45" s="16" t="e">
        <f>1000000000/13000/PerfPowerST4[[#This Row],[Cons. MT]]</f>
        <v>#N/A</v>
      </c>
      <c r="U45" s="16" t="e">
        <f>1000000000/14000/PerfPowerST4[[#This Row],[Cons. MT]]</f>
        <v>#N/A</v>
      </c>
      <c r="V45" s="16" t="e">
        <f>1000000000/15000/PerfPowerST4[[#This Row],[Cons. MT]]</f>
        <v>#N/A</v>
      </c>
    </row>
    <row r="46" spans="2:22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>
        <f>IFERROR(IF(OR(GeneralTable[[#This Row],[Exclude From Chart]]="X",PerfPowerST4[[#This Row],[ExcludeHere]]="X",ISBLANK(GeneralTable[[#This Row],[Cons. CB23MT]])),NA(),GeneralTable[[#This Row],[Cons. CB23MT]]),NA())</f>
        <v>12017</v>
      </c>
      <c r="F46" s="8">
        <f>IFERROR(IF(OR(GeneralTable[[#This Row],[Exclude From Chart]]="X",PerfPowerST4[[#This Row],[ExcludeHere]]="X",ISBLANK(GeneralTable[[#This Row],[Cons. CB23MT]])),NA(),GeneralTable[[#This Row],[Dur. CB23MT]]),NA())</f>
        <v>89.91</v>
      </c>
      <c r="G46" s="16">
        <f>1000000000/500/PerfPowerST4[[#This Row],[Cons. MT]]</f>
        <v>166.43088957310476</v>
      </c>
      <c r="H46" s="16">
        <f>1000000000/1000/PerfPowerST4[[#This Row],[Cons. MT]]</f>
        <v>83.215444786552382</v>
      </c>
      <c r="I46" s="16">
        <f>1000000000/2000/PerfPowerST4[[#This Row],[Cons. MT]]</f>
        <v>41.607722393276191</v>
      </c>
      <c r="J46" s="16">
        <f>1000000000/3000/PerfPowerST4[[#This Row],[Cons. MT]]</f>
        <v>27.73848159551746</v>
      </c>
      <c r="K46" s="16">
        <f>1000000000/4000/PerfPowerST4[[#This Row],[Cons. MT]]</f>
        <v>20.803861196638096</v>
      </c>
      <c r="L46" s="16">
        <f>1000000000/5000/PerfPowerST4[[#This Row],[Cons. MT]]</f>
        <v>16.643088957310479</v>
      </c>
      <c r="M46" s="16">
        <f>1000000000/6000/PerfPowerST4[[#This Row],[Cons. MT]]</f>
        <v>13.86924079775873</v>
      </c>
      <c r="N46" s="16">
        <f>1000000000/7000/PerfPowerST4[[#This Row],[Cons. MT]]</f>
        <v>11.887920683793199</v>
      </c>
      <c r="O46" s="16">
        <f>1000000000/8000/PerfPowerST4[[#This Row],[Cons. MT]]</f>
        <v>10.401930598319048</v>
      </c>
      <c r="P46" s="16">
        <f>1000000000/9000/PerfPowerST4[[#This Row],[Cons. MT]]</f>
        <v>9.2461605318391538</v>
      </c>
      <c r="Q46" s="16">
        <f>1000000000/10000/PerfPowerST4[[#This Row],[Cons. MT]]</f>
        <v>8.3215444786552393</v>
      </c>
      <c r="R46" s="16">
        <f>1000000000/11000/PerfPowerST4[[#This Row],[Cons. MT]]</f>
        <v>7.5650404351411265</v>
      </c>
      <c r="S46" s="16">
        <f>1000000000/12000/PerfPowerST4[[#This Row],[Cons. MT]]</f>
        <v>6.9346203988793649</v>
      </c>
      <c r="T46" s="16">
        <f>1000000000/13000/PerfPowerST4[[#This Row],[Cons. MT]]</f>
        <v>6.4011880605040297</v>
      </c>
      <c r="U46" s="16">
        <f>1000000000/14000/PerfPowerST4[[#This Row],[Cons. MT]]</f>
        <v>5.9439603418965996</v>
      </c>
      <c r="V46" s="16">
        <f>1000000000/15000/PerfPowerST4[[#This Row],[Cons. MT]]</f>
        <v>5.5476963191034923</v>
      </c>
    </row>
    <row r="47" spans="2:22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7" s="16" t="e">
        <f>1000000000/500/PerfPowerST4[[#This Row],[Cons. MT]]</f>
        <v>#N/A</v>
      </c>
      <c r="H47" s="16" t="e">
        <f>1000000000/1000/PerfPowerST4[[#This Row],[Cons. MT]]</f>
        <v>#N/A</v>
      </c>
      <c r="I47" s="16" t="e">
        <f>1000000000/2000/PerfPowerST4[[#This Row],[Cons. MT]]</f>
        <v>#N/A</v>
      </c>
      <c r="J47" s="16" t="e">
        <f>1000000000/3000/PerfPowerST4[[#This Row],[Cons. MT]]</f>
        <v>#N/A</v>
      </c>
      <c r="K47" s="16" t="e">
        <f>1000000000/4000/PerfPowerST4[[#This Row],[Cons. MT]]</f>
        <v>#N/A</v>
      </c>
      <c r="L47" s="16" t="e">
        <f>1000000000/5000/PerfPowerST4[[#This Row],[Cons. MT]]</f>
        <v>#N/A</v>
      </c>
      <c r="M47" s="16" t="e">
        <f>1000000000/6000/PerfPowerST4[[#This Row],[Cons. MT]]</f>
        <v>#N/A</v>
      </c>
      <c r="N47" s="16" t="e">
        <f>1000000000/7000/PerfPowerST4[[#This Row],[Cons. MT]]</f>
        <v>#N/A</v>
      </c>
      <c r="O47" s="16" t="e">
        <f>1000000000/8000/PerfPowerST4[[#This Row],[Cons. MT]]</f>
        <v>#N/A</v>
      </c>
      <c r="P47" s="16" t="e">
        <f>1000000000/9000/PerfPowerST4[[#This Row],[Cons. MT]]</f>
        <v>#N/A</v>
      </c>
      <c r="Q47" s="16" t="e">
        <f>1000000000/10000/PerfPowerST4[[#This Row],[Cons. MT]]</f>
        <v>#N/A</v>
      </c>
      <c r="R47" s="16" t="e">
        <f>1000000000/11000/PerfPowerST4[[#This Row],[Cons. MT]]</f>
        <v>#N/A</v>
      </c>
      <c r="S47" s="16" t="e">
        <f>1000000000/12000/PerfPowerST4[[#This Row],[Cons. MT]]</f>
        <v>#N/A</v>
      </c>
      <c r="T47" s="16" t="e">
        <f>1000000000/13000/PerfPowerST4[[#This Row],[Cons. MT]]</f>
        <v>#N/A</v>
      </c>
      <c r="U47" s="16" t="e">
        <f>1000000000/14000/PerfPowerST4[[#This Row],[Cons. MT]]</f>
        <v>#N/A</v>
      </c>
      <c r="V47" s="16" t="e">
        <f>1000000000/15000/PerfPowerST4[[#This Row],[Cons. MT]]</f>
        <v>#N/A</v>
      </c>
    </row>
    <row r="48" spans="2:22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>
        <f>IFERROR(IF(OR(GeneralTable[[#This Row],[Exclude From Chart]]="X",PerfPowerST4[[#This Row],[ExcludeHere]]="X",ISBLANK(GeneralTable[[#This Row],[Cons. CB23MT]])),NA(),GeneralTable[[#This Row],[Cons. CB23MT]]),NA())</f>
        <v>4149</v>
      </c>
      <c r="F48" s="8">
        <f>IFERROR(IF(OR(GeneralTable[[#This Row],[Exclude From Chart]]="X",PerfPowerST4[[#This Row],[ExcludeHere]]="X",ISBLANK(GeneralTable[[#This Row],[Cons. CB23MT]])),NA(),GeneralTable[[#This Row],[Dur. CB23MT]]),NA())</f>
        <v>36.14</v>
      </c>
      <c r="G48" s="16">
        <f>1000000000/500/PerfPowerST4[[#This Row],[Cons. MT]]</f>
        <v>482.04386599180526</v>
      </c>
      <c r="H48" s="16">
        <f>1000000000/1000/PerfPowerST4[[#This Row],[Cons. MT]]</f>
        <v>241.02193299590263</v>
      </c>
      <c r="I48" s="16">
        <f>1000000000/2000/PerfPowerST4[[#This Row],[Cons. MT]]</f>
        <v>120.51096649795132</v>
      </c>
      <c r="J48" s="16">
        <f>1000000000/3000/PerfPowerST4[[#This Row],[Cons. MT]]</f>
        <v>80.340644331967539</v>
      </c>
      <c r="K48" s="16">
        <f>1000000000/4000/PerfPowerST4[[#This Row],[Cons. MT]]</f>
        <v>60.255483248975658</v>
      </c>
      <c r="L48" s="16">
        <f>1000000000/5000/PerfPowerST4[[#This Row],[Cons. MT]]</f>
        <v>48.204386599180523</v>
      </c>
      <c r="M48" s="16">
        <f>1000000000/6000/PerfPowerST4[[#This Row],[Cons. MT]]</f>
        <v>40.170322165983769</v>
      </c>
      <c r="N48" s="16">
        <f>1000000000/7000/PerfPowerST4[[#This Row],[Cons. MT]]</f>
        <v>34.431704713700377</v>
      </c>
      <c r="O48" s="16">
        <f>1000000000/8000/PerfPowerST4[[#This Row],[Cons. MT]]</f>
        <v>30.127741624487829</v>
      </c>
      <c r="P48" s="16">
        <f>1000000000/9000/PerfPowerST4[[#This Row],[Cons. MT]]</f>
        <v>26.780214777322513</v>
      </c>
      <c r="Q48" s="16">
        <f>1000000000/10000/PerfPowerST4[[#This Row],[Cons. MT]]</f>
        <v>24.102193299590262</v>
      </c>
      <c r="R48" s="16">
        <f>1000000000/11000/PerfPowerST4[[#This Row],[Cons. MT]]</f>
        <v>21.911084817809332</v>
      </c>
      <c r="S48" s="16">
        <f>1000000000/12000/PerfPowerST4[[#This Row],[Cons. MT]]</f>
        <v>20.085161082991885</v>
      </c>
      <c r="T48" s="16">
        <f>1000000000/13000/PerfPowerST4[[#This Row],[Cons. MT]]</f>
        <v>18.54014869199251</v>
      </c>
      <c r="U48" s="16">
        <f>1000000000/14000/PerfPowerST4[[#This Row],[Cons. MT]]</f>
        <v>17.215852356850188</v>
      </c>
      <c r="V48" s="16">
        <f>1000000000/15000/PerfPowerST4[[#This Row],[Cons. MT]]</f>
        <v>16.068128866393511</v>
      </c>
    </row>
    <row r="49" spans="2:22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>
        <f>IFERROR(IF(OR(GeneralTable[[#This Row],[Exclude From Chart]]="X",PerfPowerST4[[#This Row],[ExcludeHere]]="X",ISBLANK(GeneralTable[[#This Row],[Cons. CB23MT]])),NA(),GeneralTable[[#This Row],[Cons. CB23MT]]),NA())</f>
        <v>3886</v>
      </c>
      <c r="F49" s="8">
        <f>IFERROR(IF(OR(GeneralTable[[#This Row],[Exclude From Chart]]="X",PerfPowerST4[[#This Row],[ExcludeHere]]="X",ISBLANK(GeneralTable[[#This Row],[Cons. CB23MT]])),NA(),GeneralTable[[#This Row],[Dur. CB23MT]]),NA())</f>
        <v>136.99</v>
      </c>
      <c r="G49" s="16">
        <f>1000000000/500/PerfPowerST4[[#This Row],[Cons. MT]]</f>
        <v>514.66803911477098</v>
      </c>
      <c r="H49" s="16">
        <f>1000000000/1000/PerfPowerST4[[#This Row],[Cons. MT]]</f>
        <v>257.33401955738549</v>
      </c>
      <c r="I49" s="16">
        <f>1000000000/2000/PerfPowerST4[[#This Row],[Cons. MT]]</f>
        <v>128.66700977869274</v>
      </c>
      <c r="J49" s="16">
        <f>1000000000/3000/PerfPowerST4[[#This Row],[Cons. MT]]</f>
        <v>85.778006519128496</v>
      </c>
      <c r="K49" s="16">
        <f>1000000000/4000/PerfPowerST4[[#This Row],[Cons. MT]]</f>
        <v>64.333504889346372</v>
      </c>
      <c r="L49" s="16">
        <f>1000000000/5000/PerfPowerST4[[#This Row],[Cons. MT]]</f>
        <v>51.466803911477101</v>
      </c>
      <c r="M49" s="16">
        <f>1000000000/6000/PerfPowerST4[[#This Row],[Cons. MT]]</f>
        <v>42.889003259564248</v>
      </c>
      <c r="N49" s="16">
        <f>1000000000/7000/PerfPowerST4[[#This Row],[Cons. MT]]</f>
        <v>36.762002793912217</v>
      </c>
      <c r="O49" s="16">
        <f>1000000000/8000/PerfPowerST4[[#This Row],[Cons. MT]]</f>
        <v>32.166752444673186</v>
      </c>
      <c r="P49" s="16">
        <f>1000000000/9000/PerfPowerST4[[#This Row],[Cons. MT]]</f>
        <v>28.592668839709496</v>
      </c>
      <c r="Q49" s="16">
        <f>1000000000/10000/PerfPowerST4[[#This Row],[Cons. MT]]</f>
        <v>25.73340195573855</v>
      </c>
      <c r="R49" s="16">
        <f>1000000000/11000/PerfPowerST4[[#This Row],[Cons. MT]]</f>
        <v>23.394001777944137</v>
      </c>
      <c r="S49" s="16">
        <f>1000000000/12000/PerfPowerST4[[#This Row],[Cons. MT]]</f>
        <v>21.444501629782124</v>
      </c>
      <c r="T49" s="16">
        <f>1000000000/13000/PerfPowerST4[[#This Row],[Cons. MT]]</f>
        <v>19.794924581337344</v>
      </c>
      <c r="U49" s="16">
        <f>1000000000/14000/PerfPowerST4[[#This Row],[Cons. MT]]</f>
        <v>18.381001396956108</v>
      </c>
      <c r="V49" s="16">
        <f>1000000000/15000/PerfPowerST4[[#This Row],[Cons. MT]]</f>
        <v>17.155601303825701</v>
      </c>
    </row>
    <row r="50" spans="2:22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0" s="16" t="e">
        <f>1000000000/500/PerfPowerST4[[#This Row],[Cons. MT]]</f>
        <v>#N/A</v>
      </c>
      <c r="H50" s="16" t="e">
        <f>1000000000/1000/PerfPowerST4[[#This Row],[Cons. MT]]</f>
        <v>#N/A</v>
      </c>
      <c r="I50" s="16" t="e">
        <f>1000000000/2000/PerfPowerST4[[#This Row],[Cons. MT]]</f>
        <v>#N/A</v>
      </c>
      <c r="J50" s="16" t="e">
        <f>1000000000/3000/PerfPowerST4[[#This Row],[Cons. MT]]</f>
        <v>#N/A</v>
      </c>
      <c r="K50" s="16" t="e">
        <f>1000000000/4000/PerfPowerST4[[#This Row],[Cons. MT]]</f>
        <v>#N/A</v>
      </c>
      <c r="L50" s="16" t="e">
        <f>1000000000/5000/PerfPowerST4[[#This Row],[Cons. MT]]</f>
        <v>#N/A</v>
      </c>
      <c r="M50" s="16" t="e">
        <f>1000000000/6000/PerfPowerST4[[#This Row],[Cons. MT]]</f>
        <v>#N/A</v>
      </c>
      <c r="N50" s="16" t="e">
        <f>1000000000/7000/PerfPowerST4[[#This Row],[Cons. MT]]</f>
        <v>#N/A</v>
      </c>
      <c r="O50" s="16" t="e">
        <f>1000000000/8000/PerfPowerST4[[#This Row],[Cons. MT]]</f>
        <v>#N/A</v>
      </c>
      <c r="P50" s="16" t="e">
        <f>1000000000/9000/PerfPowerST4[[#This Row],[Cons. MT]]</f>
        <v>#N/A</v>
      </c>
      <c r="Q50" s="16" t="e">
        <f>1000000000/10000/PerfPowerST4[[#This Row],[Cons. MT]]</f>
        <v>#N/A</v>
      </c>
      <c r="R50" s="16" t="e">
        <f>1000000000/11000/PerfPowerST4[[#This Row],[Cons. MT]]</f>
        <v>#N/A</v>
      </c>
      <c r="S50" s="16" t="e">
        <f>1000000000/12000/PerfPowerST4[[#This Row],[Cons. MT]]</f>
        <v>#N/A</v>
      </c>
      <c r="T50" s="16" t="e">
        <f>1000000000/13000/PerfPowerST4[[#This Row],[Cons. MT]]</f>
        <v>#N/A</v>
      </c>
      <c r="U50" s="16" t="e">
        <f>1000000000/14000/PerfPowerST4[[#This Row],[Cons. MT]]</f>
        <v>#N/A</v>
      </c>
      <c r="V50" s="16" t="e">
        <f>1000000000/15000/PerfPowerST4[[#This Row],[Cons. MT]]</f>
        <v>#N/A</v>
      </c>
    </row>
    <row r="51" spans="2:22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1" s="16" t="e">
        <f>1000000000/500/PerfPowerST4[[#This Row],[Cons. MT]]</f>
        <v>#N/A</v>
      </c>
      <c r="H51" s="16" t="e">
        <f>1000000000/1000/PerfPowerST4[[#This Row],[Cons. MT]]</f>
        <v>#N/A</v>
      </c>
      <c r="I51" s="16" t="e">
        <f>1000000000/2000/PerfPowerST4[[#This Row],[Cons. MT]]</f>
        <v>#N/A</v>
      </c>
      <c r="J51" s="16" t="e">
        <f>1000000000/3000/PerfPowerST4[[#This Row],[Cons. MT]]</f>
        <v>#N/A</v>
      </c>
      <c r="K51" s="16" t="e">
        <f>1000000000/4000/PerfPowerST4[[#This Row],[Cons. MT]]</f>
        <v>#N/A</v>
      </c>
      <c r="L51" s="16" t="e">
        <f>1000000000/5000/PerfPowerST4[[#This Row],[Cons. MT]]</f>
        <v>#N/A</v>
      </c>
      <c r="M51" s="16" t="e">
        <f>1000000000/6000/PerfPowerST4[[#This Row],[Cons. MT]]</f>
        <v>#N/A</v>
      </c>
      <c r="N51" s="16" t="e">
        <f>1000000000/7000/PerfPowerST4[[#This Row],[Cons. MT]]</f>
        <v>#N/A</v>
      </c>
      <c r="O51" s="16" t="e">
        <f>1000000000/8000/PerfPowerST4[[#This Row],[Cons. MT]]</f>
        <v>#N/A</v>
      </c>
      <c r="P51" s="16" t="e">
        <f>1000000000/9000/PerfPowerST4[[#This Row],[Cons. MT]]</f>
        <v>#N/A</v>
      </c>
      <c r="Q51" s="16" t="e">
        <f>1000000000/10000/PerfPowerST4[[#This Row],[Cons. MT]]</f>
        <v>#N/A</v>
      </c>
      <c r="R51" s="16" t="e">
        <f>1000000000/11000/PerfPowerST4[[#This Row],[Cons. MT]]</f>
        <v>#N/A</v>
      </c>
      <c r="S51" s="16" t="e">
        <f>1000000000/12000/PerfPowerST4[[#This Row],[Cons. MT]]</f>
        <v>#N/A</v>
      </c>
      <c r="T51" s="16" t="e">
        <f>1000000000/13000/PerfPowerST4[[#This Row],[Cons. MT]]</f>
        <v>#N/A</v>
      </c>
      <c r="U51" s="16" t="e">
        <f>1000000000/14000/PerfPowerST4[[#This Row],[Cons. MT]]</f>
        <v>#N/A</v>
      </c>
      <c r="V51" s="16" t="e">
        <f>1000000000/15000/PerfPowerST4[[#This Row],[Cons. MT]]</f>
        <v>#N/A</v>
      </c>
    </row>
    <row r="52" spans="2:22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>
        <f>IFERROR(IF(OR(GeneralTable[[#This Row],[Exclude From Chart]]="X",PerfPowerST4[[#This Row],[ExcludeHere]]="X",ISBLANK(GeneralTable[[#This Row],[Cons. CB23MT]])),NA(),GeneralTable[[#This Row],[Cons. CB23MT]]),NA())</f>
        <v>5444</v>
      </c>
      <c r="F52" s="8">
        <f>IFERROR(IF(OR(GeneralTable[[#This Row],[Exclude From Chart]]="X",PerfPowerST4[[#This Row],[ExcludeHere]]="X",ISBLANK(GeneralTable[[#This Row],[Cons. CB23MT]])),NA(),GeneralTable[[#This Row],[Dur. CB23MT]]),NA())</f>
        <v>71.48</v>
      </c>
      <c r="G52" s="16">
        <f>1000000000/500/PerfPowerST4[[#This Row],[Cons. MT]]</f>
        <v>367.37692872887584</v>
      </c>
      <c r="H52" s="16">
        <f>1000000000/1000/PerfPowerST4[[#This Row],[Cons. MT]]</f>
        <v>183.68846436443792</v>
      </c>
      <c r="I52" s="16">
        <f>1000000000/2000/PerfPowerST4[[#This Row],[Cons. MT]]</f>
        <v>91.84423218221896</v>
      </c>
      <c r="J52" s="16">
        <f>1000000000/3000/PerfPowerST4[[#This Row],[Cons. MT]]</f>
        <v>61.229488121479299</v>
      </c>
      <c r="K52" s="16">
        <f>1000000000/4000/PerfPowerST4[[#This Row],[Cons. MT]]</f>
        <v>45.92211609110948</v>
      </c>
      <c r="L52" s="16">
        <f>1000000000/5000/PerfPowerST4[[#This Row],[Cons. MT]]</f>
        <v>36.737692872887585</v>
      </c>
      <c r="M52" s="16">
        <f>1000000000/6000/PerfPowerST4[[#This Row],[Cons. MT]]</f>
        <v>30.61474406073965</v>
      </c>
      <c r="N52" s="16">
        <f>1000000000/7000/PerfPowerST4[[#This Row],[Cons. MT]]</f>
        <v>26.241209194919705</v>
      </c>
      <c r="O52" s="16">
        <f>1000000000/8000/PerfPowerST4[[#This Row],[Cons. MT]]</f>
        <v>22.96105804555474</v>
      </c>
      <c r="P52" s="16">
        <f>1000000000/9000/PerfPowerST4[[#This Row],[Cons. MT]]</f>
        <v>20.409829373826433</v>
      </c>
      <c r="Q52" s="16">
        <f>1000000000/10000/PerfPowerST4[[#This Row],[Cons. MT]]</f>
        <v>18.368846436443793</v>
      </c>
      <c r="R52" s="16">
        <f>1000000000/11000/PerfPowerST4[[#This Row],[Cons. MT]]</f>
        <v>16.698951305857992</v>
      </c>
      <c r="S52" s="16">
        <f>1000000000/12000/PerfPowerST4[[#This Row],[Cons. MT]]</f>
        <v>15.307372030369825</v>
      </c>
      <c r="T52" s="16">
        <f>1000000000/13000/PerfPowerST4[[#This Row],[Cons. MT]]</f>
        <v>14.129881874187532</v>
      </c>
      <c r="U52" s="16">
        <f>1000000000/14000/PerfPowerST4[[#This Row],[Cons. MT]]</f>
        <v>13.120604597459852</v>
      </c>
      <c r="V52" s="16">
        <f>1000000000/15000/PerfPowerST4[[#This Row],[Cons. MT]]</f>
        <v>12.245897624295862</v>
      </c>
    </row>
    <row r="53" spans="2:22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3" s="16" t="e">
        <f>1000000000/500/PerfPowerST4[[#This Row],[Cons. MT]]</f>
        <v>#N/A</v>
      </c>
      <c r="H53" s="16" t="e">
        <f>1000000000/1000/PerfPowerST4[[#This Row],[Cons. MT]]</f>
        <v>#N/A</v>
      </c>
      <c r="I53" s="16" t="e">
        <f>1000000000/2000/PerfPowerST4[[#This Row],[Cons. MT]]</f>
        <v>#N/A</v>
      </c>
      <c r="J53" s="16" t="e">
        <f>1000000000/3000/PerfPowerST4[[#This Row],[Cons. MT]]</f>
        <v>#N/A</v>
      </c>
      <c r="K53" s="16" t="e">
        <f>1000000000/4000/PerfPowerST4[[#This Row],[Cons. MT]]</f>
        <v>#N/A</v>
      </c>
      <c r="L53" s="16" t="e">
        <f>1000000000/5000/PerfPowerST4[[#This Row],[Cons. MT]]</f>
        <v>#N/A</v>
      </c>
      <c r="M53" s="16" t="e">
        <f>1000000000/6000/PerfPowerST4[[#This Row],[Cons. MT]]</f>
        <v>#N/A</v>
      </c>
      <c r="N53" s="16" t="e">
        <f>1000000000/7000/PerfPowerST4[[#This Row],[Cons. MT]]</f>
        <v>#N/A</v>
      </c>
      <c r="O53" s="16" t="e">
        <f>1000000000/8000/PerfPowerST4[[#This Row],[Cons. MT]]</f>
        <v>#N/A</v>
      </c>
      <c r="P53" s="16" t="e">
        <f>1000000000/9000/PerfPowerST4[[#This Row],[Cons. MT]]</f>
        <v>#N/A</v>
      </c>
      <c r="Q53" s="16" t="e">
        <f>1000000000/10000/PerfPowerST4[[#This Row],[Cons. MT]]</f>
        <v>#N/A</v>
      </c>
      <c r="R53" s="16" t="e">
        <f>1000000000/11000/PerfPowerST4[[#This Row],[Cons. MT]]</f>
        <v>#N/A</v>
      </c>
      <c r="S53" s="16" t="e">
        <f>1000000000/12000/PerfPowerST4[[#This Row],[Cons. MT]]</f>
        <v>#N/A</v>
      </c>
      <c r="T53" s="16" t="e">
        <f>1000000000/13000/PerfPowerST4[[#This Row],[Cons. MT]]</f>
        <v>#N/A</v>
      </c>
      <c r="U53" s="16" t="e">
        <f>1000000000/14000/PerfPowerST4[[#This Row],[Cons. MT]]</f>
        <v>#N/A</v>
      </c>
      <c r="V53" s="16" t="e">
        <f>1000000000/15000/PerfPowerST4[[#This Row],[Cons. MT]]</f>
        <v>#N/A</v>
      </c>
    </row>
    <row r="54" spans="2:22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4" s="16" t="e">
        <f>1000000000/500/PerfPowerST4[[#This Row],[Cons. MT]]</f>
        <v>#N/A</v>
      </c>
      <c r="H54" s="16" t="e">
        <f>1000000000/1000/PerfPowerST4[[#This Row],[Cons. MT]]</f>
        <v>#N/A</v>
      </c>
      <c r="I54" s="16" t="e">
        <f>1000000000/2000/PerfPowerST4[[#This Row],[Cons. MT]]</f>
        <v>#N/A</v>
      </c>
      <c r="J54" s="16" t="e">
        <f>1000000000/3000/PerfPowerST4[[#This Row],[Cons. MT]]</f>
        <v>#N/A</v>
      </c>
      <c r="K54" s="16" t="e">
        <f>1000000000/4000/PerfPowerST4[[#This Row],[Cons. MT]]</f>
        <v>#N/A</v>
      </c>
      <c r="L54" s="16" t="e">
        <f>1000000000/5000/PerfPowerST4[[#This Row],[Cons. MT]]</f>
        <v>#N/A</v>
      </c>
      <c r="M54" s="16" t="e">
        <f>1000000000/6000/PerfPowerST4[[#This Row],[Cons. MT]]</f>
        <v>#N/A</v>
      </c>
      <c r="N54" s="16" t="e">
        <f>1000000000/7000/PerfPowerST4[[#This Row],[Cons. MT]]</f>
        <v>#N/A</v>
      </c>
      <c r="O54" s="16" t="e">
        <f>1000000000/8000/PerfPowerST4[[#This Row],[Cons. MT]]</f>
        <v>#N/A</v>
      </c>
      <c r="P54" s="16" t="e">
        <f>1000000000/9000/PerfPowerST4[[#This Row],[Cons. MT]]</f>
        <v>#N/A</v>
      </c>
      <c r="Q54" s="16" t="e">
        <f>1000000000/10000/PerfPowerST4[[#This Row],[Cons. MT]]</f>
        <v>#N/A</v>
      </c>
      <c r="R54" s="16" t="e">
        <f>1000000000/11000/PerfPowerST4[[#This Row],[Cons. MT]]</f>
        <v>#N/A</v>
      </c>
      <c r="S54" s="16" t="e">
        <f>1000000000/12000/PerfPowerST4[[#This Row],[Cons. MT]]</f>
        <v>#N/A</v>
      </c>
      <c r="T54" s="16" t="e">
        <f>1000000000/13000/PerfPowerST4[[#This Row],[Cons. MT]]</f>
        <v>#N/A</v>
      </c>
      <c r="U54" s="16" t="e">
        <f>1000000000/14000/PerfPowerST4[[#This Row],[Cons. MT]]</f>
        <v>#N/A</v>
      </c>
      <c r="V54" s="16" t="e">
        <f>1000000000/15000/PerfPowerST4[[#This Row],[Cons. MT]]</f>
        <v>#N/A</v>
      </c>
    </row>
    <row r="55" spans="2:22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5" s="16" t="e">
        <f>1000000000/500/PerfPowerST4[[#This Row],[Cons. MT]]</f>
        <v>#N/A</v>
      </c>
      <c r="H55" s="16" t="e">
        <f>1000000000/1000/PerfPowerST4[[#This Row],[Cons. MT]]</f>
        <v>#N/A</v>
      </c>
      <c r="I55" s="16" t="e">
        <f>1000000000/2000/PerfPowerST4[[#This Row],[Cons. MT]]</f>
        <v>#N/A</v>
      </c>
      <c r="J55" s="16" t="e">
        <f>1000000000/3000/PerfPowerST4[[#This Row],[Cons. MT]]</f>
        <v>#N/A</v>
      </c>
      <c r="K55" s="16" t="e">
        <f>1000000000/4000/PerfPowerST4[[#This Row],[Cons. MT]]</f>
        <v>#N/A</v>
      </c>
      <c r="L55" s="16" t="e">
        <f>1000000000/5000/PerfPowerST4[[#This Row],[Cons. MT]]</f>
        <v>#N/A</v>
      </c>
      <c r="M55" s="16" t="e">
        <f>1000000000/6000/PerfPowerST4[[#This Row],[Cons. MT]]</f>
        <v>#N/A</v>
      </c>
      <c r="N55" s="16" t="e">
        <f>1000000000/7000/PerfPowerST4[[#This Row],[Cons. MT]]</f>
        <v>#N/A</v>
      </c>
      <c r="O55" s="16" t="e">
        <f>1000000000/8000/PerfPowerST4[[#This Row],[Cons. MT]]</f>
        <v>#N/A</v>
      </c>
      <c r="P55" s="16" t="e">
        <f>1000000000/9000/PerfPowerST4[[#This Row],[Cons. MT]]</f>
        <v>#N/A</v>
      </c>
      <c r="Q55" s="16" t="e">
        <f>1000000000/10000/PerfPowerST4[[#This Row],[Cons. MT]]</f>
        <v>#N/A</v>
      </c>
      <c r="R55" s="16" t="e">
        <f>1000000000/11000/PerfPowerST4[[#This Row],[Cons. MT]]</f>
        <v>#N/A</v>
      </c>
      <c r="S55" s="16" t="e">
        <f>1000000000/12000/PerfPowerST4[[#This Row],[Cons. MT]]</f>
        <v>#N/A</v>
      </c>
      <c r="T55" s="16" t="e">
        <f>1000000000/13000/PerfPowerST4[[#This Row],[Cons. MT]]</f>
        <v>#N/A</v>
      </c>
      <c r="U55" s="16" t="e">
        <f>1000000000/14000/PerfPowerST4[[#This Row],[Cons. MT]]</f>
        <v>#N/A</v>
      </c>
      <c r="V55" s="16" t="e">
        <f>1000000000/15000/PerfPowerST4[[#This Row],[Cons. MT]]</f>
        <v>#N/A</v>
      </c>
    </row>
    <row r="56" spans="2:22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>
        <f>IFERROR(IF(OR(GeneralTable[[#This Row],[Exclude From Chart]]="X",PerfPowerST4[[#This Row],[ExcludeHere]]="X",ISBLANK(GeneralTable[[#This Row],[Cons. CB23MT]])),NA(),GeneralTable[[#This Row],[Cons. CB23MT]]),NA())</f>
        <v>5030</v>
      </c>
      <c r="F56" s="8">
        <f>IFERROR(IF(OR(GeneralTable[[#This Row],[Exclude From Chart]]="X",PerfPowerST4[[#This Row],[ExcludeHere]]="X",ISBLANK(GeneralTable[[#This Row],[Cons. CB23MT]])),NA(),GeneralTable[[#This Row],[Dur. CB23MT]]),NA())</f>
        <v>237.2</v>
      </c>
      <c r="G56" s="16">
        <f>1000000000/500/PerfPowerST4[[#This Row],[Cons. MT]]</f>
        <v>397.61431411530816</v>
      </c>
      <c r="H56" s="16">
        <f>1000000000/1000/PerfPowerST4[[#This Row],[Cons. MT]]</f>
        <v>198.80715705765408</v>
      </c>
      <c r="I56" s="16">
        <f>1000000000/2000/PerfPowerST4[[#This Row],[Cons. MT]]</f>
        <v>99.40357852882704</v>
      </c>
      <c r="J56" s="16">
        <f>1000000000/3000/PerfPowerST4[[#This Row],[Cons. MT]]</f>
        <v>66.269052352551356</v>
      </c>
      <c r="K56" s="16">
        <f>1000000000/4000/PerfPowerST4[[#This Row],[Cons. MT]]</f>
        <v>49.70178926441352</v>
      </c>
      <c r="L56" s="16">
        <f>1000000000/5000/PerfPowerST4[[#This Row],[Cons. MT]]</f>
        <v>39.761431411530815</v>
      </c>
      <c r="M56" s="16">
        <f>1000000000/6000/PerfPowerST4[[#This Row],[Cons. MT]]</f>
        <v>33.134526176275678</v>
      </c>
      <c r="N56" s="16">
        <f>1000000000/7000/PerfPowerST4[[#This Row],[Cons. MT]]</f>
        <v>28.401022436807729</v>
      </c>
      <c r="O56" s="16">
        <f>1000000000/8000/PerfPowerST4[[#This Row],[Cons. MT]]</f>
        <v>24.85089463220676</v>
      </c>
      <c r="P56" s="16">
        <f>1000000000/9000/PerfPowerST4[[#This Row],[Cons. MT]]</f>
        <v>22.08968411751712</v>
      </c>
      <c r="Q56" s="16">
        <f>1000000000/10000/PerfPowerST4[[#This Row],[Cons. MT]]</f>
        <v>19.880715705765407</v>
      </c>
      <c r="R56" s="16">
        <f>1000000000/11000/PerfPowerST4[[#This Row],[Cons. MT]]</f>
        <v>18.073377914332188</v>
      </c>
      <c r="S56" s="16">
        <f>1000000000/12000/PerfPowerST4[[#This Row],[Cons. MT]]</f>
        <v>16.567263088137839</v>
      </c>
      <c r="T56" s="16">
        <f>1000000000/13000/PerfPowerST4[[#This Row],[Cons. MT]]</f>
        <v>15.292858235204159</v>
      </c>
      <c r="U56" s="16">
        <f>1000000000/14000/PerfPowerST4[[#This Row],[Cons. MT]]</f>
        <v>14.200511218403864</v>
      </c>
      <c r="V56" s="16">
        <f>1000000000/15000/PerfPowerST4[[#This Row],[Cons. MT]]</f>
        <v>13.253810470510272</v>
      </c>
    </row>
    <row r="57" spans="2:22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7" s="16" t="e">
        <f>1000000000/500/PerfPowerST4[[#This Row],[Cons. MT]]</f>
        <v>#N/A</v>
      </c>
      <c r="H57" s="16" t="e">
        <f>1000000000/1000/PerfPowerST4[[#This Row],[Cons. MT]]</f>
        <v>#N/A</v>
      </c>
      <c r="I57" s="16" t="e">
        <f>1000000000/2000/PerfPowerST4[[#This Row],[Cons. MT]]</f>
        <v>#N/A</v>
      </c>
      <c r="J57" s="16" t="e">
        <f>1000000000/3000/PerfPowerST4[[#This Row],[Cons. MT]]</f>
        <v>#N/A</v>
      </c>
      <c r="K57" s="16" t="e">
        <f>1000000000/4000/PerfPowerST4[[#This Row],[Cons. MT]]</f>
        <v>#N/A</v>
      </c>
      <c r="L57" s="16" t="e">
        <f>1000000000/5000/PerfPowerST4[[#This Row],[Cons. MT]]</f>
        <v>#N/A</v>
      </c>
      <c r="M57" s="16" t="e">
        <f>1000000000/6000/PerfPowerST4[[#This Row],[Cons. MT]]</f>
        <v>#N/A</v>
      </c>
      <c r="N57" s="16" t="e">
        <f>1000000000/7000/PerfPowerST4[[#This Row],[Cons. MT]]</f>
        <v>#N/A</v>
      </c>
      <c r="O57" s="16" t="e">
        <f>1000000000/8000/PerfPowerST4[[#This Row],[Cons. MT]]</f>
        <v>#N/A</v>
      </c>
      <c r="P57" s="16" t="e">
        <f>1000000000/9000/PerfPowerST4[[#This Row],[Cons. MT]]</f>
        <v>#N/A</v>
      </c>
      <c r="Q57" s="16" t="e">
        <f>1000000000/10000/PerfPowerST4[[#This Row],[Cons. MT]]</f>
        <v>#N/A</v>
      </c>
      <c r="R57" s="16" t="e">
        <f>1000000000/11000/PerfPowerST4[[#This Row],[Cons. MT]]</f>
        <v>#N/A</v>
      </c>
      <c r="S57" s="16" t="e">
        <f>1000000000/12000/PerfPowerST4[[#This Row],[Cons. MT]]</f>
        <v>#N/A</v>
      </c>
      <c r="T57" s="16" t="e">
        <f>1000000000/13000/PerfPowerST4[[#This Row],[Cons. MT]]</f>
        <v>#N/A</v>
      </c>
      <c r="U57" s="16" t="e">
        <f>1000000000/14000/PerfPowerST4[[#This Row],[Cons. MT]]</f>
        <v>#N/A</v>
      </c>
      <c r="V57" s="16" t="e">
        <f>1000000000/15000/PerfPowerST4[[#This Row],[Cons. MT]]</f>
        <v>#N/A</v>
      </c>
    </row>
    <row r="58" spans="2:22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8" s="16" t="e">
        <f>1000000000/500/PerfPowerST4[[#This Row],[Cons. MT]]</f>
        <v>#N/A</v>
      </c>
      <c r="H58" s="16" t="e">
        <f>1000000000/1000/PerfPowerST4[[#This Row],[Cons. MT]]</f>
        <v>#N/A</v>
      </c>
      <c r="I58" s="16" t="e">
        <f>1000000000/2000/PerfPowerST4[[#This Row],[Cons. MT]]</f>
        <v>#N/A</v>
      </c>
      <c r="J58" s="16" t="e">
        <f>1000000000/3000/PerfPowerST4[[#This Row],[Cons. MT]]</f>
        <v>#N/A</v>
      </c>
      <c r="K58" s="16" t="e">
        <f>1000000000/4000/PerfPowerST4[[#This Row],[Cons. MT]]</f>
        <v>#N/A</v>
      </c>
      <c r="L58" s="16" t="e">
        <f>1000000000/5000/PerfPowerST4[[#This Row],[Cons. MT]]</f>
        <v>#N/A</v>
      </c>
      <c r="M58" s="16" t="e">
        <f>1000000000/6000/PerfPowerST4[[#This Row],[Cons. MT]]</f>
        <v>#N/A</v>
      </c>
      <c r="N58" s="16" t="e">
        <f>1000000000/7000/PerfPowerST4[[#This Row],[Cons. MT]]</f>
        <v>#N/A</v>
      </c>
      <c r="O58" s="16" t="e">
        <f>1000000000/8000/PerfPowerST4[[#This Row],[Cons. MT]]</f>
        <v>#N/A</v>
      </c>
      <c r="P58" s="16" t="e">
        <f>1000000000/9000/PerfPowerST4[[#This Row],[Cons. MT]]</f>
        <v>#N/A</v>
      </c>
      <c r="Q58" s="16" t="e">
        <f>1000000000/10000/PerfPowerST4[[#This Row],[Cons. MT]]</f>
        <v>#N/A</v>
      </c>
      <c r="R58" s="16" t="e">
        <f>1000000000/11000/PerfPowerST4[[#This Row],[Cons. MT]]</f>
        <v>#N/A</v>
      </c>
      <c r="S58" s="16" t="e">
        <f>1000000000/12000/PerfPowerST4[[#This Row],[Cons. MT]]</f>
        <v>#N/A</v>
      </c>
      <c r="T58" s="16" t="e">
        <f>1000000000/13000/PerfPowerST4[[#This Row],[Cons. MT]]</f>
        <v>#N/A</v>
      </c>
      <c r="U58" s="16" t="e">
        <f>1000000000/14000/PerfPowerST4[[#This Row],[Cons. MT]]</f>
        <v>#N/A</v>
      </c>
      <c r="V58" s="16" t="e">
        <f>1000000000/15000/PerfPowerST4[[#This Row],[Cons. MT]]</f>
        <v>#N/A</v>
      </c>
    </row>
    <row r="59" spans="2:22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9" s="16" t="e">
        <f>1000000000/500/PerfPowerST4[[#This Row],[Cons. MT]]</f>
        <v>#N/A</v>
      </c>
      <c r="H59" s="16" t="e">
        <f>1000000000/1000/PerfPowerST4[[#This Row],[Cons. MT]]</f>
        <v>#N/A</v>
      </c>
      <c r="I59" s="16" t="e">
        <f>1000000000/2000/PerfPowerST4[[#This Row],[Cons. MT]]</f>
        <v>#N/A</v>
      </c>
      <c r="J59" s="16" t="e">
        <f>1000000000/3000/PerfPowerST4[[#This Row],[Cons. MT]]</f>
        <v>#N/A</v>
      </c>
      <c r="K59" s="16" t="e">
        <f>1000000000/4000/PerfPowerST4[[#This Row],[Cons. MT]]</f>
        <v>#N/A</v>
      </c>
      <c r="L59" s="16" t="e">
        <f>1000000000/5000/PerfPowerST4[[#This Row],[Cons. MT]]</f>
        <v>#N/A</v>
      </c>
      <c r="M59" s="16" t="e">
        <f>1000000000/6000/PerfPowerST4[[#This Row],[Cons. MT]]</f>
        <v>#N/A</v>
      </c>
      <c r="N59" s="16" t="e">
        <f>1000000000/7000/PerfPowerST4[[#This Row],[Cons. MT]]</f>
        <v>#N/A</v>
      </c>
      <c r="O59" s="16" t="e">
        <f>1000000000/8000/PerfPowerST4[[#This Row],[Cons. MT]]</f>
        <v>#N/A</v>
      </c>
      <c r="P59" s="16" t="e">
        <f>1000000000/9000/PerfPowerST4[[#This Row],[Cons. MT]]</f>
        <v>#N/A</v>
      </c>
      <c r="Q59" s="16" t="e">
        <f>1000000000/10000/PerfPowerST4[[#This Row],[Cons. MT]]</f>
        <v>#N/A</v>
      </c>
      <c r="R59" s="16" t="e">
        <f>1000000000/11000/PerfPowerST4[[#This Row],[Cons. MT]]</f>
        <v>#N/A</v>
      </c>
      <c r="S59" s="16" t="e">
        <f>1000000000/12000/PerfPowerST4[[#This Row],[Cons. MT]]</f>
        <v>#N/A</v>
      </c>
      <c r="T59" s="16" t="e">
        <f>1000000000/13000/PerfPowerST4[[#This Row],[Cons. MT]]</f>
        <v>#N/A</v>
      </c>
      <c r="U59" s="16" t="e">
        <f>1000000000/14000/PerfPowerST4[[#This Row],[Cons. MT]]</f>
        <v>#N/A</v>
      </c>
      <c r="V59" s="16" t="e">
        <f>1000000000/15000/PerfPowerST4[[#This Row],[Cons. MT]]</f>
        <v>#N/A</v>
      </c>
    </row>
    <row r="60" spans="2:22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0" s="16" t="e">
        <f>1000000000/500/PerfPowerST4[[#This Row],[Cons. MT]]</f>
        <v>#N/A</v>
      </c>
      <c r="H60" s="16" t="e">
        <f>1000000000/1000/PerfPowerST4[[#This Row],[Cons. MT]]</f>
        <v>#N/A</v>
      </c>
      <c r="I60" s="16" t="e">
        <f>1000000000/2000/PerfPowerST4[[#This Row],[Cons. MT]]</f>
        <v>#N/A</v>
      </c>
      <c r="J60" s="16" t="e">
        <f>1000000000/3000/PerfPowerST4[[#This Row],[Cons. MT]]</f>
        <v>#N/A</v>
      </c>
      <c r="K60" s="16" t="e">
        <f>1000000000/4000/PerfPowerST4[[#This Row],[Cons. MT]]</f>
        <v>#N/A</v>
      </c>
      <c r="L60" s="16" t="e">
        <f>1000000000/5000/PerfPowerST4[[#This Row],[Cons. MT]]</f>
        <v>#N/A</v>
      </c>
      <c r="M60" s="16" t="e">
        <f>1000000000/6000/PerfPowerST4[[#This Row],[Cons. MT]]</f>
        <v>#N/A</v>
      </c>
      <c r="N60" s="16" t="e">
        <f>1000000000/7000/PerfPowerST4[[#This Row],[Cons. MT]]</f>
        <v>#N/A</v>
      </c>
      <c r="O60" s="16" t="e">
        <f>1000000000/8000/PerfPowerST4[[#This Row],[Cons. MT]]</f>
        <v>#N/A</v>
      </c>
      <c r="P60" s="16" t="e">
        <f>1000000000/9000/PerfPowerST4[[#This Row],[Cons. MT]]</f>
        <v>#N/A</v>
      </c>
      <c r="Q60" s="16" t="e">
        <f>1000000000/10000/PerfPowerST4[[#This Row],[Cons. MT]]</f>
        <v>#N/A</v>
      </c>
      <c r="R60" s="16" t="e">
        <f>1000000000/11000/PerfPowerST4[[#This Row],[Cons. MT]]</f>
        <v>#N/A</v>
      </c>
      <c r="S60" s="16" t="e">
        <f>1000000000/12000/PerfPowerST4[[#This Row],[Cons. MT]]</f>
        <v>#N/A</v>
      </c>
      <c r="T60" s="16" t="e">
        <f>1000000000/13000/PerfPowerST4[[#This Row],[Cons. MT]]</f>
        <v>#N/A</v>
      </c>
      <c r="U60" s="16" t="e">
        <f>1000000000/14000/PerfPowerST4[[#This Row],[Cons. MT]]</f>
        <v>#N/A</v>
      </c>
      <c r="V60" s="16" t="e">
        <f>1000000000/15000/PerfPowerST4[[#This Row],[Cons. MT]]</f>
        <v>#N/A</v>
      </c>
    </row>
    <row r="61" spans="2:22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>
        <f>IFERROR(IF(OR(GeneralTable[[#This Row],[Exclude From Chart]]="X",PerfPowerST4[[#This Row],[ExcludeHere]]="X",ISBLANK(GeneralTable[[#This Row],[Cons. CB23MT]])),NA(),GeneralTable[[#This Row],[Cons. CB23MT]]),NA())</f>
        <v>9015.32</v>
      </c>
      <c r="F61" s="8">
        <f>IFERROR(IF(OR(GeneralTable[[#This Row],[Exclude From Chart]]="X",PerfPowerST4[[#This Row],[ExcludeHere]]="X",ISBLANK(GeneralTable[[#This Row],[Cons. CB23MT]])),NA(),GeneralTable[[#This Row],[Dur. CB23MT]]),NA())</f>
        <v>600.22</v>
      </c>
      <c r="G61" s="16">
        <f>1000000000/500/PerfPowerST4[[#This Row],[Cons. MT]]</f>
        <v>221.84459342541365</v>
      </c>
      <c r="H61" s="16">
        <f>1000000000/1000/PerfPowerST4[[#This Row],[Cons. MT]]</f>
        <v>110.92229671270682</v>
      </c>
      <c r="I61" s="16">
        <f>1000000000/2000/PerfPowerST4[[#This Row],[Cons. MT]]</f>
        <v>55.461148356353412</v>
      </c>
      <c r="J61" s="16">
        <f>1000000000/3000/PerfPowerST4[[#This Row],[Cons. MT]]</f>
        <v>36.974098904235603</v>
      </c>
      <c r="K61" s="16">
        <f>1000000000/4000/PerfPowerST4[[#This Row],[Cons. MT]]</f>
        <v>27.730574178176706</v>
      </c>
      <c r="L61" s="16">
        <f>1000000000/5000/PerfPowerST4[[#This Row],[Cons. MT]]</f>
        <v>22.184459342541363</v>
      </c>
      <c r="M61" s="16">
        <f>1000000000/6000/PerfPowerST4[[#This Row],[Cons. MT]]</f>
        <v>18.487049452117802</v>
      </c>
      <c r="N61" s="16">
        <f>1000000000/7000/PerfPowerST4[[#This Row],[Cons. MT]]</f>
        <v>15.846042387529547</v>
      </c>
      <c r="O61" s="16">
        <f>1000000000/8000/PerfPowerST4[[#This Row],[Cons. MT]]</f>
        <v>13.865287089088353</v>
      </c>
      <c r="P61" s="16">
        <f>1000000000/9000/PerfPowerST4[[#This Row],[Cons. MT]]</f>
        <v>12.324699634745201</v>
      </c>
      <c r="Q61" s="16">
        <f>1000000000/10000/PerfPowerST4[[#This Row],[Cons. MT]]</f>
        <v>11.092229671270681</v>
      </c>
      <c r="R61" s="16">
        <f>1000000000/11000/PerfPowerST4[[#This Row],[Cons. MT]]</f>
        <v>10.083845155700621</v>
      </c>
      <c r="S61" s="16">
        <f>1000000000/12000/PerfPowerST4[[#This Row],[Cons. MT]]</f>
        <v>9.2435247260589009</v>
      </c>
      <c r="T61" s="16">
        <f>1000000000/13000/PerfPowerST4[[#This Row],[Cons. MT]]</f>
        <v>8.532484362515909</v>
      </c>
      <c r="U61" s="16">
        <f>1000000000/14000/PerfPowerST4[[#This Row],[Cons. MT]]</f>
        <v>7.9230211937647734</v>
      </c>
      <c r="V61" s="16">
        <f>1000000000/15000/PerfPowerST4[[#This Row],[Cons. MT]]</f>
        <v>7.3948197808471221</v>
      </c>
    </row>
    <row r="62" spans="2:22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2" s="16" t="e">
        <f>1000000000/500/PerfPowerST4[[#This Row],[Cons. MT]]</f>
        <v>#N/A</v>
      </c>
      <c r="H62" s="16" t="e">
        <f>1000000000/1000/PerfPowerST4[[#This Row],[Cons. MT]]</f>
        <v>#N/A</v>
      </c>
      <c r="I62" s="16" t="e">
        <f>1000000000/2000/PerfPowerST4[[#This Row],[Cons. MT]]</f>
        <v>#N/A</v>
      </c>
      <c r="J62" s="16" t="e">
        <f>1000000000/3000/PerfPowerST4[[#This Row],[Cons. MT]]</f>
        <v>#N/A</v>
      </c>
      <c r="K62" s="16" t="e">
        <f>1000000000/4000/PerfPowerST4[[#This Row],[Cons. MT]]</f>
        <v>#N/A</v>
      </c>
      <c r="L62" s="16" t="e">
        <f>1000000000/5000/PerfPowerST4[[#This Row],[Cons. MT]]</f>
        <v>#N/A</v>
      </c>
      <c r="M62" s="16" t="e">
        <f>1000000000/6000/PerfPowerST4[[#This Row],[Cons. MT]]</f>
        <v>#N/A</v>
      </c>
      <c r="N62" s="16" t="e">
        <f>1000000000/7000/PerfPowerST4[[#This Row],[Cons. MT]]</f>
        <v>#N/A</v>
      </c>
      <c r="O62" s="16" t="e">
        <f>1000000000/8000/PerfPowerST4[[#This Row],[Cons. MT]]</f>
        <v>#N/A</v>
      </c>
      <c r="P62" s="16" t="e">
        <f>1000000000/9000/PerfPowerST4[[#This Row],[Cons. MT]]</f>
        <v>#N/A</v>
      </c>
      <c r="Q62" s="16" t="e">
        <f>1000000000/10000/PerfPowerST4[[#This Row],[Cons. MT]]</f>
        <v>#N/A</v>
      </c>
      <c r="R62" s="16" t="e">
        <f>1000000000/11000/PerfPowerST4[[#This Row],[Cons. MT]]</f>
        <v>#N/A</v>
      </c>
      <c r="S62" s="16" t="e">
        <f>1000000000/12000/PerfPowerST4[[#This Row],[Cons. MT]]</f>
        <v>#N/A</v>
      </c>
      <c r="T62" s="16" t="e">
        <f>1000000000/13000/PerfPowerST4[[#This Row],[Cons. MT]]</f>
        <v>#N/A</v>
      </c>
      <c r="U62" s="16" t="e">
        <f>1000000000/14000/PerfPowerST4[[#This Row],[Cons. MT]]</f>
        <v>#N/A</v>
      </c>
      <c r="V62" s="16" t="e">
        <f>1000000000/15000/PerfPowerST4[[#This Row],[Cons. MT]]</f>
        <v>#N/A</v>
      </c>
    </row>
    <row r="63" spans="2:22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3" s="16" t="e">
        <f>1000000000/500/PerfPowerST4[[#This Row],[Cons. MT]]</f>
        <v>#N/A</v>
      </c>
      <c r="H63" s="16" t="e">
        <f>1000000000/1000/PerfPowerST4[[#This Row],[Cons. MT]]</f>
        <v>#N/A</v>
      </c>
      <c r="I63" s="16" t="e">
        <f>1000000000/2000/PerfPowerST4[[#This Row],[Cons. MT]]</f>
        <v>#N/A</v>
      </c>
      <c r="J63" s="16" t="e">
        <f>1000000000/3000/PerfPowerST4[[#This Row],[Cons. MT]]</f>
        <v>#N/A</v>
      </c>
      <c r="K63" s="16" t="e">
        <f>1000000000/4000/PerfPowerST4[[#This Row],[Cons. MT]]</f>
        <v>#N/A</v>
      </c>
      <c r="L63" s="16" t="e">
        <f>1000000000/5000/PerfPowerST4[[#This Row],[Cons. MT]]</f>
        <v>#N/A</v>
      </c>
      <c r="M63" s="16" t="e">
        <f>1000000000/6000/PerfPowerST4[[#This Row],[Cons. MT]]</f>
        <v>#N/A</v>
      </c>
      <c r="N63" s="16" t="e">
        <f>1000000000/7000/PerfPowerST4[[#This Row],[Cons. MT]]</f>
        <v>#N/A</v>
      </c>
      <c r="O63" s="16" t="e">
        <f>1000000000/8000/PerfPowerST4[[#This Row],[Cons. MT]]</f>
        <v>#N/A</v>
      </c>
      <c r="P63" s="16" t="e">
        <f>1000000000/9000/PerfPowerST4[[#This Row],[Cons. MT]]</f>
        <v>#N/A</v>
      </c>
      <c r="Q63" s="16" t="e">
        <f>1000000000/10000/PerfPowerST4[[#This Row],[Cons. MT]]</f>
        <v>#N/A</v>
      </c>
      <c r="R63" s="16" t="e">
        <f>1000000000/11000/PerfPowerST4[[#This Row],[Cons. MT]]</f>
        <v>#N/A</v>
      </c>
      <c r="S63" s="16" t="e">
        <f>1000000000/12000/PerfPowerST4[[#This Row],[Cons. MT]]</f>
        <v>#N/A</v>
      </c>
      <c r="T63" s="16" t="e">
        <f>1000000000/13000/PerfPowerST4[[#This Row],[Cons. MT]]</f>
        <v>#N/A</v>
      </c>
      <c r="U63" s="16" t="e">
        <f>1000000000/14000/PerfPowerST4[[#This Row],[Cons. MT]]</f>
        <v>#N/A</v>
      </c>
      <c r="V63" s="16" t="e">
        <f>1000000000/15000/PerfPowerST4[[#This Row],[Cons. MT]]</f>
        <v>#N/A</v>
      </c>
    </row>
    <row r="64" spans="2:22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4" s="16" t="e">
        <f>1000000000/500/PerfPowerST4[[#This Row],[Cons. MT]]</f>
        <v>#N/A</v>
      </c>
      <c r="H64" s="16" t="e">
        <f>1000000000/1000/PerfPowerST4[[#This Row],[Cons. MT]]</f>
        <v>#N/A</v>
      </c>
      <c r="I64" s="16" t="e">
        <f>1000000000/2000/PerfPowerST4[[#This Row],[Cons. MT]]</f>
        <v>#N/A</v>
      </c>
      <c r="J64" s="16" t="e">
        <f>1000000000/3000/PerfPowerST4[[#This Row],[Cons. MT]]</f>
        <v>#N/A</v>
      </c>
      <c r="K64" s="16" t="e">
        <f>1000000000/4000/PerfPowerST4[[#This Row],[Cons. MT]]</f>
        <v>#N/A</v>
      </c>
      <c r="L64" s="16" t="e">
        <f>1000000000/5000/PerfPowerST4[[#This Row],[Cons. MT]]</f>
        <v>#N/A</v>
      </c>
      <c r="M64" s="16" t="e">
        <f>1000000000/6000/PerfPowerST4[[#This Row],[Cons. MT]]</f>
        <v>#N/A</v>
      </c>
      <c r="N64" s="16" t="e">
        <f>1000000000/7000/PerfPowerST4[[#This Row],[Cons. MT]]</f>
        <v>#N/A</v>
      </c>
      <c r="O64" s="16" t="e">
        <f>1000000000/8000/PerfPowerST4[[#This Row],[Cons. MT]]</f>
        <v>#N/A</v>
      </c>
      <c r="P64" s="16" t="e">
        <f>1000000000/9000/PerfPowerST4[[#This Row],[Cons. MT]]</f>
        <v>#N/A</v>
      </c>
      <c r="Q64" s="16" t="e">
        <f>1000000000/10000/PerfPowerST4[[#This Row],[Cons. MT]]</f>
        <v>#N/A</v>
      </c>
      <c r="R64" s="16" t="e">
        <f>1000000000/11000/PerfPowerST4[[#This Row],[Cons. MT]]</f>
        <v>#N/A</v>
      </c>
      <c r="S64" s="16" t="e">
        <f>1000000000/12000/PerfPowerST4[[#This Row],[Cons. MT]]</f>
        <v>#N/A</v>
      </c>
      <c r="T64" s="16" t="e">
        <f>1000000000/13000/PerfPowerST4[[#This Row],[Cons. MT]]</f>
        <v>#N/A</v>
      </c>
      <c r="U64" s="16" t="e">
        <f>1000000000/14000/PerfPowerST4[[#This Row],[Cons. MT]]</f>
        <v>#N/A</v>
      </c>
      <c r="V64" s="16" t="e">
        <f>1000000000/15000/PerfPowerST4[[#This Row],[Cons. MT]]</f>
        <v>#N/A</v>
      </c>
    </row>
    <row r="65" spans="2:22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5" s="16" t="e">
        <f>1000000000/500/PerfPowerST4[[#This Row],[Cons. MT]]</f>
        <v>#N/A</v>
      </c>
      <c r="H65" s="16" t="e">
        <f>1000000000/1000/PerfPowerST4[[#This Row],[Cons. MT]]</f>
        <v>#N/A</v>
      </c>
      <c r="I65" s="16" t="e">
        <f>1000000000/2000/PerfPowerST4[[#This Row],[Cons. MT]]</f>
        <v>#N/A</v>
      </c>
      <c r="J65" s="16" t="e">
        <f>1000000000/3000/PerfPowerST4[[#This Row],[Cons. MT]]</f>
        <v>#N/A</v>
      </c>
      <c r="K65" s="16" t="e">
        <f>1000000000/4000/PerfPowerST4[[#This Row],[Cons. MT]]</f>
        <v>#N/A</v>
      </c>
      <c r="L65" s="16" t="e">
        <f>1000000000/5000/PerfPowerST4[[#This Row],[Cons. MT]]</f>
        <v>#N/A</v>
      </c>
      <c r="M65" s="16" t="e">
        <f>1000000000/6000/PerfPowerST4[[#This Row],[Cons. MT]]</f>
        <v>#N/A</v>
      </c>
      <c r="N65" s="16" t="e">
        <f>1000000000/7000/PerfPowerST4[[#This Row],[Cons. MT]]</f>
        <v>#N/A</v>
      </c>
      <c r="O65" s="16" t="e">
        <f>1000000000/8000/PerfPowerST4[[#This Row],[Cons. MT]]</f>
        <v>#N/A</v>
      </c>
      <c r="P65" s="16" t="e">
        <f>1000000000/9000/PerfPowerST4[[#This Row],[Cons. MT]]</f>
        <v>#N/A</v>
      </c>
      <c r="Q65" s="16" t="e">
        <f>1000000000/10000/PerfPowerST4[[#This Row],[Cons. MT]]</f>
        <v>#N/A</v>
      </c>
      <c r="R65" s="16" t="e">
        <f>1000000000/11000/PerfPowerST4[[#This Row],[Cons. MT]]</f>
        <v>#N/A</v>
      </c>
      <c r="S65" s="16" t="e">
        <f>1000000000/12000/PerfPowerST4[[#This Row],[Cons. MT]]</f>
        <v>#N/A</v>
      </c>
      <c r="T65" s="16" t="e">
        <f>1000000000/13000/PerfPowerST4[[#This Row],[Cons. MT]]</f>
        <v>#N/A</v>
      </c>
      <c r="U65" s="16" t="e">
        <f>1000000000/14000/PerfPowerST4[[#This Row],[Cons. MT]]</f>
        <v>#N/A</v>
      </c>
      <c r="V65" s="16" t="e">
        <f>1000000000/15000/PerfPowerST4[[#This Row],[Cons. MT]]</f>
        <v>#N/A</v>
      </c>
    </row>
    <row r="66" spans="2:22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>
        <f>IFERROR(IF(OR(GeneralTable[[#This Row],[Exclude From Chart]]="X",PerfPowerST4[[#This Row],[ExcludeHere]]="X",ISBLANK(GeneralTable[[#This Row],[Cons. CB23MT]])),NA(),GeneralTable[[#This Row],[Cons. CB23MT]]),NA())</f>
        <v>4965</v>
      </c>
      <c r="F66" s="8">
        <f>IFERROR(IF(OR(GeneralTable[[#This Row],[Exclude From Chart]]="X",PerfPowerST4[[#This Row],[ExcludeHere]]="X",ISBLANK(GeneralTable[[#This Row],[Cons. CB23MT]])),NA(),GeneralTable[[#This Row],[Dur. CB23MT]]),NA())</f>
        <v>519.01</v>
      </c>
      <c r="G66" s="16">
        <f>1000000000/500/PerfPowerST4[[#This Row],[Cons. MT]]</f>
        <v>402.81973816717021</v>
      </c>
      <c r="H66" s="16">
        <f>1000000000/1000/PerfPowerST4[[#This Row],[Cons. MT]]</f>
        <v>201.40986908358511</v>
      </c>
      <c r="I66" s="16">
        <f>1000000000/2000/PerfPowerST4[[#This Row],[Cons. MT]]</f>
        <v>100.70493454179255</v>
      </c>
      <c r="J66" s="16">
        <f>1000000000/3000/PerfPowerST4[[#This Row],[Cons. MT]]</f>
        <v>67.136623027861688</v>
      </c>
      <c r="K66" s="16">
        <f>1000000000/4000/PerfPowerST4[[#This Row],[Cons. MT]]</f>
        <v>50.352467270896277</v>
      </c>
      <c r="L66" s="16">
        <f>1000000000/5000/PerfPowerST4[[#This Row],[Cons. MT]]</f>
        <v>40.28197381671702</v>
      </c>
      <c r="M66" s="16">
        <f>1000000000/6000/PerfPowerST4[[#This Row],[Cons. MT]]</f>
        <v>33.568311513930844</v>
      </c>
      <c r="N66" s="16">
        <f>1000000000/7000/PerfPowerST4[[#This Row],[Cons. MT]]</f>
        <v>28.77283844051216</v>
      </c>
      <c r="O66" s="16">
        <f>1000000000/8000/PerfPowerST4[[#This Row],[Cons. MT]]</f>
        <v>25.176233635448138</v>
      </c>
      <c r="P66" s="16">
        <f>1000000000/9000/PerfPowerST4[[#This Row],[Cons. MT]]</f>
        <v>22.378874342620566</v>
      </c>
      <c r="Q66" s="16">
        <f>1000000000/10000/PerfPowerST4[[#This Row],[Cons. MT]]</f>
        <v>20.14098690835851</v>
      </c>
      <c r="R66" s="16">
        <f>1000000000/11000/PerfPowerST4[[#This Row],[Cons. MT]]</f>
        <v>18.309988098507738</v>
      </c>
      <c r="S66" s="16">
        <f>1000000000/12000/PerfPowerST4[[#This Row],[Cons. MT]]</f>
        <v>16.784155756965422</v>
      </c>
      <c r="T66" s="16">
        <f>1000000000/13000/PerfPowerST4[[#This Row],[Cons. MT]]</f>
        <v>15.493066852583469</v>
      </c>
      <c r="U66" s="16">
        <f>1000000000/14000/PerfPowerST4[[#This Row],[Cons. MT]]</f>
        <v>14.38641922025608</v>
      </c>
      <c r="V66" s="16">
        <f>1000000000/15000/PerfPowerST4[[#This Row],[Cons. MT]]</f>
        <v>13.427324605572341</v>
      </c>
    </row>
    <row r="67" spans="2:22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7" s="16" t="e">
        <f>1000000000/500/PerfPowerST4[[#This Row],[Cons. MT]]</f>
        <v>#N/A</v>
      </c>
      <c r="H67" s="16" t="e">
        <f>1000000000/1000/PerfPowerST4[[#This Row],[Cons. MT]]</f>
        <v>#N/A</v>
      </c>
      <c r="I67" s="16" t="e">
        <f>1000000000/2000/PerfPowerST4[[#This Row],[Cons. MT]]</f>
        <v>#N/A</v>
      </c>
      <c r="J67" s="16" t="e">
        <f>1000000000/3000/PerfPowerST4[[#This Row],[Cons. MT]]</f>
        <v>#N/A</v>
      </c>
      <c r="K67" s="16" t="e">
        <f>1000000000/4000/PerfPowerST4[[#This Row],[Cons. MT]]</f>
        <v>#N/A</v>
      </c>
      <c r="L67" s="16" t="e">
        <f>1000000000/5000/PerfPowerST4[[#This Row],[Cons. MT]]</f>
        <v>#N/A</v>
      </c>
      <c r="M67" s="16" t="e">
        <f>1000000000/6000/PerfPowerST4[[#This Row],[Cons. MT]]</f>
        <v>#N/A</v>
      </c>
      <c r="N67" s="16" t="e">
        <f>1000000000/7000/PerfPowerST4[[#This Row],[Cons. MT]]</f>
        <v>#N/A</v>
      </c>
      <c r="O67" s="16" t="e">
        <f>1000000000/8000/PerfPowerST4[[#This Row],[Cons. MT]]</f>
        <v>#N/A</v>
      </c>
      <c r="P67" s="16" t="e">
        <f>1000000000/9000/PerfPowerST4[[#This Row],[Cons. MT]]</f>
        <v>#N/A</v>
      </c>
      <c r="Q67" s="16" t="e">
        <f>1000000000/10000/PerfPowerST4[[#This Row],[Cons. MT]]</f>
        <v>#N/A</v>
      </c>
      <c r="R67" s="16" t="e">
        <f>1000000000/11000/PerfPowerST4[[#This Row],[Cons. MT]]</f>
        <v>#N/A</v>
      </c>
      <c r="S67" s="16" t="e">
        <f>1000000000/12000/PerfPowerST4[[#This Row],[Cons. MT]]</f>
        <v>#N/A</v>
      </c>
      <c r="T67" s="16" t="e">
        <f>1000000000/13000/PerfPowerST4[[#This Row],[Cons. MT]]</f>
        <v>#N/A</v>
      </c>
      <c r="U67" s="16" t="e">
        <f>1000000000/14000/PerfPowerST4[[#This Row],[Cons. MT]]</f>
        <v>#N/A</v>
      </c>
      <c r="V67" s="16" t="e">
        <f>1000000000/15000/PerfPowerST4[[#This Row],[Cons. MT]]</f>
        <v>#N/A</v>
      </c>
    </row>
    <row r="68" spans="2:22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8" s="16" t="e">
        <f>1000000000/500/PerfPowerST4[[#This Row],[Cons. MT]]</f>
        <v>#N/A</v>
      </c>
      <c r="H68" s="16" t="e">
        <f>1000000000/1000/PerfPowerST4[[#This Row],[Cons. MT]]</f>
        <v>#N/A</v>
      </c>
      <c r="I68" s="16" t="e">
        <f>1000000000/2000/PerfPowerST4[[#This Row],[Cons. MT]]</f>
        <v>#N/A</v>
      </c>
      <c r="J68" s="16" t="e">
        <f>1000000000/3000/PerfPowerST4[[#This Row],[Cons. MT]]</f>
        <v>#N/A</v>
      </c>
      <c r="K68" s="16" t="e">
        <f>1000000000/4000/PerfPowerST4[[#This Row],[Cons. MT]]</f>
        <v>#N/A</v>
      </c>
      <c r="L68" s="16" t="e">
        <f>1000000000/5000/PerfPowerST4[[#This Row],[Cons. MT]]</f>
        <v>#N/A</v>
      </c>
      <c r="M68" s="16" t="e">
        <f>1000000000/6000/PerfPowerST4[[#This Row],[Cons. MT]]</f>
        <v>#N/A</v>
      </c>
      <c r="N68" s="16" t="e">
        <f>1000000000/7000/PerfPowerST4[[#This Row],[Cons. MT]]</f>
        <v>#N/A</v>
      </c>
      <c r="O68" s="16" t="e">
        <f>1000000000/8000/PerfPowerST4[[#This Row],[Cons. MT]]</f>
        <v>#N/A</v>
      </c>
      <c r="P68" s="16" t="e">
        <f>1000000000/9000/PerfPowerST4[[#This Row],[Cons. MT]]</f>
        <v>#N/A</v>
      </c>
      <c r="Q68" s="16" t="e">
        <f>1000000000/10000/PerfPowerST4[[#This Row],[Cons. MT]]</f>
        <v>#N/A</v>
      </c>
      <c r="R68" s="16" t="e">
        <f>1000000000/11000/PerfPowerST4[[#This Row],[Cons. MT]]</f>
        <v>#N/A</v>
      </c>
      <c r="S68" s="16" t="e">
        <f>1000000000/12000/PerfPowerST4[[#This Row],[Cons. MT]]</f>
        <v>#N/A</v>
      </c>
      <c r="T68" s="16" t="e">
        <f>1000000000/13000/PerfPowerST4[[#This Row],[Cons. MT]]</f>
        <v>#N/A</v>
      </c>
      <c r="U68" s="16" t="e">
        <f>1000000000/14000/PerfPowerST4[[#This Row],[Cons. MT]]</f>
        <v>#N/A</v>
      </c>
      <c r="V68" s="16" t="e">
        <f>1000000000/15000/PerfPowerST4[[#This Row],[Cons. MT]]</f>
        <v>#N/A</v>
      </c>
    </row>
    <row r="69" spans="2:22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>
        <f>IFERROR(IF(OR(GeneralTable[[#This Row],[Exclude From Chart]]="X",PerfPowerST4[[#This Row],[ExcludeHere]]="X",ISBLANK(GeneralTable[[#This Row],[Cons. CB23MT]])),NA(),GeneralTable[[#This Row],[Cons. CB23MT]]),NA())</f>
        <v>6777</v>
      </c>
      <c r="F69" s="8">
        <f>IFERROR(IF(OR(GeneralTable[[#This Row],[Exclude From Chart]]="X",PerfPowerST4[[#This Row],[ExcludeHere]]="X",ISBLANK(GeneralTable[[#This Row],[Cons. CB23MT]])),NA(),GeneralTable[[#This Row],[Dur. CB23MT]]),NA())</f>
        <v>63.01</v>
      </c>
      <c r="G69" s="16">
        <f>1000000000/500/PerfPowerST4[[#This Row],[Cons. MT]]</f>
        <v>295.11583296443854</v>
      </c>
      <c r="H69" s="16">
        <f>1000000000/1000/PerfPowerST4[[#This Row],[Cons. MT]]</f>
        <v>147.55791648221927</v>
      </c>
      <c r="I69" s="16">
        <f>1000000000/2000/PerfPowerST4[[#This Row],[Cons. MT]]</f>
        <v>73.778958241109635</v>
      </c>
      <c r="J69" s="16">
        <f>1000000000/3000/PerfPowerST4[[#This Row],[Cons. MT]]</f>
        <v>49.185972160739752</v>
      </c>
      <c r="K69" s="16">
        <f>1000000000/4000/PerfPowerST4[[#This Row],[Cons. MT]]</f>
        <v>36.889479120554817</v>
      </c>
      <c r="L69" s="16">
        <f>1000000000/5000/PerfPowerST4[[#This Row],[Cons. MT]]</f>
        <v>29.511583296443852</v>
      </c>
      <c r="M69" s="16">
        <f>1000000000/6000/PerfPowerST4[[#This Row],[Cons. MT]]</f>
        <v>24.592986080369876</v>
      </c>
      <c r="N69" s="16">
        <f>1000000000/7000/PerfPowerST4[[#This Row],[Cons. MT]]</f>
        <v>21.079702354602755</v>
      </c>
      <c r="O69" s="16">
        <f>1000000000/8000/PerfPowerST4[[#This Row],[Cons. MT]]</f>
        <v>18.444739560277409</v>
      </c>
      <c r="P69" s="16">
        <f>1000000000/9000/PerfPowerST4[[#This Row],[Cons. MT]]</f>
        <v>16.39532405357992</v>
      </c>
      <c r="Q69" s="16">
        <f>1000000000/10000/PerfPowerST4[[#This Row],[Cons. MT]]</f>
        <v>14.755791648221926</v>
      </c>
      <c r="R69" s="16">
        <f>1000000000/11000/PerfPowerST4[[#This Row],[Cons. MT]]</f>
        <v>13.414356043838115</v>
      </c>
      <c r="S69" s="16">
        <f>1000000000/12000/PerfPowerST4[[#This Row],[Cons. MT]]</f>
        <v>12.296493040184938</v>
      </c>
      <c r="T69" s="16">
        <f>1000000000/13000/PerfPowerST4[[#This Row],[Cons. MT]]</f>
        <v>11.350608960170714</v>
      </c>
      <c r="U69" s="16">
        <f>1000000000/14000/PerfPowerST4[[#This Row],[Cons. MT]]</f>
        <v>10.539851177301378</v>
      </c>
      <c r="V69" s="16">
        <f>1000000000/15000/PerfPowerST4[[#This Row],[Cons. MT]]</f>
        <v>9.8371944321479514</v>
      </c>
    </row>
    <row r="70" spans="2:22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0" s="16" t="e">
        <f>1000000000/500/PerfPowerST4[[#This Row],[Cons. MT]]</f>
        <v>#N/A</v>
      </c>
      <c r="H70" s="16" t="e">
        <f>1000000000/1000/PerfPowerST4[[#This Row],[Cons. MT]]</f>
        <v>#N/A</v>
      </c>
      <c r="I70" s="16" t="e">
        <f>1000000000/2000/PerfPowerST4[[#This Row],[Cons. MT]]</f>
        <v>#N/A</v>
      </c>
      <c r="J70" s="16" t="e">
        <f>1000000000/3000/PerfPowerST4[[#This Row],[Cons. MT]]</f>
        <v>#N/A</v>
      </c>
      <c r="K70" s="16" t="e">
        <f>1000000000/4000/PerfPowerST4[[#This Row],[Cons. MT]]</f>
        <v>#N/A</v>
      </c>
      <c r="L70" s="16" t="e">
        <f>1000000000/5000/PerfPowerST4[[#This Row],[Cons. MT]]</f>
        <v>#N/A</v>
      </c>
      <c r="M70" s="16" t="e">
        <f>1000000000/6000/PerfPowerST4[[#This Row],[Cons. MT]]</f>
        <v>#N/A</v>
      </c>
      <c r="N70" s="16" t="e">
        <f>1000000000/7000/PerfPowerST4[[#This Row],[Cons. MT]]</f>
        <v>#N/A</v>
      </c>
      <c r="O70" s="16" t="e">
        <f>1000000000/8000/PerfPowerST4[[#This Row],[Cons. MT]]</f>
        <v>#N/A</v>
      </c>
      <c r="P70" s="16" t="e">
        <f>1000000000/9000/PerfPowerST4[[#This Row],[Cons. MT]]</f>
        <v>#N/A</v>
      </c>
      <c r="Q70" s="16" t="e">
        <f>1000000000/10000/PerfPowerST4[[#This Row],[Cons. MT]]</f>
        <v>#N/A</v>
      </c>
      <c r="R70" s="16" t="e">
        <f>1000000000/11000/PerfPowerST4[[#This Row],[Cons. MT]]</f>
        <v>#N/A</v>
      </c>
      <c r="S70" s="16" t="e">
        <f>1000000000/12000/PerfPowerST4[[#This Row],[Cons. MT]]</f>
        <v>#N/A</v>
      </c>
      <c r="T70" s="16" t="e">
        <f>1000000000/13000/PerfPowerST4[[#This Row],[Cons. MT]]</f>
        <v>#N/A</v>
      </c>
      <c r="U70" s="16" t="e">
        <f>1000000000/14000/PerfPowerST4[[#This Row],[Cons. MT]]</f>
        <v>#N/A</v>
      </c>
      <c r="V70" s="16" t="e">
        <f>1000000000/15000/PerfPowerST4[[#This Row],[Cons. MT]]</f>
        <v>#N/A</v>
      </c>
    </row>
    <row r="71" spans="2:22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1" s="16" t="e">
        <f>1000000000/500/PerfPowerST4[[#This Row],[Cons. MT]]</f>
        <v>#N/A</v>
      </c>
      <c r="H71" s="16" t="e">
        <f>1000000000/1000/PerfPowerST4[[#This Row],[Cons. MT]]</f>
        <v>#N/A</v>
      </c>
      <c r="I71" s="16" t="e">
        <f>1000000000/2000/PerfPowerST4[[#This Row],[Cons. MT]]</f>
        <v>#N/A</v>
      </c>
      <c r="J71" s="16" t="e">
        <f>1000000000/3000/PerfPowerST4[[#This Row],[Cons. MT]]</f>
        <v>#N/A</v>
      </c>
      <c r="K71" s="16" t="e">
        <f>1000000000/4000/PerfPowerST4[[#This Row],[Cons. MT]]</f>
        <v>#N/A</v>
      </c>
      <c r="L71" s="16" t="e">
        <f>1000000000/5000/PerfPowerST4[[#This Row],[Cons. MT]]</f>
        <v>#N/A</v>
      </c>
      <c r="M71" s="16" t="e">
        <f>1000000000/6000/PerfPowerST4[[#This Row],[Cons. MT]]</f>
        <v>#N/A</v>
      </c>
      <c r="N71" s="16" t="e">
        <f>1000000000/7000/PerfPowerST4[[#This Row],[Cons. MT]]</f>
        <v>#N/A</v>
      </c>
      <c r="O71" s="16" t="e">
        <f>1000000000/8000/PerfPowerST4[[#This Row],[Cons. MT]]</f>
        <v>#N/A</v>
      </c>
      <c r="P71" s="16" t="e">
        <f>1000000000/9000/PerfPowerST4[[#This Row],[Cons. MT]]</f>
        <v>#N/A</v>
      </c>
      <c r="Q71" s="16" t="e">
        <f>1000000000/10000/PerfPowerST4[[#This Row],[Cons. MT]]</f>
        <v>#N/A</v>
      </c>
      <c r="R71" s="16" t="e">
        <f>1000000000/11000/PerfPowerST4[[#This Row],[Cons. MT]]</f>
        <v>#N/A</v>
      </c>
      <c r="S71" s="16" t="e">
        <f>1000000000/12000/PerfPowerST4[[#This Row],[Cons. MT]]</f>
        <v>#N/A</v>
      </c>
      <c r="T71" s="16" t="e">
        <f>1000000000/13000/PerfPowerST4[[#This Row],[Cons. MT]]</f>
        <v>#N/A</v>
      </c>
      <c r="U71" s="16" t="e">
        <f>1000000000/14000/PerfPowerST4[[#This Row],[Cons. MT]]</f>
        <v>#N/A</v>
      </c>
      <c r="V71" s="16" t="e">
        <f>1000000000/15000/PerfPowerST4[[#This Row],[Cons. MT]]</f>
        <v>#N/A</v>
      </c>
    </row>
    <row r="72" spans="2:22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2" s="16" t="e">
        <f>1000000000/500/PerfPowerST4[[#This Row],[Cons. MT]]</f>
        <v>#N/A</v>
      </c>
      <c r="H72" s="16" t="e">
        <f>1000000000/1000/PerfPowerST4[[#This Row],[Cons. MT]]</f>
        <v>#N/A</v>
      </c>
      <c r="I72" s="16" t="e">
        <f>1000000000/2000/PerfPowerST4[[#This Row],[Cons. MT]]</f>
        <v>#N/A</v>
      </c>
      <c r="J72" s="16" t="e">
        <f>1000000000/3000/PerfPowerST4[[#This Row],[Cons. MT]]</f>
        <v>#N/A</v>
      </c>
      <c r="K72" s="16" t="e">
        <f>1000000000/4000/PerfPowerST4[[#This Row],[Cons. MT]]</f>
        <v>#N/A</v>
      </c>
      <c r="L72" s="16" t="e">
        <f>1000000000/5000/PerfPowerST4[[#This Row],[Cons. MT]]</f>
        <v>#N/A</v>
      </c>
      <c r="M72" s="16" t="e">
        <f>1000000000/6000/PerfPowerST4[[#This Row],[Cons. MT]]</f>
        <v>#N/A</v>
      </c>
      <c r="N72" s="16" t="e">
        <f>1000000000/7000/PerfPowerST4[[#This Row],[Cons. MT]]</f>
        <v>#N/A</v>
      </c>
      <c r="O72" s="16" t="e">
        <f>1000000000/8000/PerfPowerST4[[#This Row],[Cons. MT]]</f>
        <v>#N/A</v>
      </c>
      <c r="P72" s="16" t="e">
        <f>1000000000/9000/PerfPowerST4[[#This Row],[Cons. MT]]</f>
        <v>#N/A</v>
      </c>
      <c r="Q72" s="16" t="e">
        <f>1000000000/10000/PerfPowerST4[[#This Row],[Cons. MT]]</f>
        <v>#N/A</v>
      </c>
      <c r="R72" s="16" t="e">
        <f>1000000000/11000/PerfPowerST4[[#This Row],[Cons. MT]]</f>
        <v>#N/A</v>
      </c>
      <c r="S72" s="16" t="e">
        <f>1000000000/12000/PerfPowerST4[[#This Row],[Cons. MT]]</f>
        <v>#N/A</v>
      </c>
      <c r="T72" s="16" t="e">
        <f>1000000000/13000/PerfPowerST4[[#This Row],[Cons. MT]]</f>
        <v>#N/A</v>
      </c>
      <c r="U72" s="16" t="e">
        <f>1000000000/14000/PerfPowerST4[[#This Row],[Cons. MT]]</f>
        <v>#N/A</v>
      </c>
      <c r="V72" s="16" t="e">
        <f>1000000000/15000/PerfPowerST4[[#This Row],[Cons. MT]]</f>
        <v>#N/A</v>
      </c>
    </row>
    <row r="73" spans="2:22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3" s="16" t="e">
        <f>1000000000/500/PerfPowerST4[[#This Row],[Cons. MT]]</f>
        <v>#N/A</v>
      </c>
      <c r="H73" s="16" t="e">
        <f>1000000000/1000/PerfPowerST4[[#This Row],[Cons. MT]]</f>
        <v>#N/A</v>
      </c>
      <c r="I73" s="16" t="e">
        <f>1000000000/2000/PerfPowerST4[[#This Row],[Cons. MT]]</f>
        <v>#N/A</v>
      </c>
      <c r="J73" s="16" t="e">
        <f>1000000000/3000/PerfPowerST4[[#This Row],[Cons. MT]]</f>
        <v>#N/A</v>
      </c>
      <c r="K73" s="16" t="e">
        <f>1000000000/4000/PerfPowerST4[[#This Row],[Cons. MT]]</f>
        <v>#N/A</v>
      </c>
      <c r="L73" s="16" t="e">
        <f>1000000000/5000/PerfPowerST4[[#This Row],[Cons. MT]]</f>
        <v>#N/A</v>
      </c>
      <c r="M73" s="16" t="e">
        <f>1000000000/6000/PerfPowerST4[[#This Row],[Cons. MT]]</f>
        <v>#N/A</v>
      </c>
      <c r="N73" s="16" t="e">
        <f>1000000000/7000/PerfPowerST4[[#This Row],[Cons. MT]]</f>
        <v>#N/A</v>
      </c>
      <c r="O73" s="16" t="e">
        <f>1000000000/8000/PerfPowerST4[[#This Row],[Cons. MT]]</f>
        <v>#N/A</v>
      </c>
      <c r="P73" s="16" t="e">
        <f>1000000000/9000/PerfPowerST4[[#This Row],[Cons. MT]]</f>
        <v>#N/A</v>
      </c>
      <c r="Q73" s="16" t="e">
        <f>1000000000/10000/PerfPowerST4[[#This Row],[Cons. MT]]</f>
        <v>#N/A</v>
      </c>
      <c r="R73" s="16" t="e">
        <f>1000000000/11000/PerfPowerST4[[#This Row],[Cons. MT]]</f>
        <v>#N/A</v>
      </c>
      <c r="S73" s="16" t="e">
        <f>1000000000/12000/PerfPowerST4[[#This Row],[Cons. MT]]</f>
        <v>#N/A</v>
      </c>
      <c r="T73" s="16" t="e">
        <f>1000000000/13000/PerfPowerST4[[#This Row],[Cons. MT]]</f>
        <v>#N/A</v>
      </c>
      <c r="U73" s="16" t="e">
        <f>1000000000/14000/PerfPowerST4[[#This Row],[Cons. MT]]</f>
        <v>#N/A</v>
      </c>
      <c r="V73" s="16" t="e">
        <f>1000000000/15000/PerfPowerST4[[#This Row],[Cons. MT]]</f>
        <v>#N/A</v>
      </c>
    </row>
    <row r="74" spans="2:22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>
        <f>IFERROR(IF(OR(GeneralTable[[#This Row],[Exclude From Chart]]="X",PerfPowerST4[[#This Row],[ExcludeHere]]="X",ISBLANK(GeneralTable[[#This Row],[Cons. CB23MT]])),NA(),GeneralTable[[#This Row],[Cons. CB23MT]]),NA())</f>
        <v>5428.6440000000002</v>
      </c>
      <c r="F74" s="8">
        <f>IFERROR(IF(OR(GeneralTable[[#This Row],[Exclude From Chart]]="X",PerfPowerST4[[#This Row],[ExcludeHere]]="X",ISBLANK(GeneralTable[[#This Row],[Cons. CB23MT]])),NA(),GeneralTable[[#This Row],[Dur. CB23MT]]),NA())</f>
        <v>120</v>
      </c>
      <c r="G74" s="16">
        <f>1000000000/500/PerfPowerST4[[#This Row],[Cons. MT]]</f>
        <v>368.41612748966406</v>
      </c>
      <c r="H74" s="16">
        <f>1000000000/1000/PerfPowerST4[[#This Row],[Cons. MT]]</f>
        <v>184.20806374483203</v>
      </c>
      <c r="I74" s="16">
        <f>1000000000/2000/PerfPowerST4[[#This Row],[Cons. MT]]</f>
        <v>92.104031872416016</v>
      </c>
      <c r="J74" s="16">
        <f>1000000000/3000/PerfPowerST4[[#This Row],[Cons. MT]]</f>
        <v>61.402687914944011</v>
      </c>
      <c r="K74" s="16">
        <f>1000000000/4000/PerfPowerST4[[#This Row],[Cons. MT]]</f>
        <v>46.052015936208008</v>
      </c>
      <c r="L74" s="16">
        <f>1000000000/5000/PerfPowerST4[[#This Row],[Cons. MT]]</f>
        <v>36.841612748966405</v>
      </c>
      <c r="M74" s="16">
        <f>1000000000/6000/PerfPowerST4[[#This Row],[Cons. MT]]</f>
        <v>30.701343957472005</v>
      </c>
      <c r="N74" s="16">
        <f>1000000000/7000/PerfPowerST4[[#This Row],[Cons. MT]]</f>
        <v>26.315437677833149</v>
      </c>
      <c r="O74" s="16">
        <f>1000000000/8000/PerfPowerST4[[#This Row],[Cons. MT]]</f>
        <v>23.026007968104004</v>
      </c>
      <c r="P74" s="16">
        <f>1000000000/9000/PerfPowerST4[[#This Row],[Cons. MT]]</f>
        <v>20.467562638314671</v>
      </c>
      <c r="Q74" s="16">
        <f>1000000000/10000/PerfPowerST4[[#This Row],[Cons. MT]]</f>
        <v>18.420806374483202</v>
      </c>
      <c r="R74" s="16">
        <f>1000000000/11000/PerfPowerST4[[#This Row],[Cons. MT]]</f>
        <v>16.746187613166548</v>
      </c>
      <c r="S74" s="16">
        <f>1000000000/12000/PerfPowerST4[[#This Row],[Cons. MT]]</f>
        <v>15.350671978736003</v>
      </c>
      <c r="T74" s="16">
        <f>1000000000/13000/PerfPowerST4[[#This Row],[Cons. MT]]</f>
        <v>14.169851057294771</v>
      </c>
      <c r="U74" s="16">
        <f>1000000000/14000/PerfPowerST4[[#This Row],[Cons. MT]]</f>
        <v>13.157718838916574</v>
      </c>
      <c r="V74" s="16">
        <f>1000000000/15000/PerfPowerST4[[#This Row],[Cons. MT]]</f>
        <v>12.280537582988803</v>
      </c>
    </row>
    <row r="75" spans="2:22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5" s="16" t="e">
        <f>1000000000/500/PerfPowerST4[[#This Row],[Cons. MT]]</f>
        <v>#N/A</v>
      </c>
      <c r="H75" s="16" t="e">
        <f>1000000000/1000/PerfPowerST4[[#This Row],[Cons. MT]]</f>
        <v>#N/A</v>
      </c>
      <c r="I75" s="16" t="e">
        <f>1000000000/2000/PerfPowerST4[[#This Row],[Cons. MT]]</f>
        <v>#N/A</v>
      </c>
      <c r="J75" s="16" t="e">
        <f>1000000000/3000/PerfPowerST4[[#This Row],[Cons. MT]]</f>
        <v>#N/A</v>
      </c>
      <c r="K75" s="16" t="e">
        <f>1000000000/4000/PerfPowerST4[[#This Row],[Cons. MT]]</f>
        <v>#N/A</v>
      </c>
      <c r="L75" s="16" t="e">
        <f>1000000000/5000/PerfPowerST4[[#This Row],[Cons. MT]]</f>
        <v>#N/A</v>
      </c>
      <c r="M75" s="16" t="e">
        <f>1000000000/6000/PerfPowerST4[[#This Row],[Cons. MT]]</f>
        <v>#N/A</v>
      </c>
      <c r="N75" s="16" t="e">
        <f>1000000000/7000/PerfPowerST4[[#This Row],[Cons. MT]]</f>
        <v>#N/A</v>
      </c>
      <c r="O75" s="16" t="e">
        <f>1000000000/8000/PerfPowerST4[[#This Row],[Cons. MT]]</f>
        <v>#N/A</v>
      </c>
      <c r="P75" s="16" t="e">
        <f>1000000000/9000/PerfPowerST4[[#This Row],[Cons. MT]]</f>
        <v>#N/A</v>
      </c>
      <c r="Q75" s="16" t="e">
        <f>1000000000/10000/PerfPowerST4[[#This Row],[Cons. MT]]</f>
        <v>#N/A</v>
      </c>
      <c r="R75" s="16" t="e">
        <f>1000000000/11000/PerfPowerST4[[#This Row],[Cons. MT]]</f>
        <v>#N/A</v>
      </c>
      <c r="S75" s="16" t="e">
        <f>1000000000/12000/PerfPowerST4[[#This Row],[Cons. MT]]</f>
        <v>#N/A</v>
      </c>
      <c r="T75" s="16" t="e">
        <f>1000000000/13000/PerfPowerST4[[#This Row],[Cons. MT]]</f>
        <v>#N/A</v>
      </c>
      <c r="U75" s="16" t="e">
        <f>1000000000/14000/PerfPowerST4[[#This Row],[Cons. MT]]</f>
        <v>#N/A</v>
      </c>
      <c r="V75" s="16" t="e">
        <f>1000000000/15000/PerfPowerST4[[#This Row],[Cons. MT]]</f>
        <v>#N/A</v>
      </c>
    </row>
    <row r="76" spans="2:22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>
        <f>IFERROR(IF(OR(GeneralTable[[#This Row],[Exclude From Chart]]="X",PerfPowerST4[[#This Row],[ExcludeHere]]="X",ISBLANK(GeneralTable[[#This Row],[Cons. CB23MT]])),NA(),GeneralTable[[#This Row],[Cons. CB23MT]]),NA())</f>
        <v>5238</v>
      </c>
      <c r="F76" s="8">
        <f>IFERROR(IF(OR(GeneralTable[[#This Row],[Exclude From Chart]]="X",PerfPowerST4[[#This Row],[ExcludeHere]]="X",ISBLANK(GeneralTable[[#This Row],[Cons. CB23MT]])),NA(),GeneralTable[[#This Row],[Dur. CB23MT]]),NA())</f>
        <v>323.11</v>
      </c>
      <c r="G76" s="16">
        <f>1000000000/500/PerfPowerST4[[#This Row],[Cons. MT]]</f>
        <v>381.82512409316536</v>
      </c>
      <c r="H76" s="16">
        <f>1000000000/1000/PerfPowerST4[[#This Row],[Cons. MT]]</f>
        <v>190.91256204658268</v>
      </c>
      <c r="I76" s="16">
        <f>1000000000/2000/PerfPowerST4[[#This Row],[Cons. MT]]</f>
        <v>95.456281023291339</v>
      </c>
      <c r="J76" s="16">
        <f>1000000000/3000/PerfPowerST4[[#This Row],[Cons. MT]]</f>
        <v>63.637520682194221</v>
      </c>
      <c r="K76" s="16">
        <f>1000000000/4000/PerfPowerST4[[#This Row],[Cons. MT]]</f>
        <v>47.72814051164567</v>
      </c>
      <c r="L76" s="16">
        <f>1000000000/5000/PerfPowerST4[[#This Row],[Cons. MT]]</f>
        <v>38.18251240931653</v>
      </c>
      <c r="M76" s="16">
        <f>1000000000/6000/PerfPowerST4[[#This Row],[Cons. MT]]</f>
        <v>31.818760341097111</v>
      </c>
      <c r="N76" s="16">
        <f>1000000000/7000/PerfPowerST4[[#This Row],[Cons. MT]]</f>
        <v>27.273223149511811</v>
      </c>
      <c r="O76" s="16">
        <f>1000000000/8000/PerfPowerST4[[#This Row],[Cons. MT]]</f>
        <v>23.864070255822835</v>
      </c>
      <c r="P76" s="16">
        <f>1000000000/9000/PerfPowerST4[[#This Row],[Cons. MT]]</f>
        <v>21.212506894064742</v>
      </c>
      <c r="Q76" s="16">
        <f>1000000000/10000/PerfPowerST4[[#This Row],[Cons. MT]]</f>
        <v>19.091256204658265</v>
      </c>
      <c r="R76" s="16">
        <f>1000000000/11000/PerfPowerST4[[#This Row],[Cons. MT]]</f>
        <v>17.355687458780242</v>
      </c>
      <c r="S76" s="16">
        <f>1000000000/12000/PerfPowerST4[[#This Row],[Cons. MT]]</f>
        <v>15.909380170548555</v>
      </c>
      <c r="T76" s="16">
        <f>1000000000/13000/PerfPowerST4[[#This Row],[Cons. MT]]</f>
        <v>14.685581695890974</v>
      </c>
      <c r="U76" s="16">
        <f>1000000000/14000/PerfPowerST4[[#This Row],[Cons. MT]]</f>
        <v>13.636611574755905</v>
      </c>
      <c r="V76" s="16">
        <f>1000000000/15000/PerfPowerST4[[#This Row],[Cons. MT]]</f>
        <v>12.727504136438846</v>
      </c>
    </row>
    <row r="77" spans="2:22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>
        <f>IFERROR(IF(OR(GeneralTable[[#This Row],[Exclude From Chart]]="X",PerfPowerST4[[#This Row],[ExcludeHere]]="X",ISBLANK(GeneralTable[[#This Row],[Cons. CB23MT]])),NA(),GeneralTable[[#This Row],[Cons. CB23MT]]),NA())</f>
        <v>2723.7275</v>
      </c>
      <c r="F77" s="8">
        <f>IFERROR(IF(OR(GeneralTable[[#This Row],[Exclude From Chart]]="X",PerfPowerST4[[#This Row],[ExcludeHere]]="X",ISBLANK(GeneralTable[[#This Row],[Cons. CB23MT]])),NA(),GeneralTable[[#This Row],[Dur. CB23MT]]),NA())</f>
        <v>178.0625</v>
      </c>
      <c r="G77" s="16">
        <f>1000000000/500/PerfPowerST4[[#This Row],[Cons. MT]]</f>
        <v>734.28784634292526</v>
      </c>
      <c r="H77" s="16">
        <f>1000000000/1000/PerfPowerST4[[#This Row],[Cons. MT]]</f>
        <v>367.14392317146263</v>
      </c>
      <c r="I77" s="16">
        <f>1000000000/2000/PerfPowerST4[[#This Row],[Cons. MT]]</f>
        <v>183.57196158573132</v>
      </c>
      <c r="J77" s="16">
        <f>1000000000/3000/PerfPowerST4[[#This Row],[Cons. MT]]</f>
        <v>122.38130772382087</v>
      </c>
      <c r="K77" s="16">
        <f>1000000000/4000/PerfPowerST4[[#This Row],[Cons. MT]]</f>
        <v>91.785980792865658</v>
      </c>
      <c r="L77" s="16">
        <f>1000000000/5000/PerfPowerST4[[#This Row],[Cons. MT]]</f>
        <v>73.428784634292526</v>
      </c>
      <c r="M77" s="16">
        <f>1000000000/6000/PerfPowerST4[[#This Row],[Cons. MT]]</f>
        <v>61.190653861910434</v>
      </c>
      <c r="N77" s="16">
        <f>1000000000/7000/PerfPowerST4[[#This Row],[Cons. MT]]</f>
        <v>52.449131881637527</v>
      </c>
      <c r="O77" s="16">
        <f>1000000000/8000/PerfPowerST4[[#This Row],[Cons. MT]]</f>
        <v>45.892990396432829</v>
      </c>
      <c r="P77" s="16">
        <f>1000000000/9000/PerfPowerST4[[#This Row],[Cons. MT]]</f>
        <v>40.79376924127363</v>
      </c>
      <c r="Q77" s="16">
        <f>1000000000/10000/PerfPowerST4[[#This Row],[Cons. MT]]</f>
        <v>36.714392317146263</v>
      </c>
      <c r="R77" s="16">
        <f>1000000000/11000/PerfPowerST4[[#This Row],[Cons. MT]]</f>
        <v>33.376720288314786</v>
      </c>
      <c r="S77" s="16">
        <f>1000000000/12000/PerfPowerST4[[#This Row],[Cons. MT]]</f>
        <v>30.595326930955217</v>
      </c>
      <c r="T77" s="16">
        <f>1000000000/13000/PerfPowerST4[[#This Row],[Cons. MT]]</f>
        <v>28.241840243958663</v>
      </c>
      <c r="U77" s="16">
        <f>1000000000/14000/PerfPowerST4[[#This Row],[Cons. MT]]</f>
        <v>26.224565940818763</v>
      </c>
      <c r="V77" s="16">
        <f>1000000000/15000/PerfPowerST4[[#This Row],[Cons. MT]]</f>
        <v>24.476261544764178</v>
      </c>
    </row>
    <row r="78" spans="2:22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>
        <f>IFERROR(IF(OR(GeneralTable[[#This Row],[Exclude From Chart]]="X",PerfPowerST4[[#This Row],[ExcludeHere]]="X",ISBLANK(GeneralTable[[#This Row],[Cons. CB23MT]])),NA(),GeneralTable[[#This Row],[Cons. CB23MT]]),NA())</f>
        <v>2588</v>
      </c>
      <c r="F78" s="8">
        <f>IFERROR(IF(OR(GeneralTable[[#This Row],[Exclude From Chart]]="X",PerfPowerST4[[#This Row],[ExcludeHere]]="X",ISBLANK(GeneralTable[[#This Row],[Cons. CB23MT]])),NA(),GeneralTable[[#This Row],[Dur. CB23MT]]),NA())</f>
        <v>317.62</v>
      </c>
      <c r="G78" s="16">
        <f>1000000000/500/PerfPowerST4[[#This Row],[Cons. MT]]</f>
        <v>772.79752704791349</v>
      </c>
      <c r="H78" s="16">
        <f>1000000000/1000/PerfPowerST4[[#This Row],[Cons. MT]]</f>
        <v>386.39876352395675</v>
      </c>
      <c r="I78" s="16">
        <f>1000000000/2000/PerfPowerST4[[#This Row],[Cons. MT]]</f>
        <v>193.19938176197837</v>
      </c>
      <c r="J78" s="16">
        <f>1000000000/3000/PerfPowerST4[[#This Row],[Cons. MT]]</f>
        <v>128.7995878413189</v>
      </c>
      <c r="K78" s="16">
        <f>1000000000/4000/PerfPowerST4[[#This Row],[Cons. MT]]</f>
        <v>96.599690880989186</v>
      </c>
      <c r="L78" s="16">
        <f>1000000000/5000/PerfPowerST4[[#This Row],[Cons. MT]]</f>
        <v>77.279752704791349</v>
      </c>
      <c r="M78" s="16">
        <f>1000000000/6000/PerfPowerST4[[#This Row],[Cons. MT]]</f>
        <v>64.399793920659448</v>
      </c>
      <c r="N78" s="16">
        <f>1000000000/7000/PerfPowerST4[[#This Row],[Cons. MT]]</f>
        <v>55.199823360565254</v>
      </c>
      <c r="O78" s="16">
        <f>1000000000/8000/PerfPowerST4[[#This Row],[Cons. MT]]</f>
        <v>48.299845440494593</v>
      </c>
      <c r="P78" s="16">
        <f>1000000000/9000/PerfPowerST4[[#This Row],[Cons. MT]]</f>
        <v>42.933195947106299</v>
      </c>
      <c r="Q78" s="16">
        <f>1000000000/10000/PerfPowerST4[[#This Row],[Cons. MT]]</f>
        <v>38.639876352395675</v>
      </c>
      <c r="R78" s="16">
        <f>1000000000/11000/PerfPowerST4[[#This Row],[Cons. MT]]</f>
        <v>35.1271603203597</v>
      </c>
      <c r="S78" s="16">
        <f>1000000000/12000/PerfPowerST4[[#This Row],[Cons. MT]]</f>
        <v>32.199896960329724</v>
      </c>
      <c r="T78" s="16">
        <f>1000000000/13000/PerfPowerST4[[#This Row],[Cons. MT]]</f>
        <v>29.722981809535131</v>
      </c>
      <c r="U78" s="16">
        <f>1000000000/14000/PerfPowerST4[[#This Row],[Cons. MT]]</f>
        <v>27.599911680282627</v>
      </c>
      <c r="V78" s="16">
        <f>1000000000/15000/PerfPowerST4[[#This Row],[Cons. MT]]</f>
        <v>25.759917568263784</v>
      </c>
    </row>
    <row r="79" spans="2:22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>
        <f>IFERROR(IF(OR(GeneralTable[[#This Row],[Exclude From Chart]]="X",PerfPowerST4[[#This Row],[ExcludeHere]]="X",ISBLANK(GeneralTable[[#This Row],[Cons. CB23MT]])),NA(),GeneralTable[[#This Row],[Cons. CB23MT]]),NA())</f>
        <v>5870.3512499999997</v>
      </c>
      <c r="F79" s="8">
        <f>IFERROR(IF(OR(GeneralTable[[#This Row],[Exclude From Chart]]="X",PerfPowerST4[[#This Row],[ExcludeHere]]="X",ISBLANK(GeneralTable[[#This Row],[Cons. CB23MT]])),NA(),GeneralTable[[#This Row],[Dur. CB23MT]]),NA())</f>
        <v>81.157499999999999</v>
      </c>
      <c r="G79" s="16">
        <f>1000000000/500/PerfPowerST4[[#This Row],[Cons. MT]]</f>
        <v>340.69511598645823</v>
      </c>
      <c r="H79" s="16">
        <f>1000000000/1000/PerfPowerST4[[#This Row],[Cons. MT]]</f>
        <v>170.34755799322912</v>
      </c>
      <c r="I79" s="16">
        <f>1000000000/2000/PerfPowerST4[[#This Row],[Cons. MT]]</f>
        <v>85.173778996614558</v>
      </c>
      <c r="J79" s="16">
        <f>1000000000/3000/PerfPowerST4[[#This Row],[Cons. MT]]</f>
        <v>56.782519331076372</v>
      </c>
      <c r="K79" s="16">
        <f>1000000000/4000/PerfPowerST4[[#This Row],[Cons. MT]]</f>
        <v>42.586889498307279</v>
      </c>
      <c r="L79" s="16">
        <f>1000000000/5000/PerfPowerST4[[#This Row],[Cons. MT]]</f>
        <v>34.069511598645825</v>
      </c>
      <c r="M79" s="16">
        <f>1000000000/6000/PerfPowerST4[[#This Row],[Cons. MT]]</f>
        <v>28.391259665538186</v>
      </c>
      <c r="N79" s="16">
        <f>1000000000/7000/PerfPowerST4[[#This Row],[Cons. MT]]</f>
        <v>24.335365427604163</v>
      </c>
      <c r="O79" s="16">
        <f>1000000000/8000/PerfPowerST4[[#This Row],[Cons. MT]]</f>
        <v>21.29344474915364</v>
      </c>
      <c r="P79" s="16">
        <f>1000000000/9000/PerfPowerST4[[#This Row],[Cons. MT]]</f>
        <v>18.927506443692124</v>
      </c>
      <c r="Q79" s="16">
        <f>1000000000/10000/PerfPowerST4[[#This Row],[Cons. MT]]</f>
        <v>17.034755799322912</v>
      </c>
      <c r="R79" s="16">
        <f>1000000000/11000/PerfPowerST4[[#This Row],[Cons. MT]]</f>
        <v>15.486141635748103</v>
      </c>
      <c r="S79" s="16">
        <f>1000000000/12000/PerfPowerST4[[#This Row],[Cons. MT]]</f>
        <v>14.195629832769093</v>
      </c>
      <c r="T79" s="16">
        <f>1000000000/13000/PerfPowerST4[[#This Row],[Cons. MT]]</f>
        <v>13.10365830717147</v>
      </c>
      <c r="U79" s="16">
        <f>1000000000/14000/PerfPowerST4[[#This Row],[Cons. MT]]</f>
        <v>12.167682713802082</v>
      </c>
      <c r="V79" s="16">
        <f>1000000000/15000/PerfPowerST4[[#This Row],[Cons. MT]]</f>
        <v>11.356503866215276</v>
      </c>
    </row>
    <row r="80" spans="2:22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>
        <f>IFERROR(IF(OR(GeneralTable[[#This Row],[Exclude From Chart]]="X",PerfPowerST4[[#This Row],[ExcludeHere]]="X",ISBLANK(GeneralTable[[#This Row],[Cons. CB23MT]])),NA(),GeneralTable[[#This Row],[Cons. CB23MT]]),NA())</f>
        <v>3775</v>
      </c>
      <c r="F80" s="8">
        <f>IFERROR(IF(OR(GeneralTable[[#This Row],[Exclude From Chart]]="X",PerfPowerST4[[#This Row],[ExcludeHere]]="X",ISBLANK(GeneralTable[[#This Row],[Cons. CB23MT]])),NA(),GeneralTable[[#This Row],[Dur. CB23MT]]),NA())</f>
        <v>75.84</v>
      </c>
      <c r="G80" s="16">
        <f>1000000000/500/PerfPowerST4[[#This Row],[Cons. MT]]</f>
        <v>529.80132450331121</v>
      </c>
      <c r="H80" s="16">
        <f>1000000000/1000/PerfPowerST4[[#This Row],[Cons. MT]]</f>
        <v>264.9006622516556</v>
      </c>
      <c r="I80" s="16">
        <f>1000000000/2000/PerfPowerST4[[#This Row],[Cons. MT]]</f>
        <v>132.4503311258278</v>
      </c>
      <c r="J80" s="16">
        <f>1000000000/3000/PerfPowerST4[[#This Row],[Cons. MT]]</f>
        <v>88.300220750551873</v>
      </c>
      <c r="K80" s="16">
        <f>1000000000/4000/PerfPowerST4[[#This Row],[Cons. MT]]</f>
        <v>66.225165562913901</v>
      </c>
      <c r="L80" s="16">
        <f>1000000000/5000/PerfPowerST4[[#This Row],[Cons. MT]]</f>
        <v>52.980132450331126</v>
      </c>
      <c r="M80" s="16">
        <f>1000000000/6000/PerfPowerST4[[#This Row],[Cons. MT]]</f>
        <v>44.150110375275936</v>
      </c>
      <c r="N80" s="16">
        <f>1000000000/7000/PerfPowerST4[[#This Row],[Cons. MT]]</f>
        <v>37.842951750236523</v>
      </c>
      <c r="O80" s="16">
        <f>1000000000/8000/PerfPowerST4[[#This Row],[Cons. MT]]</f>
        <v>33.11258278145695</v>
      </c>
      <c r="P80" s="16">
        <f>1000000000/9000/PerfPowerST4[[#This Row],[Cons. MT]]</f>
        <v>29.433406916850625</v>
      </c>
      <c r="Q80" s="16">
        <f>1000000000/10000/PerfPowerST4[[#This Row],[Cons. MT]]</f>
        <v>26.490066225165563</v>
      </c>
      <c r="R80" s="16">
        <f>1000000000/11000/PerfPowerST4[[#This Row],[Cons. MT]]</f>
        <v>24.081878386514148</v>
      </c>
      <c r="S80" s="16">
        <f>1000000000/12000/PerfPowerST4[[#This Row],[Cons. MT]]</f>
        <v>22.075055187637968</v>
      </c>
      <c r="T80" s="16">
        <f>1000000000/13000/PerfPowerST4[[#This Row],[Cons. MT]]</f>
        <v>20.376974019358126</v>
      </c>
      <c r="U80" s="16">
        <f>1000000000/14000/PerfPowerST4[[#This Row],[Cons. MT]]</f>
        <v>18.921475875118261</v>
      </c>
      <c r="V80" s="16">
        <f>1000000000/15000/PerfPowerST4[[#This Row],[Cons. MT]]</f>
        <v>17.660044150110377</v>
      </c>
    </row>
    <row r="81" spans="2:22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1" s="16" t="e">
        <f>1000000000/500/PerfPowerST4[[#This Row],[Cons. MT]]</f>
        <v>#N/A</v>
      </c>
      <c r="H81" s="16" t="e">
        <f>1000000000/1000/PerfPowerST4[[#This Row],[Cons. MT]]</f>
        <v>#N/A</v>
      </c>
      <c r="I81" s="16" t="e">
        <f>1000000000/2000/PerfPowerST4[[#This Row],[Cons. MT]]</f>
        <v>#N/A</v>
      </c>
      <c r="J81" s="16" t="e">
        <f>1000000000/3000/PerfPowerST4[[#This Row],[Cons. MT]]</f>
        <v>#N/A</v>
      </c>
      <c r="K81" s="16" t="e">
        <f>1000000000/4000/PerfPowerST4[[#This Row],[Cons. MT]]</f>
        <v>#N/A</v>
      </c>
      <c r="L81" s="16" t="e">
        <f>1000000000/5000/PerfPowerST4[[#This Row],[Cons. MT]]</f>
        <v>#N/A</v>
      </c>
      <c r="M81" s="16" t="e">
        <f>1000000000/6000/PerfPowerST4[[#This Row],[Cons. MT]]</f>
        <v>#N/A</v>
      </c>
      <c r="N81" s="16" t="e">
        <f>1000000000/7000/PerfPowerST4[[#This Row],[Cons. MT]]</f>
        <v>#N/A</v>
      </c>
      <c r="O81" s="16" t="e">
        <f>1000000000/8000/PerfPowerST4[[#This Row],[Cons. MT]]</f>
        <v>#N/A</v>
      </c>
      <c r="P81" s="16" t="e">
        <f>1000000000/9000/PerfPowerST4[[#This Row],[Cons. MT]]</f>
        <v>#N/A</v>
      </c>
      <c r="Q81" s="16" t="e">
        <f>1000000000/10000/PerfPowerST4[[#This Row],[Cons. MT]]</f>
        <v>#N/A</v>
      </c>
      <c r="R81" s="16" t="e">
        <f>1000000000/11000/PerfPowerST4[[#This Row],[Cons. MT]]</f>
        <v>#N/A</v>
      </c>
      <c r="S81" s="16" t="e">
        <f>1000000000/12000/PerfPowerST4[[#This Row],[Cons. MT]]</f>
        <v>#N/A</v>
      </c>
      <c r="T81" s="16" t="e">
        <f>1000000000/13000/PerfPowerST4[[#This Row],[Cons. MT]]</f>
        <v>#N/A</v>
      </c>
      <c r="U81" s="16" t="e">
        <f>1000000000/14000/PerfPowerST4[[#This Row],[Cons. MT]]</f>
        <v>#N/A</v>
      </c>
      <c r="V81" s="16" t="e">
        <f>1000000000/15000/PerfPowerST4[[#This Row],[Cons. MT]]</f>
        <v>#N/A</v>
      </c>
    </row>
    <row r="82" spans="2:22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>
        <f>IFERROR(IF(OR(GeneralTable[[#This Row],[Exclude From Chart]]="X",PerfPowerST4[[#This Row],[ExcludeHere]]="X",ISBLANK(GeneralTable[[#This Row],[Cons. CB23MT]])),NA(),GeneralTable[[#This Row],[Cons. CB23MT]]),NA())</f>
        <v>3703.3049999999998</v>
      </c>
      <c r="F82" s="8">
        <f>IFERROR(IF(OR(GeneralTable[[#This Row],[Exclude From Chart]]="X",PerfPowerST4[[#This Row],[ExcludeHere]]="X",ISBLANK(GeneralTable[[#This Row],[Cons. CB23MT]])),NA(),GeneralTable[[#This Row],[Dur. CB23MT]]),NA())</f>
        <v>527</v>
      </c>
      <c r="G82" s="16">
        <f>1000000000/500/PerfPowerST4[[#This Row],[Cons. MT]]</f>
        <v>540.05813725847588</v>
      </c>
      <c r="H82" s="16">
        <f>1000000000/1000/PerfPowerST4[[#This Row],[Cons. MT]]</f>
        <v>270.02906862923794</v>
      </c>
      <c r="I82" s="16">
        <f>1000000000/2000/PerfPowerST4[[#This Row],[Cons. MT]]</f>
        <v>135.01453431461897</v>
      </c>
      <c r="J82" s="16">
        <f>1000000000/3000/PerfPowerST4[[#This Row],[Cons. MT]]</f>
        <v>90.009689543079318</v>
      </c>
      <c r="K82" s="16">
        <f>1000000000/4000/PerfPowerST4[[#This Row],[Cons. MT]]</f>
        <v>67.507267157309485</v>
      </c>
      <c r="L82" s="16">
        <f>1000000000/5000/PerfPowerST4[[#This Row],[Cons. MT]]</f>
        <v>54.005813725847588</v>
      </c>
      <c r="M82" s="16">
        <f>1000000000/6000/PerfPowerST4[[#This Row],[Cons. MT]]</f>
        <v>45.004844771539659</v>
      </c>
      <c r="N82" s="16">
        <f>1000000000/7000/PerfPowerST4[[#This Row],[Cons. MT]]</f>
        <v>38.575581232748284</v>
      </c>
      <c r="O82" s="16">
        <f>1000000000/8000/PerfPowerST4[[#This Row],[Cons. MT]]</f>
        <v>33.753633578654743</v>
      </c>
      <c r="P82" s="16">
        <f>1000000000/9000/PerfPowerST4[[#This Row],[Cons. MT]]</f>
        <v>30.003229847693106</v>
      </c>
      <c r="Q82" s="16">
        <f>1000000000/10000/PerfPowerST4[[#This Row],[Cons. MT]]</f>
        <v>27.002906862923794</v>
      </c>
      <c r="R82" s="16">
        <f>1000000000/11000/PerfPowerST4[[#This Row],[Cons. MT]]</f>
        <v>24.548097148112543</v>
      </c>
      <c r="S82" s="16">
        <f>1000000000/12000/PerfPowerST4[[#This Row],[Cons. MT]]</f>
        <v>22.50242238576983</v>
      </c>
      <c r="T82" s="16">
        <f>1000000000/13000/PerfPowerST4[[#This Row],[Cons. MT]]</f>
        <v>20.771466817633687</v>
      </c>
      <c r="U82" s="16">
        <f>1000000000/14000/PerfPowerST4[[#This Row],[Cons. MT]]</f>
        <v>19.287790616374142</v>
      </c>
      <c r="V82" s="16">
        <f>1000000000/15000/PerfPowerST4[[#This Row],[Cons. MT]]</f>
        <v>18.001937908615865</v>
      </c>
    </row>
    <row r="83" spans="2:22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>
        <f>IFERROR(IF(OR(GeneralTable[[#This Row],[Exclude From Chart]]="X",PerfPowerST4[[#This Row],[ExcludeHere]]="X",ISBLANK(GeneralTable[[#This Row],[Cons. CB23MT]])),NA(),GeneralTable[[#This Row],[Cons. CB23MT]]),NA())</f>
        <v>4550</v>
      </c>
      <c r="F83" s="8">
        <f>IFERROR(IF(OR(GeneralTable[[#This Row],[Exclude From Chart]]="X",PerfPowerST4[[#This Row],[ExcludeHere]]="X",ISBLANK(GeneralTable[[#This Row],[Cons. CB23MT]])),NA(),GeneralTable[[#This Row],[Dur. CB23MT]]),NA())</f>
        <v>765.23</v>
      </c>
      <c r="G83" s="16">
        <f>1000000000/500/PerfPowerST4[[#This Row],[Cons. MT]]</f>
        <v>439.56043956043953</v>
      </c>
      <c r="H83" s="16">
        <f>1000000000/1000/PerfPowerST4[[#This Row],[Cons. MT]]</f>
        <v>219.78021978021977</v>
      </c>
      <c r="I83" s="16">
        <f>1000000000/2000/PerfPowerST4[[#This Row],[Cons. MT]]</f>
        <v>109.89010989010988</v>
      </c>
      <c r="J83" s="16">
        <f>1000000000/3000/PerfPowerST4[[#This Row],[Cons. MT]]</f>
        <v>73.260073260073256</v>
      </c>
      <c r="K83" s="16">
        <f>1000000000/4000/PerfPowerST4[[#This Row],[Cons. MT]]</f>
        <v>54.945054945054942</v>
      </c>
      <c r="L83" s="16">
        <f>1000000000/5000/PerfPowerST4[[#This Row],[Cons. MT]]</f>
        <v>43.956043956043956</v>
      </c>
      <c r="M83" s="16">
        <f>1000000000/6000/PerfPowerST4[[#This Row],[Cons. MT]]</f>
        <v>36.630036630036628</v>
      </c>
      <c r="N83" s="16">
        <f>1000000000/7000/PerfPowerST4[[#This Row],[Cons. MT]]</f>
        <v>31.397174254317115</v>
      </c>
      <c r="O83" s="16">
        <f>1000000000/8000/PerfPowerST4[[#This Row],[Cons. MT]]</f>
        <v>27.472527472527471</v>
      </c>
      <c r="P83" s="16">
        <f>1000000000/9000/PerfPowerST4[[#This Row],[Cons. MT]]</f>
        <v>24.420024420024419</v>
      </c>
      <c r="Q83" s="16">
        <f>1000000000/10000/PerfPowerST4[[#This Row],[Cons. MT]]</f>
        <v>21.978021978021978</v>
      </c>
      <c r="R83" s="16">
        <f>1000000000/11000/PerfPowerST4[[#This Row],[Cons. MT]]</f>
        <v>19.980019980019982</v>
      </c>
      <c r="S83" s="16">
        <f>1000000000/12000/PerfPowerST4[[#This Row],[Cons. MT]]</f>
        <v>18.315018315018314</v>
      </c>
      <c r="T83" s="16">
        <f>1000000000/13000/PerfPowerST4[[#This Row],[Cons. MT]]</f>
        <v>16.906170752324599</v>
      </c>
      <c r="U83" s="16">
        <f>1000000000/14000/PerfPowerST4[[#This Row],[Cons. MT]]</f>
        <v>15.698587127158557</v>
      </c>
      <c r="V83" s="16">
        <f>1000000000/15000/PerfPowerST4[[#This Row],[Cons. MT]]</f>
        <v>14.652014652014653</v>
      </c>
    </row>
    <row r="84" spans="2:22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>
        <f>IFERROR(IF(OR(GeneralTable[[#This Row],[Exclude From Chart]]="X",PerfPowerST4[[#This Row],[ExcludeHere]]="X",ISBLANK(GeneralTable[[#This Row],[Cons. CB23MT]])),NA(),GeneralTable[[#This Row],[Cons. CB23MT]]),NA())</f>
        <v>4075.1950000000002</v>
      </c>
      <c r="F84" s="8">
        <f>IFERROR(IF(OR(GeneralTable[[#This Row],[Exclude From Chart]]="X",PerfPowerST4[[#This Row],[ExcludeHere]]="X",ISBLANK(GeneralTable[[#This Row],[Cons. CB23MT]])),NA(),GeneralTable[[#This Row],[Dur. CB23MT]]),NA())</f>
        <v>162.1275</v>
      </c>
      <c r="G84" s="16">
        <f>1000000000/500/PerfPowerST4[[#This Row],[Cons. MT]]</f>
        <v>490.77406111854771</v>
      </c>
      <c r="H84" s="16">
        <f>1000000000/1000/PerfPowerST4[[#This Row],[Cons. MT]]</f>
        <v>245.38703055927385</v>
      </c>
      <c r="I84" s="16">
        <f>1000000000/2000/PerfPowerST4[[#This Row],[Cons. MT]]</f>
        <v>122.69351527963693</v>
      </c>
      <c r="J84" s="16">
        <f>1000000000/3000/PerfPowerST4[[#This Row],[Cons. MT]]</f>
        <v>81.79567685309128</v>
      </c>
      <c r="K84" s="16">
        <f>1000000000/4000/PerfPowerST4[[#This Row],[Cons. MT]]</f>
        <v>61.346757639818463</v>
      </c>
      <c r="L84" s="16">
        <f>1000000000/5000/PerfPowerST4[[#This Row],[Cons. MT]]</f>
        <v>49.077406111854771</v>
      </c>
      <c r="M84" s="16">
        <f>1000000000/6000/PerfPowerST4[[#This Row],[Cons. MT]]</f>
        <v>40.89783842654564</v>
      </c>
      <c r="N84" s="16">
        <f>1000000000/7000/PerfPowerST4[[#This Row],[Cons. MT]]</f>
        <v>35.055290079896267</v>
      </c>
      <c r="O84" s="16">
        <f>1000000000/8000/PerfPowerST4[[#This Row],[Cons. MT]]</f>
        <v>30.673378819909232</v>
      </c>
      <c r="P84" s="16">
        <f>1000000000/9000/PerfPowerST4[[#This Row],[Cons. MT]]</f>
        <v>27.265225617697094</v>
      </c>
      <c r="Q84" s="16">
        <f>1000000000/10000/PerfPowerST4[[#This Row],[Cons. MT]]</f>
        <v>24.538703055927385</v>
      </c>
      <c r="R84" s="16">
        <f>1000000000/11000/PerfPowerST4[[#This Row],[Cons. MT]]</f>
        <v>22.307911869024895</v>
      </c>
      <c r="S84" s="16">
        <f>1000000000/12000/PerfPowerST4[[#This Row],[Cons. MT]]</f>
        <v>20.44891921327282</v>
      </c>
      <c r="T84" s="16">
        <f>1000000000/13000/PerfPowerST4[[#This Row],[Cons. MT]]</f>
        <v>18.875925427636449</v>
      </c>
      <c r="U84" s="16">
        <f>1000000000/14000/PerfPowerST4[[#This Row],[Cons. MT]]</f>
        <v>17.527645039948133</v>
      </c>
      <c r="V84" s="16">
        <f>1000000000/15000/PerfPowerST4[[#This Row],[Cons. MT]]</f>
        <v>16.359135370618258</v>
      </c>
    </row>
    <row r="85" spans="2:22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>
        <f>IFERROR(IF(OR(GeneralTable[[#This Row],[Exclude From Chart]]="X",PerfPowerST4[[#This Row],[ExcludeHere]]="X",ISBLANK(GeneralTable[[#This Row],[Cons. CB23MT]])),NA(),GeneralTable[[#This Row],[Cons. CB23MT]]),NA())</f>
        <v>5208</v>
      </c>
      <c r="F85" s="8">
        <f>IFERROR(IF(OR(GeneralTable[[#This Row],[Exclude From Chart]]="X",PerfPowerST4[[#This Row],[ExcludeHere]]="X",ISBLANK(GeneralTable[[#This Row],[Cons. CB23MT]])),NA(),GeneralTable[[#This Row],[Dur. CB23MT]]),NA())</f>
        <v>168.99</v>
      </c>
      <c r="G85" s="16">
        <f>1000000000/500/PerfPowerST4[[#This Row],[Cons. MT]]</f>
        <v>384.02457757296469</v>
      </c>
      <c r="H85" s="16">
        <f>1000000000/1000/PerfPowerST4[[#This Row],[Cons. MT]]</f>
        <v>192.01228878648234</v>
      </c>
      <c r="I85" s="16">
        <f>1000000000/2000/PerfPowerST4[[#This Row],[Cons. MT]]</f>
        <v>96.006144393241172</v>
      </c>
      <c r="J85" s="16">
        <f>1000000000/3000/PerfPowerST4[[#This Row],[Cons. MT]]</f>
        <v>64.004096262160772</v>
      </c>
      <c r="K85" s="16">
        <f>1000000000/4000/PerfPowerST4[[#This Row],[Cons. MT]]</f>
        <v>48.003072196620586</v>
      </c>
      <c r="L85" s="16">
        <f>1000000000/5000/PerfPowerST4[[#This Row],[Cons. MT]]</f>
        <v>38.402457757296467</v>
      </c>
      <c r="M85" s="16">
        <f>1000000000/6000/PerfPowerST4[[#This Row],[Cons. MT]]</f>
        <v>32.002048131080386</v>
      </c>
      <c r="N85" s="16">
        <f>1000000000/7000/PerfPowerST4[[#This Row],[Cons. MT]]</f>
        <v>27.430326969497479</v>
      </c>
      <c r="O85" s="16">
        <f>1000000000/8000/PerfPowerST4[[#This Row],[Cons. MT]]</f>
        <v>24.001536098310293</v>
      </c>
      <c r="P85" s="16">
        <f>1000000000/9000/PerfPowerST4[[#This Row],[Cons. MT]]</f>
        <v>21.334698754053594</v>
      </c>
      <c r="Q85" s="16">
        <f>1000000000/10000/PerfPowerST4[[#This Row],[Cons. MT]]</f>
        <v>19.201228878648234</v>
      </c>
      <c r="R85" s="16">
        <f>1000000000/11000/PerfPowerST4[[#This Row],[Cons. MT]]</f>
        <v>17.455662616952939</v>
      </c>
      <c r="S85" s="16">
        <f>1000000000/12000/PerfPowerST4[[#This Row],[Cons. MT]]</f>
        <v>16.001024065540193</v>
      </c>
      <c r="T85" s="16">
        <f>1000000000/13000/PerfPowerST4[[#This Row],[Cons. MT]]</f>
        <v>14.77017606049864</v>
      </c>
      <c r="U85" s="16">
        <f>1000000000/14000/PerfPowerST4[[#This Row],[Cons. MT]]</f>
        <v>13.715163484748739</v>
      </c>
      <c r="V85" s="16">
        <f>1000000000/15000/PerfPowerST4[[#This Row],[Cons. MT]]</f>
        <v>12.800819252432156</v>
      </c>
    </row>
    <row r="86" spans="2:22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>
        <f>IFERROR(IF(OR(GeneralTable[[#This Row],[Exclude From Chart]]="X",PerfPowerST4[[#This Row],[ExcludeHere]]="X",ISBLANK(GeneralTable[[#This Row],[Cons. CB23MT]])),NA(),GeneralTable[[#This Row],[Cons. CB23MT]]),NA())</f>
        <v>6750</v>
      </c>
      <c r="F86" s="8">
        <f>IFERROR(IF(OR(GeneralTable[[#This Row],[Exclude From Chart]]="X",PerfPowerST4[[#This Row],[ExcludeHere]]="X",ISBLANK(GeneralTable[[#This Row],[Cons. CB23MT]])),NA(),GeneralTable[[#This Row],[Dur. CB23MT]]),NA())</f>
        <v>100.09</v>
      </c>
      <c r="G86" s="16">
        <f>1000000000/500/PerfPowerST4[[#This Row],[Cons. MT]]</f>
        <v>296.2962962962963</v>
      </c>
      <c r="H86" s="16">
        <f>1000000000/1000/PerfPowerST4[[#This Row],[Cons. MT]]</f>
        <v>148.14814814814815</v>
      </c>
      <c r="I86" s="16">
        <f>1000000000/2000/PerfPowerST4[[#This Row],[Cons. MT]]</f>
        <v>74.074074074074076</v>
      </c>
      <c r="J86" s="16">
        <f>1000000000/3000/PerfPowerST4[[#This Row],[Cons. MT]]</f>
        <v>49.382716049382715</v>
      </c>
      <c r="K86" s="16">
        <f>1000000000/4000/PerfPowerST4[[#This Row],[Cons. MT]]</f>
        <v>37.037037037037038</v>
      </c>
      <c r="L86" s="16">
        <f>1000000000/5000/PerfPowerST4[[#This Row],[Cons. MT]]</f>
        <v>29.62962962962963</v>
      </c>
      <c r="M86" s="16">
        <f>1000000000/6000/PerfPowerST4[[#This Row],[Cons. MT]]</f>
        <v>24.691358024691358</v>
      </c>
      <c r="N86" s="16">
        <f>1000000000/7000/PerfPowerST4[[#This Row],[Cons. MT]]</f>
        <v>21.164021164021165</v>
      </c>
      <c r="O86" s="16">
        <f>1000000000/8000/PerfPowerST4[[#This Row],[Cons. MT]]</f>
        <v>18.518518518518519</v>
      </c>
      <c r="P86" s="16">
        <f>1000000000/9000/PerfPowerST4[[#This Row],[Cons. MT]]</f>
        <v>16.460905349794238</v>
      </c>
      <c r="Q86" s="16">
        <f>1000000000/10000/PerfPowerST4[[#This Row],[Cons. MT]]</f>
        <v>14.814814814814815</v>
      </c>
      <c r="R86" s="16">
        <f>1000000000/11000/PerfPowerST4[[#This Row],[Cons. MT]]</f>
        <v>13.468013468013469</v>
      </c>
      <c r="S86" s="16">
        <f>1000000000/12000/PerfPowerST4[[#This Row],[Cons. MT]]</f>
        <v>12.345679012345679</v>
      </c>
      <c r="T86" s="16">
        <f>1000000000/13000/PerfPowerST4[[#This Row],[Cons. MT]]</f>
        <v>11.396011396011396</v>
      </c>
      <c r="U86" s="16">
        <f>1000000000/14000/PerfPowerST4[[#This Row],[Cons. MT]]</f>
        <v>10.582010582010582</v>
      </c>
      <c r="V86" s="16">
        <f>1000000000/15000/PerfPowerST4[[#This Row],[Cons. MT]]</f>
        <v>9.8765432098765444</v>
      </c>
    </row>
    <row r="87" spans="2:22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>
        <f>IFERROR(IF(OR(GeneralTable[[#This Row],[Exclude From Chart]]="X",PerfPowerST4[[#This Row],[ExcludeHere]]="X",ISBLANK(GeneralTable[[#This Row],[Cons. CB23MT]])),NA(),GeneralTable[[#This Row],[Cons. CB23MT]]),NA())</f>
        <v>8241.4330000000009</v>
      </c>
      <c r="F87" s="8">
        <f>IFERROR(IF(OR(GeneralTable[[#This Row],[Exclude From Chart]]="X",PerfPowerST4[[#This Row],[ExcludeHere]]="X",ISBLANK(GeneralTable[[#This Row],[Cons. CB23MT]])),NA(),GeneralTable[[#This Row],[Dur. CB23MT]]),NA())</f>
        <v>64.282000000000011</v>
      </c>
      <c r="G87" s="16">
        <f>1000000000/500/PerfPowerST4[[#This Row],[Cons. MT]]</f>
        <v>242.67624331836464</v>
      </c>
      <c r="H87" s="16">
        <f>1000000000/1000/PerfPowerST4[[#This Row],[Cons. MT]]</f>
        <v>121.33812165918232</v>
      </c>
      <c r="I87" s="16">
        <f>1000000000/2000/PerfPowerST4[[#This Row],[Cons. MT]]</f>
        <v>60.66906082959116</v>
      </c>
      <c r="J87" s="16">
        <f>1000000000/3000/PerfPowerST4[[#This Row],[Cons. MT]]</f>
        <v>40.446040553060769</v>
      </c>
      <c r="K87" s="16">
        <f>1000000000/4000/PerfPowerST4[[#This Row],[Cons. MT]]</f>
        <v>30.33453041479558</v>
      </c>
      <c r="L87" s="16">
        <f>1000000000/5000/PerfPowerST4[[#This Row],[Cons. MT]]</f>
        <v>24.267624331836462</v>
      </c>
      <c r="M87" s="16">
        <f>1000000000/6000/PerfPowerST4[[#This Row],[Cons. MT]]</f>
        <v>20.223020276530384</v>
      </c>
      <c r="N87" s="16">
        <f>1000000000/7000/PerfPowerST4[[#This Row],[Cons. MT]]</f>
        <v>17.334017379883189</v>
      </c>
      <c r="O87" s="16">
        <f>1000000000/8000/PerfPowerST4[[#This Row],[Cons. MT]]</f>
        <v>15.16726520739779</v>
      </c>
      <c r="P87" s="16">
        <f>1000000000/9000/PerfPowerST4[[#This Row],[Cons. MT]]</f>
        <v>13.482013517686923</v>
      </c>
      <c r="Q87" s="16">
        <f>1000000000/10000/PerfPowerST4[[#This Row],[Cons. MT]]</f>
        <v>12.133812165918231</v>
      </c>
      <c r="R87" s="16">
        <f>1000000000/11000/PerfPowerST4[[#This Row],[Cons. MT]]</f>
        <v>11.030738332652938</v>
      </c>
      <c r="S87" s="16">
        <f>1000000000/12000/PerfPowerST4[[#This Row],[Cons. MT]]</f>
        <v>10.111510138265192</v>
      </c>
      <c r="T87" s="16">
        <f>1000000000/13000/PerfPowerST4[[#This Row],[Cons. MT]]</f>
        <v>9.3337016660909473</v>
      </c>
      <c r="U87" s="16">
        <f>1000000000/14000/PerfPowerST4[[#This Row],[Cons. MT]]</f>
        <v>8.6670086899415946</v>
      </c>
      <c r="V87" s="16">
        <f>1000000000/15000/PerfPowerST4[[#This Row],[Cons. MT]]</f>
        <v>8.0892081106121552</v>
      </c>
    </row>
    <row r="88" spans="2:22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8" s="16" t="e">
        <f>1000000000/500/PerfPowerST4[[#This Row],[Cons. MT]]</f>
        <v>#N/A</v>
      </c>
      <c r="H88" s="16" t="e">
        <f>1000000000/1000/PerfPowerST4[[#This Row],[Cons. MT]]</f>
        <v>#N/A</v>
      </c>
      <c r="I88" s="16" t="e">
        <f>1000000000/2000/PerfPowerST4[[#This Row],[Cons. MT]]</f>
        <v>#N/A</v>
      </c>
      <c r="J88" s="16" t="e">
        <f>1000000000/3000/PerfPowerST4[[#This Row],[Cons. MT]]</f>
        <v>#N/A</v>
      </c>
      <c r="K88" s="16" t="e">
        <f>1000000000/4000/PerfPowerST4[[#This Row],[Cons. MT]]</f>
        <v>#N/A</v>
      </c>
      <c r="L88" s="16" t="e">
        <f>1000000000/5000/PerfPowerST4[[#This Row],[Cons. MT]]</f>
        <v>#N/A</v>
      </c>
      <c r="M88" s="16" t="e">
        <f>1000000000/6000/PerfPowerST4[[#This Row],[Cons. MT]]</f>
        <v>#N/A</v>
      </c>
      <c r="N88" s="16" t="e">
        <f>1000000000/7000/PerfPowerST4[[#This Row],[Cons. MT]]</f>
        <v>#N/A</v>
      </c>
      <c r="O88" s="16" t="e">
        <f>1000000000/8000/PerfPowerST4[[#This Row],[Cons. MT]]</f>
        <v>#N/A</v>
      </c>
      <c r="P88" s="16" t="e">
        <f>1000000000/9000/PerfPowerST4[[#This Row],[Cons. MT]]</f>
        <v>#N/A</v>
      </c>
      <c r="Q88" s="16" t="e">
        <f>1000000000/10000/PerfPowerST4[[#This Row],[Cons. MT]]</f>
        <v>#N/A</v>
      </c>
      <c r="R88" s="16" t="e">
        <f>1000000000/11000/PerfPowerST4[[#This Row],[Cons. MT]]</f>
        <v>#N/A</v>
      </c>
      <c r="S88" s="16" t="e">
        <f>1000000000/12000/PerfPowerST4[[#This Row],[Cons. MT]]</f>
        <v>#N/A</v>
      </c>
      <c r="T88" s="16" t="e">
        <f>1000000000/13000/PerfPowerST4[[#This Row],[Cons. MT]]</f>
        <v>#N/A</v>
      </c>
      <c r="U88" s="16" t="e">
        <f>1000000000/14000/PerfPowerST4[[#This Row],[Cons. MT]]</f>
        <v>#N/A</v>
      </c>
      <c r="V88" s="16" t="e">
        <f>1000000000/15000/PerfPowerST4[[#This Row],[Cons. MT]]</f>
        <v>#N/A</v>
      </c>
    </row>
    <row r="89" spans="2:22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9" s="16" t="e">
        <f>1000000000/500/PerfPowerST4[[#This Row],[Cons. MT]]</f>
        <v>#N/A</v>
      </c>
      <c r="H89" s="16" t="e">
        <f>1000000000/1000/PerfPowerST4[[#This Row],[Cons. MT]]</f>
        <v>#N/A</v>
      </c>
      <c r="I89" s="16" t="e">
        <f>1000000000/2000/PerfPowerST4[[#This Row],[Cons. MT]]</f>
        <v>#N/A</v>
      </c>
      <c r="J89" s="16" t="e">
        <f>1000000000/3000/PerfPowerST4[[#This Row],[Cons. MT]]</f>
        <v>#N/A</v>
      </c>
      <c r="K89" s="16" t="e">
        <f>1000000000/4000/PerfPowerST4[[#This Row],[Cons. MT]]</f>
        <v>#N/A</v>
      </c>
      <c r="L89" s="16" t="e">
        <f>1000000000/5000/PerfPowerST4[[#This Row],[Cons. MT]]</f>
        <v>#N/A</v>
      </c>
      <c r="M89" s="16" t="e">
        <f>1000000000/6000/PerfPowerST4[[#This Row],[Cons. MT]]</f>
        <v>#N/A</v>
      </c>
      <c r="N89" s="16" t="e">
        <f>1000000000/7000/PerfPowerST4[[#This Row],[Cons. MT]]</f>
        <v>#N/A</v>
      </c>
      <c r="O89" s="16" t="e">
        <f>1000000000/8000/PerfPowerST4[[#This Row],[Cons. MT]]</f>
        <v>#N/A</v>
      </c>
      <c r="P89" s="16" t="e">
        <f>1000000000/9000/PerfPowerST4[[#This Row],[Cons. MT]]</f>
        <v>#N/A</v>
      </c>
      <c r="Q89" s="16" t="e">
        <f>1000000000/10000/PerfPowerST4[[#This Row],[Cons. MT]]</f>
        <v>#N/A</v>
      </c>
      <c r="R89" s="16" t="e">
        <f>1000000000/11000/PerfPowerST4[[#This Row],[Cons. MT]]</f>
        <v>#N/A</v>
      </c>
      <c r="S89" s="16" t="e">
        <f>1000000000/12000/PerfPowerST4[[#This Row],[Cons. MT]]</f>
        <v>#N/A</v>
      </c>
      <c r="T89" s="16" t="e">
        <f>1000000000/13000/PerfPowerST4[[#This Row],[Cons. MT]]</f>
        <v>#N/A</v>
      </c>
      <c r="U89" s="16" t="e">
        <f>1000000000/14000/PerfPowerST4[[#This Row],[Cons. MT]]</f>
        <v>#N/A</v>
      </c>
      <c r="V89" s="16" t="e">
        <f>1000000000/15000/PerfPowerST4[[#This Row],[Cons. MT]]</f>
        <v>#N/A</v>
      </c>
    </row>
    <row r="90" spans="2:22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0" s="16" t="e">
        <f>1000000000/500/PerfPowerST4[[#This Row],[Cons. MT]]</f>
        <v>#N/A</v>
      </c>
      <c r="H90" s="16" t="e">
        <f>1000000000/1000/PerfPowerST4[[#This Row],[Cons. MT]]</f>
        <v>#N/A</v>
      </c>
      <c r="I90" s="16" t="e">
        <f>1000000000/2000/PerfPowerST4[[#This Row],[Cons. MT]]</f>
        <v>#N/A</v>
      </c>
      <c r="J90" s="16" t="e">
        <f>1000000000/3000/PerfPowerST4[[#This Row],[Cons. MT]]</f>
        <v>#N/A</v>
      </c>
      <c r="K90" s="16" t="e">
        <f>1000000000/4000/PerfPowerST4[[#This Row],[Cons. MT]]</f>
        <v>#N/A</v>
      </c>
      <c r="L90" s="16" t="e">
        <f>1000000000/5000/PerfPowerST4[[#This Row],[Cons. MT]]</f>
        <v>#N/A</v>
      </c>
      <c r="M90" s="16" t="e">
        <f>1000000000/6000/PerfPowerST4[[#This Row],[Cons. MT]]</f>
        <v>#N/A</v>
      </c>
      <c r="N90" s="16" t="e">
        <f>1000000000/7000/PerfPowerST4[[#This Row],[Cons. MT]]</f>
        <v>#N/A</v>
      </c>
      <c r="O90" s="16" t="e">
        <f>1000000000/8000/PerfPowerST4[[#This Row],[Cons. MT]]</f>
        <v>#N/A</v>
      </c>
      <c r="P90" s="16" t="e">
        <f>1000000000/9000/PerfPowerST4[[#This Row],[Cons. MT]]</f>
        <v>#N/A</v>
      </c>
      <c r="Q90" s="16" t="e">
        <f>1000000000/10000/PerfPowerST4[[#This Row],[Cons. MT]]</f>
        <v>#N/A</v>
      </c>
      <c r="R90" s="16" t="e">
        <f>1000000000/11000/PerfPowerST4[[#This Row],[Cons. MT]]</f>
        <v>#N/A</v>
      </c>
      <c r="S90" s="16" t="e">
        <f>1000000000/12000/PerfPowerST4[[#This Row],[Cons. MT]]</f>
        <v>#N/A</v>
      </c>
      <c r="T90" s="16" t="e">
        <f>1000000000/13000/PerfPowerST4[[#This Row],[Cons. MT]]</f>
        <v>#N/A</v>
      </c>
      <c r="U90" s="16" t="e">
        <f>1000000000/14000/PerfPowerST4[[#This Row],[Cons. MT]]</f>
        <v>#N/A</v>
      </c>
      <c r="V90" s="16" t="e">
        <f>1000000000/15000/PerfPowerST4[[#This Row],[Cons. MT]]</f>
        <v>#N/A</v>
      </c>
    </row>
    <row r="91" spans="2:22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1" s="16" t="e">
        <f>1000000000/500/PerfPowerST4[[#This Row],[Cons. MT]]</f>
        <v>#N/A</v>
      </c>
      <c r="H91" s="16" t="e">
        <f>1000000000/1000/PerfPowerST4[[#This Row],[Cons. MT]]</f>
        <v>#N/A</v>
      </c>
      <c r="I91" s="16" t="e">
        <f>1000000000/2000/PerfPowerST4[[#This Row],[Cons. MT]]</f>
        <v>#N/A</v>
      </c>
      <c r="J91" s="16" t="e">
        <f>1000000000/3000/PerfPowerST4[[#This Row],[Cons. MT]]</f>
        <v>#N/A</v>
      </c>
      <c r="K91" s="16" t="e">
        <f>1000000000/4000/PerfPowerST4[[#This Row],[Cons. MT]]</f>
        <v>#N/A</v>
      </c>
      <c r="L91" s="16" t="e">
        <f>1000000000/5000/PerfPowerST4[[#This Row],[Cons. MT]]</f>
        <v>#N/A</v>
      </c>
      <c r="M91" s="16" t="e">
        <f>1000000000/6000/PerfPowerST4[[#This Row],[Cons. MT]]</f>
        <v>#N/A</v>
      </c>
      <c r="N91" s="16" t="e">
        <f>1000000000/7000/PerfPowerST4[[#This Row],[Cons. MT]]</f>
        <v>#N/A</v>
      </c>
      <c r="O91" s="16" t="e">
        <f>1000000000/8000/PerfPowerST4[[#This Row],[Cons. MT]]</f>
        <v>#N/A</v>
      </c>
      <c r="P91" s="16" t="e">
        <f>1000000000/9000/PerfPowerST4[[#This Row],[Cons. MT]]</f>
        <v>#N/A</v>
      </c>
      <c r="Q91" s="16" t="e">
        <f>1000000000/10000/PerfPowerST4[[#This Row],[Cons. MT]]</f>
        <v>#N/A</v>
      </c>
      <c r="R91" s="16" t="e">
        <f>1000000000/11000/PerfPowerST4[[#This Row],[Cons. MT]]</f>
        <v>#N/A</v>
      </c>
      <c r="S91" s="16" t="e">
        <f>1000000000/12000/PerfPowerST4[[#This Row],[Cons. MT]]</f>
        <v>#N/A</v>
      </c>
      <c r="T91" s="16" t="e">
        <f>1000000000/13000/PerfPowerST4[[#This Row],[Cons. MT]]</f>
        <v>#N/A</v>
      </c>
      <c r="U91" s="16" t="e">
        <f>1000000000/14000/PerfPowerST4[[#This Row],[Cons. MT]]</f>
        <v>#N/A</v>
      </c>
      <c r="V91" s="16" t="e">
        <f>1000000000/15000/PerfPowerST4[[#This Row],[Cons. MT]]</f>
        <v>#N/A</v>
      </c>
    </row>
    <row r="92" spans="2:22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2" s="16" t="e">
        <f>1000000000/500/PerfPowerST4[[#This Row],[Cons. MT]]</f>
        <v>#N/A</v>
      </c>
      <c r="H92" s="16" t="e">
        <f>1000000000/1000/PerfPowerST4[[#This Row],[Cons. MT]]</f>
        <v>#N/A</v>
      </c>
      <c r="I92" s="16" t="e">
        <f>1000000000/2000/PerfPowerST4[[#This Row],[Cons. MT]]</f>
        <v>#N/A</v>
      </c>
      <c r="J92" s="16" t="e">
        <f>1000000000/3000/PerfPowerST4[[#This Row],[Cons. MT]]</f>
        <v>#N/A</v>
      </c>
      <c r="K92" s="16" t="e">
        <f>1000000000/4000/PerfPowerST4[[#This Row],[Cons. MT]]</f>
        <v>#N/A</v>
      </c>
      <c r="L92" s="16" t="e">
        <f>1000000000/5000/PerfPowerST4[[#This Row],[Cons. MT]]</f>
        <v>#N/A</v>
      </c>
      <c r="M92" s="16" t="e">
        <f>1000000000/6000/PerfPowerST4[[#This Row],[Cons. MT]]</f>
        <v>#N/A</v>
      </c>
      <c r="N92" s="16" t="e">
        <f>1000000000/7000/PerfPowerST4[[#This Row],[Cons. MT]]</f>
        <v>#N/A</v>
      </c>
      <c r="O92" s="16" t="e">
        <f>1000000000/8000/PerfPowerST4[[#This Row],[Cons. MT]]</f>
        <v>#N/A</v>
      </c>
      <c r="P92" s="16" t="e">
        <f>1000000000/9000/PerfPowerST4[[#This Row],[Cons. MT]]</f>
        <v>#N/A</v>
      </c>
      <c r="Q92" s="16" t="e">
        <f>1000000000/10000/PerfPowerST4[[#This Row],[Cons. MT]]</f>
        <v>#N/A</v>
      </c>
      <c r="R92" s="16" t="e">
        <f>1000000000/11000/PerfPowerST4[[#This Row],[Cons. MT]]</f>
        <v>#N/A</v>
      </c>
      <c r="S92" s="16" t="e">
        <f>1000000000/12000/PerfPowerST4[[#This Row],[Cons. MT]]</f>
        <v>#N/A</v>
      </c>
      <c r="T92" s="16" t="e">
        <f>1000000000/13000/PerfPowerST4[[#This Row],[Cons. MT]]</f>
        <v>#N/A</v>
      </c>
      <c r="U92" s="16" t="e">
        <f>1000000000/14000/PerfPowerST4[[#This Row],[Cons. MT]]</f>
        <v>#N/A</v>
      </c>
      <c r="V92" s="16" t="e">
        <f>1000000000/15000/PerfPowerST4[[#This Row],[Cons. MT]]</f>
        <v>#N/A</v>
      </c>
    </row>
    <row r="93" spans="2:22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>
        <f>IFERROR(IF(OR(GeneralTable[[#This Row],[Exclude From Chart]]="X",PerfPowerST4[[#This Row],[ExcludeHere]]="X",ISBLANK(GeneralTable[[#This Row],[Cons. CB23MT]])),NA(),GeneralTable[[#This Row],[Cons. CB23MT]]),NA())</f>
        <v>5274</v>
      </c>
      <c r="F93" s="12">
        <f>IFERROR(IF(OR(GeneralTable[[#This Row],[Exclude From Chart]]="X",PerfPowerST4[[#This Row],[ExcludeHere]]="X",ISBLANK(GeneralTable[[#This Row],[Cons. CB23MT]])),NA(),GeneralTable[[#This Row],[Dur. CB23MT]]),NA())</f>
        <v>44.76</v>
      </c>
      <c r="G93" s="16">
        <f>1000000000/500/PerfPowerST4[[#This Row],[Cons. MT]]</f>
        <v>379.21880925293897</v>
      </c>
      <c r="H93" s="16">
        <f>1000000000/1000/PerfPowerST4[[#This Row],[Cons. MT]]</f>
        <v>189.60940462646948</v>
      </c>
      <c r="I93" s="16">
        <f>1000000000/2000/PerfPowerST4[[#This Row],[Cons. MT]]</f>
        <v>94.804702313234742</v>
      </c>
      <c r="J93" s="16">
        <f>1000000000/3000/PerfPowerST4[[#This Row],[Cons. MT]]</f>
        <v>63.203134875489823</v>
      </c>
      <c r="K93" s="16">
        <f>1000000000/4000/PerfPowerST4[[#This Row],[Cons. MT]]</f>
        <v>47.402351156617371</v>
      </c>
      <c r="L93" s="16">
        <f>1000000000/5000/PerfPowerST4[[#This Row],[Cons. MT]]</f>
        <v>37.921880925293891</v>
      </c>
      <c r="M93" s="16">
        <f>1000000000/6000/PerfPowerST4[[#This Row],[Cons. MT]]</f>
        <v>31.601567437744912</v>
      </c>
      <c r="N93" s="16">
        <f>1000000000/7000/PerfPowerST4[[#This Row],[Cons. MT]]</f>
        <v>27.087057803781356</v>
      </c>
      <c r="O93" s="16">
        <f>1000000000/8000/PerfPowerST4[[#This Row],[Cons. MT]]</f>
        <v>23.701175578308685</v>
      </c>
      <c r="P93" s="16">
        <f>1000000000/9000/PerfPowerST4[[#This Row],[Cons. MT]]</f>
        <v>21.067711625163273</v>
      </c>
      <c r="Q93" s="16">
        <f>1000000000/10000/PerfPowerST4[[#This Row],[Cons. MT]]</f>
        <v>18.960940462646946</v>
      </c>
      <c r="R93" s="16">
        <f>1000000000/11000/PerfPowerST4[[#This Row],[Cons. MT]]</f>
        <v>17.237218602406315</v>
      </c>
      <c r="S93" s="16">
        <f>1000000000/12000/PerfPowerST4[[#This Row],[Cons. MT]]</f>
        <v>15.800783718872456</v>
      </c>
      <c r="T93" s="16">
        <f>1000000000/13000/PerfPowerST4[[#This Row],[Cons. MT]]</f>
        <v>14.585338817420729</v>
      </c>
      <c r="U93" s="16">
        <f>1000000000/14000/PerfPowerST4[[#This Row],[Cons. MT]]</f>
        <v>13.543528901890678</v>
      </c>
      <c r="V93" s="16">
        <f>1000000000/15000/PerfPowerST4[[#This Row],[Cons. MT]]</f>
        <v>12.640626975097966</v>
      </c>
    </row>
    <row r="94" spans="2:22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4" s="14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4" s="16" t="e">
        <f>1000000000/500/PerfPowerST4[[#This Row],[Cons. MT]]</f>
        <v>#N/A</v>
      </c>
      <c r="H94" s="16" t="e">
        <f>1000000000/1000/PerfPowerST4[[#This Row],[Cons. MT]]</f>
        <v>#N/A</v>
      </c>
      <c r="I94" s="16" t="e">
        <f>1000000000/2000/PerfPowerST4[[#This Row],[Cons. MT]]</f>
        <v>#N/A</v>
      </c>
      <c r="J94" s="16" t="e">
        <f>1000000000/3000/PerfPowerST4[[#This Row],[Cons. MT]]</f>
        <v>#N/A</v>
      </c>
      <c r="K94" s="16" t="e">
        <f>1000000000/4000/PerfPowerST4[[#This Row],[Cons. MT]]</f>
        <v>#N/A</v>
      </c>
      <c r="L94" s="16" t="e">
        <f>1000000000/5000/PerfPowerST4[[#This Row],[Cons. MT]]</f>
        <v>#N/A</v>
      </c>
      <c r="M94" s="16" t="e">
        <f>1000000000/6000/PerfPowerST4[[#This Row],[Cons. MT]]</f>
        <v>#N/A</v>
      </c>
      <c r="N94" s="16" t="e">
        <f>1000000000/7000/PerfPowerST4[[#This Row],[Cons. MT]]</f>
        <v>#N/A</v>
      </c>
      <c r="O94" s="16" t="e">
        <f>1000000000/8000/PerfPowerST4[[#This Row],[Cons. MT]]</f>
        <v>#N/A</v>
      </c>
      <c r="P94" s="16" t="e">
        <f>1000000000/9000/PerfPowerST4[[#This Row],[Cons. MT]]</f>
        <v>#N/A</v>
      </c>
      <c r="Q94" s="16" t="e">
        <f>1000000000/10000/PerfPowerST4[[#This Row],[Cons. MT]]</f>
        <v>#N/A</v>
      </c>
      <c r="R94" s="16" t="e">
        <f>1000000000/11000/PerfPowerST4[[#This Row],[Cons. MT]]</f>
        <v>#N/A</v>
      </c>
      <c r="S94" s="16" t="e">
        <f>1000000000/12000/PerfPowerST4[[#This Row],[Cons. MT]]</f>
        <v>#N/A</v>
      </c>
      <c r="T94" s="16" t="e">
        <f>1000000000/13000/PerfPowerST4[[#This Row],[Cons. MT]]</f>
        <v>#N/A</v>
      </c>
      <c r="U94" s="16" t="e">
        <f>1000000000/14000/PerfPowerST4[[#This Row],[Cons. MT]]</f>
        <v>#N/A</v>
      </c>
      <c r="V94" s="16" t="e">
        <f>1000000000/15000/PerfPowerST4[[#This Row],[Cons. MT]]</f>
        <v>#N/A</v>
      </c>
    </row>
    <row r="95" spans="2:22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30</v>
      </c>
      <c r="E9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5" s="16" t="e">
        <f>1000000000/500/PerfPowerST4[[#This Row],[Cons. MT]]</f>
        <v>#N/A</v>
      </c>
      <c r="H95" s="16" t="e">
        <f>1000000000/1000/PerfPowerST4[[#This Row],[Cons. MT]]</f>
        <v>#N/A</v>
      </c>
      <c r="I95" s="16" t="e">
        <f>1000000000/2000/PerfPowerST4[[#This Row],[Cons. MT]]</f>
        <v>#N/A</v>
      </c>
      <c r="J95" s="16" t="e">
        <f>1000000000/3000/PerfPowerST4[[#This Row],[Cons. MT]]</f>
        <v>#N/A</v>
      </c>
      <c r="K95" s="16" t="e">
        <f>1000000000/4000/PerfPowerST4[[#This Row],[Cons. MT]]</f>
        <v>#N/A</v>
      </c>
      <c r="L95" s="16" t="e">
        <f>1000000000/5000/PerfPowerST4[[#This Row],[Cons. MT]]</f>
        <v>#N/A</v>
      </c>
      <c r="M95" s="16" t="e">
        <f>1000000000/6000/PerfPowerST4[[#This Row],[Cons. MT]]</f>
        <v>#N/A</v>
      </c>
      <c r="N95" s="16" t="e">
        <f>1000000000/7000/PerfPowerST4[[#This Row],[Cons. MT]]</f>
        <v>#N/A</v>
      </c>
      <c r="O95" s="16" t="e">
        <f>1000000000/8000/PerfPowerST4[[#This Row],[Cons. MT]]</f>
        <v>#N/A</v>
      </c>
      <c r="P95" s="16" t="e">
        <f>1000000000/9000/PerfPowerST4[[#This Row],[Cons. MT]]</f>
        <v>#N/A</v>
      </c>
      <c r="Q95" s="16" t="e">
        <f>1000000000/10000/PerfPowerST4[[#This Row],[Cons. MT]]</f>
        <v>#N/A</v>
      </c>
      <c r="R95" s="16" t="e">
        <f>1000000000/11000/PerfPowerST4[[#This Row],[Cons. MT]]</f>
        <v>#N/A</v>
      </c>
      <c r="S95" s="16" t="e">
        <f>1000000000/12000/PerfPowerST4[[#This Row],[Cons. MT]]</f>
        <v>#N/A</v>
      </c>
      <c r="T95" s="16" t="e">
        <f>1000000000/13000/PerfPowerST4[[#This Row],[Cons. MT]]</f>
        <v>#N/A</v>
      </c>
      <c r="U95" s="16" t="e">
        <f>1000000000/14000/PerfPowerST4[[#This Row],[Cons. MT]]</f>
        <v>#N/A</v>
      </c>
      <c r="V95" s="16" t="e">
        <f>1000000000/15000/PerfPowerST4[[#This Row],[Cons. MT]]</f>
        <v>#N/A</v>
      </c>
    </row>
    <row r="96" spans="2:22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6" s="16" t="e">
        <f>1000000000/500/PerfPowerST4[[#This Row],[Cons. MT]]</f>
        <v>#N/A</v>
      </c>
      <c r="H96" s="16" t="e">
        <f>1000000000/1000/PerfPowerST4[[#This Row],[Cons. MT]]</f>
        <v>#N/A</v>
      </c>
      <c r="I96" s="16" t="e">
        <f>1000000000/2000/PerfPowerST4[[#This Row],[Cons. MT]]</f>
        <v>#N/A</v>
      </c>
      <c r="J96" s="16" t="e">
        <f>1000000000/3000/PerfPowerST4[[#This Row],[Cons. MT]]</f>
        <v>#N/A</v>
      </c>
      <c r="K96" s="16" t="e">
        <f>1000000000/4000/PerfPowerST4[[#This Row],[Cons. MT]]</f>
        <v>#N/A</v>
      </c>
      <c r="L96" s="16" t="e">
        <f>1000000000/5000/PerfPowerST4[[#This Row],[Cons. MT]]</f>
        <v>#N/A</v>
      </c>
      <c r="M96" s="16" t="e">
        <f>1000000000/6000/PerfPowerST4[[#This Row],[Cons. MT]]</f>
        <v>#N/A</v>
      </c>
      <c r="N96" s="16" t="e">
        <f>1000000000/7000/PerfPowerST4[[#This Row],[Cons. MT]]</f>
        <v>#N/A</v>
      </c>
      <c r="O96" s="16" t="e">
        <f>1000000000/8000/PerfPowerST4[[#This Row],[Cons. MT]]</f>
        <v>#N/A</v>
      </c>
      <c r="P96" s="16" t="e">
        <f>1000000000/9000/PerfPowerST4[[#This Row],[Cons. MT]]</f>
        <v>#N/A</v>
      </c>
      <c r="Q96" s="16" t="e">
        <f>1000000000/10000/PerfPowerST4[[#This Row],[Cons. MT]]</f>
        <v>#N/A</v>
      </c>
      <c r="R96" s="16" t="e">
        <f>1000000000/11000/PerfPowerST4[[#This Row],[Cons. MT]]</f>
        <v>#N/A</v>
      </c>
      <c r="S96" s="16" t="e">
        <f>1000000000/12000/PerfPowerST4[[#This Row],[Cons. MT]]</f>
        <v>#N/A</v>
      </c>
      <c r="T96" s="16" t="e">
        <f>1000000000/13000/PerfPowerST4[[#This Row],[Cons. MT]]</f>
        <v>#N/A</v>
      </c>
      <c r="U96" s="16" t="e">
        <f>1000000000/14000/PerfPowerST4[[#This Row],[Cons. MT]]</f>
        <v>#N/A</v>
      </c>
      <c r="V96" s="16" t="e">
        <f>1000000000/15000/PerfPowerST4[[#This Row],[Cons. MT]]</f>
        <v>#N/A</v>
      </c>
    </row>
    <row r="97" spans="2:22" x14ac:dyDescent="0.3">
      <c r="B97">
        <f>IFERROR(GeneralTable[[#This Row],[Ref.]],NA())</f>
        <v>94</v>
      </c>
      <c r="C97" s="10" t="e">
        <f>IFERROR(IF(GeneralTable[[#This Row],[Exclude From Chart]]="X",NA(),GeneralTable[[#This Row],[GraphLabel]]),NA())</f>
        <v>#N/A</v>
      </c>
      <c r="D97" s="10"/>
      <c r="E9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7" s="16" t="e">
        <f>1000000000/500/PerfPowerST4[[#This Row],[Cons. MT]]</f>
        <v>#N/A</v>
      </c>
      <c r="H97" s="16" t="e">
        <f>1000000000/1000/PerfPowerST4[[#This Row],[Cons. MT]]</f>
        <v>#N/A</v>
      </c>
      <c r="I97" s="16" t="e">
        <f>1000000000/2000/PerfPowerST4[[#This Row],[Cons. MT]]</f>
        <v>#N/A</v>
      </c>
      <c r="J97" s="16" t="e">
        <f>1000000000/3000/PerfPowerST4[[#This Row],[Cons. MT]]</f>
        <v>#N/A</v>
      </c>
      <c r="K97" s="16" t="e">
        <f>1000000000/4000/PerfPowerST4[[#This Row],[Cons. MT]]</f>
        <v>#N/A</v>
      </c>
      <c r="L97" s="16" t="e">
        <f>1000000000/5000/PerfPowerST4[[#This Row],[Cons. MT]]</f>
        <v>#N/A</v>
      </c>
      <c r="M97" s="16" t="e">
        <f>1000000000/6000/PerfPowerST4[[#This Row],[Cons. MT]]</f>
        <v>#N/A</v>
      </c>
      <c r="N97" s="16" t="e">
        <f>1000000000/7000/PerfPowerST4[[#This Row],[Cons. MT]]</f>
        <v>#N/A</v>
      </c>
      <c r="O97" s="16" t="e">
        <f>1000000000/8000/PerfPowerST4[[#This Row],[Cons. MT]]</f>
        <v>#N/A</v>
      </c>
      <c r="P97" s="16" t="e">
        <f>1000000000/9000/PerfPowerST4[[#This Row],[Cons. MT]]</f>
        <v>#N/A</v>
      </c>
      <c r="Q97" s="16" t="e">
        <f>1000000000/10000/PerfPowerST4[[#This Row],[Cons. MT]]</f>
        <v>#N/A</v>
      </c>
      <c r="R97" s="16" t="e">
        <f>1000000000/11000/PerfPowerST4[[#This Row],[Cons. MT]]</f>
        <v>#N/A</v>
      </c>
      <c r="S97" s="16" t="e">
        <f>1000000000/12000/PerfPowerST4[[#This Row],[Cons. MT]]</f>
        <v>#N/A</v>
      </c>
      <c r="T97" s="16" t="e">
        <f>1000000000/13000/PerfPowerST4[[#This Row],[Cons. MT]]</f>
        <v>#N/A</v>
      </c>
      <c r="U97" s="16" t="e">
        <f>1000000000/14000/PerfPowerST4[[#This Row],[Cons. MT]]</f>
        <v>#N/A</v>
      </c>
      <c r="V97" s="16" t="e">
        <f>1000000000/15000/PerfPowerST4[[#This Row],[Cons. MT]]</f>
        <v>#N/A</v>
      </c>
    </row>
    <row r="98" spans="2:22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>
        <f>IFERROR(IF(OR(GeneralTable[[#This Row],[Exclude From Chart]]="X",PerfPowerST4[[#This Row],[ExcludeHere]]="X",ISBLANK(GeneralTable[[#This Row],[Cons. CB23MT]])),NA(),GeneralTable[[#This Row],[Cons. CB23MT]]),NA())</f>
        <v>4800.7988888888895</v>
      </c>
      <c r="F98" s="12">
        <f>IFERROR(IF(OR(GeneralTable[[#This Row],[Exclude From Chart]]="X",PerfPowerST4[[#This Row],[ExcludeHere]]="X",ISBLANK(GeneralTable[[#This Row],[Cons. CB23MT]])),NA(),GeneralTable[[#This Row],[Dur. CB23MT]]),NA())</f>
        <v>74.934444444444438</v>
      </c>
      <c r="G98" s="16">
        <f>1000000000/500/PerfPowerST4[[#This Row],[Cons. MT]]</f>
        <v>416.59733021286496</v>
      </c>
      <c r="H98" s="16">
        <f>1000000000/1000/PerfPowerST4[[#This Row],[Cons. MT]]</f>
        <v>208.29866510643248</v>
      </c>
      <c r="I98" s="16">
        <f>1000000000/2000/PerfPowerST4[[#This Row],[Cons. MT]]</f>
        <v>104.14933255321624</v>
      </c>
      <c r="J98" s="16">
        <f>1000000000/3000/PerfPowerST4[[#This Row],[Cons. MT]]</f>
        <v>69.432888368810822</v>
      </c>
      <c r="K98" s="16">
        <f>1000000000/4000/PerfPowerST4[[#This Row],[Cons. MT]]</f>
        <v>52.07466627660812</v>
      </c>
      <c r="L98" s="16">
        <f>1000000000/5000/PerfPowerST4[[#This Row],[Cons. MT]]</f>
        <v>41.659733021286499</v>
      </c>
      <c r="M98" s="16">
        <f>1000000000/6000/PerfPowerST4[[#This Row],[Cons. MT]]</f>
        <v>34.716444184405411</v>
      </c>
      <c r="N98" s="16">
        <f>1000000000/7000/PerfPowerST4[[#This Row],[Cons. MT]]</f>
        <v>29.756952158061786</v>
      </c>
      <c r="O98" s="16">
        <f>1000000000/8000/PerfPowerST4[[#This Row],[Cons. MT]]</f>
        <v>26.03733313830406</v>
      </c>
      <c r="P98" s="16">
        <f>1000000000/9000/PerfPowerST4[[#This Row],[Cons. MT]]</f>
        <v>23.144296122936943</v>
      </c>
      <c r="Q98" s="16">
        <f>1000000000/10000/PerfPowerST4[[#This Row],[Cons. MT]]</f>
        <v>20.829866510643249</v>
      </c>
      <c r="R98" s="16">
        <f>1000000000/11000/PerfPowerST4[[#This Row],[Cons. MT]]</f>
        <v>18.936242282402954</v>
      </c>
      <c r="S98" s="16">
        <f>1000000000/12000/PerfPowerST4[[#This Row],[Cons. MT]]</f>
        <v>17.358222092202706</v>
      </c>
      <c r="T98" s="16">
        <f>1000000000/13000/PerfPowerST4[[#This Row],[Cons. MT]]</f>
        <v>16.022974238956344</v>
      </c>
      <c r="U98" s="16">
        <f>1000000000/14000/PerfPowerST4[[#This Row],[Cons. MT]]</f>
        <v>14.878476079030893</v>
      </c>
      <c r="V98" s="16">
        <f>1000000000/15000/PerfPowerST4[[#This Row],[Cons. MT]]</f>
        <v>13.886577673762167</v>
      </c>
    </row>
    <row r="99" spans="2:22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>
        <f>IFERROR(IF(OR(GeneralTable[[#This Row],[Exclude From Chart]]="X",PerfPowerST4[[#This Row],[ExcludeHere]]="X",ISBLANK(GeneralTable[[#This Row],[Cons. CB23MT]])),NA(),GeneralTable[[#This Row],[Cons. CB23MT]]),NA())</f>
        <v>5441</v>
      </c>
      <c r="F99" s="12">
        <f>IFERROR(IF(OR(GeneralTable[[#This Row],[Exclude From Chart]]="X",PerfPowerST4[[#This Row],[ExcludeHere]]="X",ISBLANK(GeneralTable[[#This Row],[Cons. CB23MT]])),NA(),GeneralTable[[#This Row],[Dur. CB23MT]]),NA())</f>
        <v>82.56</v>
      </c>
      <c r="G99" s="16">
        <f>1000000000/500/PerfPowerST4[[#This Row],[Cons. MT]]</f>
        <v>367.5794890645102</v>
      </c>
      <c r="H99" s="16">
        <f>1000000000/1000/PerfPowerST4[[#This Row],[Cons. MT]]</f>
        <v>183.7897445322551</v>
      </c>
      <c r="I99" s="16">
        <f>1000000000/2000/PerfPowerST4[[#This Row],[Cons. MT]]</f>
        <v>91.89487226612755</v>
      </c>
      <c r="J99" s="16">
        <f>1000000000/3000/PerfPowerST4[[#This Row],[Cons. MT]]</f>
        <v>61.263248177418362</v>
      </c>
      <c r="K99" s="16">
        <f>1000000000/4000/PerfPowerST4[[#This Row],[Cons. MT]]</f>
        <v>45.947436133063775</v>
      </c>
      <c r="L99" s="16">
        <f>1000000000/5000/PerfPowerST4[[#This Row],[Cons. MT]]</f>
        <v>36.75794890645102</v>
      </c>
      <c r="M99" s="16">
        <f>1000000000/6000/PerfPowerST4[[#This Row],[Cons. MT]]</f>
        <v>30.631624088709181</v>
      </c>
      <c r="N99" s="16">
        <f>1000000000/7000/PerfPowerST4[[#This Row],[Cons. MT]]</f>
        <v>26.25567779032216</v>
      </c>
      <c r="O99" s="16">
        <f>1000000000/8000/PerfPowerST4[[#This Row],[Cons. MT]]</f>
        <v>22.973718066531887</v>
      </c>
      <c r="P99" s="16">
        <f>1000000000/9000/PerfPowerST4[[#This Row],[Cons. MT]]</f>
        <v>20.421082725806123</v>
      </c>
      <c r="Q99" s="16">
        <f>1000000000/10000/PerfPowerST4[[#This Row],[Cons. MT]]</f>
        <v>18.37897445322551</v>
      </c>
      <c r="R99" s="16">
        <f>1000000000/11000/PerfPowerST4[[#This Row],[Cons. MT]]</f>
        <v>16.708158593841372</v>
      </c>
      <c r="S99" s="16">
        <f>1000000000/12000/PerfPowerST4[[#This Row],[Cons. MT]]</f>
        <v>15.31581204435459</v>
      </c>
      <c r="T99" s="16">
        <f>1000000000/13000/PerfPowerST4[[#This Row],[Cons. MT]]</f>
        <v>14.137672656327315</v>
      </c>
      <c r="U99" s="16">
        <f>1000000000/14000/PerfPowerST4[[#This Row],[Cons. MT]]</f>
        <v>13.12783889516108</v>
      </c>
      <c r="V99" s="16">
        <f>1000000000/15000/PerfPowerST4[[#This Row],[Cons. MT]]</f>
        <v>12.252649635483674</v>
      </c>
    </row>
    <row r="100" spans="2:22" x14ac:dyDescent="0.3">
      <c r="B100">
        <f>IFERROR(GeneralTable[[#This Row],[Ref.]],NA())</f>
        <v>97</v>
      </c>
      <c r="C100" s="10" t="e">
        <f>IFERROR(IF(GeneralTable[[#This Row],[Exclude From Chart]]="X",NA(),GeneralTable[[#This Row],[GraphLabel]]),NA())</f>
        <v>#N/A</v>
      </c>
      <c r="D100" s="10"/>
      <c r="E10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0" s="16" t="e">
        <f>1000000000/500/PerfPowerST4[[#This Row],[Cons. MT]]</f>
        <v>#N/A</v>
      </c>
      <c r="H100" s="16" t="e">
        <f>1000000000/1000/PerfPowerST4[[#This Row],[Cons. MT]]</f>
        <v>#N/A</v>
      </c>
      <c r="I100" s="16" t="e">
        <f>1000000000/2000/PerfPowerST4[[#This Row],[Cons. MT]]</f>
        <v>#N/A</v>
      </c>
      <c r="J100" s="16" t="e">
        <f>1000000000/3000/PerfPowerST4[[#This Row],[Cons. MT]]</f>
        <v>#N/A</v>
      </c>
      <c r="K100" s="16" t="e">
        <f>1000000000/4000/PerfPowerST4[[#This Row],[Cons. MT]]</f>
        <v>#N/A</v>
      </c>
      <c r="L100" s="16" t="e">
        <f>1000000000/5000/PerfPowerST4[[#This Row],[Cons. MT]]</f>
        <v>#N/A</v>
      </c>
      <c r="M100" s="16" t="e">
        <f>1000000000/6000/PerfPowerST4[[#This Row],[Cons. MT]]</f>
        <v>#N/A</v>
      </c>
      <c r="N100" s="16" t="e">
        <f>1000000000/7000/PerfPowerST4[[#This Row],[Cons. MT]]</f>
        <v>#N/A</v>
      </c>
      <c r="O100" s="16" t="e">
        <f>1000000000/8000/PerfPowerST4[[#This Row],[Cons. MT]]</f>
        <v>#N/A</v>
      </c>
      <c r="P100" s="16" t="e">
        <f>1000000000/9000/PerfPowerST4[[#This Row],[Cons. MT]]</f>
        <v>#N/A</v>
      </c>
      <c r="Q100" s="16" t="e">
        <f>1000000000/10000/PerfPowerST4[[#This Row],[Cons. MT]]</f>
        <v>#N/A</v>
      </c>
      <c r="R100" s="16" t="e">
        <f>1000000000/11000/PerfPowerST4[[#This Row],[Cons. MT]]</f>
        <v>#N/A</v>
      </c>
      <c r="S100" s="16" t="e">
        <f>1000000000/12000/PerfPowerST4[[#This Row],[Cons. MT]]</f>
        <v>#N/A</v>
      </c>
      <c r="T100" s="16" t="e">
        <f>1000000000/13000/PerfPowerST4[[#This Row],[Cons. MT]]</f>
        <v>#N/A</v>
      </c>
      <c r="U100" s="16" t="e">
        <f>1000000000/14000/PerfPowerST4[[#This Row],[Cons. MT]]</f>
        <v>#N/A</v>
      </c>
      <c r="V100" s="16" t="e">
        <f>1000000000/15000/PerfPowerST4[[#This Row],[Cons. MT]]</f>
        <v>#N/A</v>
      </c>
    </row>
    <row r="101" spans="2:22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>
        <f>IFERROR(IF(OR(GeneralTable[[#This Row],[Exclude From Chart]]="X",PerfPowerST4[[#This Row],[ExcludeHere]]="X",ISBLANK(GeneralTable[[#This Row],[Cons. CB23MT]])),NA(),GeneralTable[[#This Row],[Cons. CB23MT]]),NA())</f>
        <v>6234</v>
      </c>
      <c r="F101" s="12">
        <f>IFERROR(IF(OR(GeneralTable[[#This Row],[Exclude From Chart]]="X",PerfPowerST4[[#This Row],[ExcludeHere]]="X",ISBLANK(GeneralTable[[#This Row],[Cons. CB23MT]])),NA(),GeneralTable[[#This Row],[Dur. CB23MT]]),NA())</f>
        <v>51.53</v>
      </c>
      <c r="G101" s="16">
        <f>1000000000/500/PerfPowerST4[[#This Row],[Cons. MT]]</f>
        <v>320.82130253448827</v>
      </c>
      <c r="H101" s="16">
        <f>1000000000/1000/PerfPowerST4[[#This Row],[Cons. MT]]</f>
        <v>160.41065126724413</v>
      </c>
      <c r="I101" s="16">
        <f>1000000000/2000/PerfPowerST4[[#This Row],[Cons. MT]]</f>
        <v>80.205325633622067</v>
      </c>
      <c r="J101" s="16">
        <f>1000000000/3000/PerfPowerST4[[#This Row],[Cons. MT]]</f>
        <v>53.47021708908138</v>
      </c>
      <c r="K101" s="16">
        <f>1000000000/4000/PerfPowerST4[[#This Row],[Cons. MT]]</f>
        <v>40.102662816811034</v>
      </c>
      <c r="L101" s="16">
        <f>1000000000/5000/PerfPowerST4[[#This Row],[Cons. MT]]</f>
        <v>32.082130253448831</v>
      </c>
      <c r="M101" s="16">
        <f>1000000000/6000/PerfPowerST4[[#This Row],[Cons. MT]]</f>
        <v>26.73510854454069</v>
      </c>
      <c r="N101" s="16">
        <f>1000000000/7000/PerfPowerST4[[#This Row],[Cons. MT]]</f>
        <v>22.915807323892022</v>
      </c>
      <c r="O101" s="16">
        <f>1000000000/8000/PerfPowerST4[[#This Row],[Cons. MT]]</f>
        <v>20.051331408405517</v>
      </c>
      <c r="P101" s="16">
        <f>1000000000/9000/PerfPowerST4[[#This Row],[Cons. MT]]</f>
        <v>17.82340569636046</v>
      </c>
      <c r="Q101" s="16">
        <f>1000000000/10000/PerfPowerST4[[#This Row],[Cons. MT]]</f>
        <v>16.041065126724416</v>
      </c>
      <c r="R101" s="16">
        <f>1000000000/11000/PerfPowerST4[[#This Row],[Cons. MT]]</f>
        <v>14.582786478840378</v>
      </c>
      <c r="S101" s="16">
        <f>1000000000/12000/PerfPowerST4[[#This Row],[Cons. MT]]</f>
        <v>13.367554272270345</v>
      </c>
      <c r="T101" s="16">
        <f>1000000000/13000/PerfPowerST4[[#This Row],[Cons. MT]]</f>
        <v>12.339280866711087</v>
      </c>
      <c r="U101" s="16">
        <f>1000000000/14000/PerfPowerST4[[#This Row],[Cons. MT]]</f>
        <v>11.457903661946011</v>
      </c>
      <c r="V101" s="16">
        <f>1000000000/15000/PerfPowerST4[[#This Row],[Cons. MT]]</f>
        <v>10.694043417816276</v>
      </c>
    </row>
    <row r="102" spans="2:22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2" s="16" t="e">
        <f>1000000000/500/PerfPowerST4[[#This Row],[Cons. MT]]</f>
        <v>#N/A</v>
      </c>
      <c r="H102" s="16" t="e">
        <f>1000000000/1000/PerfPowerST4[[#This Row],[Cons. MT]]</f>
        <v>#N/A</v>
      </c>
      <c r="I102" s="16" t="e">
        <f>1000000000/2000/PerfPowerST4[[#This Row],[Cons. MT]]</f>
        <v>#N/A</v>
      </c>
      <c r="J102" s="16" t="e">
        <f>1000000000/3000/PerfPowerST4[[#This Row],[Cons. MT]]</f>
        <v>#N/A</v>
      </c>
      <c r="K102" s="16" t="e">
        <f>1000000000/4000/PerfPowerST4[[#This Row],[Cons. MT]]</f>
        <v>#N/A</v>
      </c>
      <c r="L102" s="16" t="e">
        <f>1000000000/5000/PerfPowerST4[[#This Row],[Cons. MT]]</f>
        <v>#N/A</v>
      </c>
      <c r="M102" s="16" t="e">
        <f>1000000000/6000/PerfPowerST4[[#This Row],[Cons. MT]]</f>
        <v>#N/A</v>
      </c>
      <c r="N102" s="16" t="e">
        <f>1000000000/7000/PerfPowerST4[[#This Row],[Cons. MT]]</f>
        <v>#N/A</v>
      </c>
      <c r="O102" s="16" t="e">
        <f>1000000000/8000/PerfPowerST4[[#This Row],[Cons. MT]]</f>
        <v>#N/A</v>
      </c>
      <c r="P102" s="16" t="e">
        <f>1000000000/9000/PerfPowerST4[[#This Row],[Cons. MT]]</f>
        <v>#N/A</v>
      </c>
      <c r="Q102" s="16" t="e">
        <f>1000000000/10000/PerfPowerST4[[#This Row],[Cons. MT]]</f>
        <v>#N/A</v>
      </c>
      <c r="R102" s="16" t="e">
        <f>1000000000/11000/PerfPowerST4[[#This Row],[Cons. MT]]</f>
        <v>#N/A</v>
      </c>
      <c r="S102" s="16" t="e">
        <f>1000000000/12000/PerfPowerST4[[#This Row],[Cons. MT]]</f>
        <v>#N/A</v>
      </c>
      <c r="T102" s="16" t="e">
        <f>1000000000/13000/PerfPowerST4[[#This Row],[Cons. MT]]</f>
        <v>#N/A</v>
      </c>
      <c r="U102" s="16" t="e">
        <f>1000000000/14000/PerfPowerST4[[#This Row],[Cons. MT]]</f>
        <v>#N/A</v>
      </c>
      <c r="V102" s="16" t="e">
        <f>1000000000/15000/PerfPowerST4[[#This Row],[Cons. MT]]</f>
        <v>#N/A</v>
      </c>
    </row>
    <row r="103" spans="2:22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>
        <f>IFERROR(IF(OR(GeneralTable[[#This Row],[Exclude From Chart]]="X",PerfPowerST4[[#This Row],[ExcludeHere]]="X",ISBLANK(GeneralTable[[#This Row],[Cons. CB23MT]])),NA(),GeneralTable[[#This Row],[Cons. CB23MT]]),NA())</f>
        <v>7095</v>
      </c>
      <c r="F103" s="12">
        <f>IFERROR(IF(OR(GeneralTable[[#This Row],[Exclude From Chart]]="X",PerfPowerST4[[#This Row],[ExcludeHere]]="X",ISBLANK(GeneralTable[[#This Row],[Cons. CB23MT]])),NA(),GeneralTable[[#This Row],[Dur. CB23MT]]),NA())</f>
        <v>35.130000000000003</v>
      </c>
      <c r="G103" s="16">
        <f>1000000000/500/PerfPowerST4[[#This Row],[Cons. MT]]</f>
        <v>281.88865398167724</v>
      </c>
      <c r="H103" s="16">
        <f>1000000000/1000/PerfPowerST4[[#This Row],[Cons. MT]]</f>
        <v>140.94432699083862</v>
      </c>
      <c r="I103" s="16">
        <f>1000000000/2000/PerfPowerST4[[#This Row],[Cons. MT]]</f>
        <v>70.472163495419309</v>
      </c>
      <c r="J103" s="16">
        <f>1000000000/3000/PerfPowerST4[[#This Row],[Cons. MT]]</f>
        <v>46.981442330279535</v>
      </c>
      <c r="K103" s="16">
        <f>1000000000/4000/PerfPowerST4[[#This Row],[Cons. MT]]</f>
        <v>35.236081747709655</v>
      </c>
      <c r="L103" s="16">
        <f>1000000000/5000/PerfPowerST4[[#This Row],[Cons. MT]]</f>
        <v>28.188865398167724</v>
      </c>
      <c r="M103" s="16">
        <f>1000000000/6000/PerfPowerST4[[#This Row],[Cons. MT]]</f>
        <v>23.490721165139767</v>
      </c>
      <c r="N103" s="16">
        <f>1000000000/7000/PerfPowerST4[[#This Row],[Cons. MT]]</f>
        <v>20.134903855834089</v>
      </c>
      <c r="O103" s="16">
        <f>1000000000/8000/PerfPowerST4[[#This Row],[Cons. MT]]</f>
        <v>17.618040873854827</v>
      </c>
      <c r="P103" s="16">
        <f>1000000000/9000/PerfPowerST4[[#This Row],[Cons. MT]]</f>
        <v>15.660480776759846</v>
      </c>
      <c r="Q103" s="16">
        <f>1000000000/10000/PerfPowerST4[[#This Row],[Cons. MT]]</f>
        <v>14.094432699083862</v>
      </c>
      <c r="R103" s="16">
        <f>1000000000/11000/PerfPowerST4[[#This Row],[Cons. MT]]</f>
        <v>12.813120635530783</v>
      </c>
      <c r="S103" s="16">
        <f>1000000000/12000/PerfPowerST4[[#This Row],[Cons. MT]]</f>
        <v>11.745360582569884</v>
      </c>
      <c r="T103" s="16">
        <f>1000000000/13000/PerfPowerST4[[#This Row],[Cons. MT]]</f>
        <v>10.841871306987587</v>
      </c>
      <c r="U103" s="16">
        <f>1000000000/14000/PerfPowerST4[[#This Row],[Cons. MT]]</f>
        <v>10.067451927917045</v>
      </c>
      <c r="V103" s="16">
        <f>1000000000/15000/PerfPowerST4[[#This Row],[Cons. MT]]</f>
        <v>9.3962884660559087</v>
      </c>
    </row>
    <row r="104" spans="2:22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>
        <f>IFERROR(IF(OR(GeneralTable[[#This Row],[Exclude From Chart]]="X",PerfPowerST4[[#This Row],[ExcludeHere]]="X",ISBLANK(GeneralTable[[#This Row],[Cons. CB23MT]])),NA(),GeneralTable[[#This Row],[Cons. CB23MT]]),NA())</f>
        <v>4469</v>
      </c>
      <c r="F104" s="12">
        <f>IFERROR(IF(OR(GeneralTable[[#This Row],[Exclude From Chart]]="X",PerfPowerST4[[#This Row],[ExcludeHere]]="X",ISBLANK(GeneralTable[[#This Row],[Cons. CB23MT]])),NA(),GeneralTable[[#This Row],[Dur. CB23MT]]),NA())</f>
        <v>40.29</v>
      </c>
      <c r="G104" s="16">
        <f>1000000000/500/PerfPowerST4[[#This Row],[Cons. MT]]</f>
        <v>447.52741105392704</v>
      </c>
      <c r="H104" s="16">
        <f>1000000000/1000/PerfPowerST4[[#This Row],[Cons. MT]]</f>
        <v>223.76370552696352</v>
      </c>
      <c r="I104" s="16">
        <f>1000000000/2000/PerfPowerST4[[#This Row],[Cons. MT]]</f>
        <v>111.88185276348176</v>
      </c>
      <c r="J104" s="16">
        <f>1000000000/3000/PerfPowerST4[[#This Row],[Cons. MT]]</f>
        <v>74.587901842321173</v>
      </c>
      <c r="K104" s="16">
        <f>1000000000/4000/PerfPowerST4[[#This Row],[Cons. MT]]</f>
        <v>55.94092638174088</v>
      </c>
      <c r="L104" s="16">
        <f>1000000000/5000/PerfPowerST4[[#This Row],[Cons. MT]]</f>
        <v>44.752741105392708</v>
      </c>
      <c r="M104" s="16">
        <f>1000000000/6000/PerfPowerST4[[#This Row],[Cons. MT]]</f>
        <v>37.293950921160587</v>
      </c>
      <c r="N104" s="16">
        <f>1000000000/7000/PerfPowerST4[[#This Row],[Cons. MT]]</f>
        <v>31.966243646709078</v>
      </c>
      <c r="O104" s="16">
        <f>1000000000/8000/PerfPowerST4[[#This Row],[Cons. MT]]</f>
        <v>27.97046319087044</v>
      </c>
      <c r="P104" s="16">
        <f>1000000000/9000/PerfPowerST4[[#This Row],[Cons. MT]]</f>
        <v>24.86263394744039</v>
      </c>
      <c r="Q104" s="16">
        <f>1000000000/10000/PerfPowerST4[[#This Row],[Cons. MT]]</f>
        <v>22.376370552696354</v>
      </c>
      <c r="R104" s="16">
        <f>1000000000/11000/PerfPowerST4[[#This Row],[Cons. MT]]</f>
        <v>20.342155047905777</v>
      </c>
      <c r="S104" s="16">
        <f>1000000000/12000/PerfPowerST4[[#This Row],[Cons. MT]]</f>
        <v>18.646975460580293</v>
      </c>
      <c r="T104" s="16">
        <f>1000000000/13000/PerfPowerST4[[#This Row],[Cons. MT]]</f>
        <v>17.212592732843348</v>
      </c>
      <c r="U104" s="16">
        <f>1000000000/14000/PerfPowerST4[[#This Row],[Cons. MT]]</f>
        <v>15.983121823354539</v>
      </c>
      <c r="V104" s="16">
        <f>1000000000/15000/PerfPowerST4[[#This Row],[Cons. MT]]</f>
        <v>14.917580368464236</v>
      </c>
    </row>
    <row r="105" spans="2:22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5" s="16" t="e">
        <f>1000000000/500/PerfPowerST4[[#This Row],[Cons. MT]]</f>
        <v>#N/A</v>
      </c>
      <c r="H105" s="16" t="e">
        <f>1000000000/1000/PerfPowerST4[[#This Row],[Cons. MT]]</f>
        <v>#N/A</v>
      </c>
      <c r="I105" s="16" t="e">
        <f>1000000000/2000/PerfPowerST4[[#This Row],[Cons. MT]]</f>
        <v>#N/A</v>
      </c>
      <c r="J105" s="16" t="e">
        <f>1000000000/3000/PerfPowerST4[[#This Row],[Cons. MT]]</f>
        <v>#N/A</v>
      </c>
      <c r="K105" s="16" t="e">
        <f>1000000000/4000/PerfPowerST4[[#This Row],[Cons. MT]]</f>
        <v>#N/A</v>
      </c>
      <c r="L105" s="16" t="e">
        <f>1000000000/5000/PerfPowerST4[[#This Row],[Cons. MT]]</f>
        <v>#N/A</v>
      </c>
      <c r="M105" s="16" t="e">
        <f>1000000000/6000/PerfPowerST4[[#This Row],[Cons. MT]]</f>
        <v>#N/A</v>
      </c>
      <c r="N105" s="16" t="e">
        <f>1000000000/7000/PerfPowerST4[[#This Row],[Cons. MT]]</f>
        <v>#N/A</v>
      </c>
      <c r="O105" s="16" t="e">
        <f>1000000000/8000/PerfPowerST4[[#This Row],[Cons. MT]]</f>
        <v>#N/A</v>
      </c>
      <c r="P105" s="16" t="e">
        <f>1000000000/9000/PerfPowerST4[[#This Row],[Cons. MT]]</f>
        <v>#N/A</v>
      </c>
      <c r="Q105" s="16" t="e">
        <f>1000000000/10000/PerfPowerST4[[#This Row],[Cons. MT]]</f>
        <v>#N/A</v>
      </c>
      <c r="R105" s="16" t="e">
        <f>1000000000/11000/PerfPowerST4[[#This Row],[Cons. MT]]</f>
        <v>#N/A</v>
      </c>
      <c r="S105" s="16" t="e">
        <f>1000000000/12000/PerfPowerST4[[#This Row],[Cons. MT]]</f>
        <v>#N/A</v>
      </c>
      <c r="T105" s="16" t="e">
        <f>1000000000/13000/PerfPowerST4[[#This Row],[Cons. MT]]</f>
        <v>#N/A</v>
      </c>
      <c r="U105" s="16" t="e">
        <f>1000000000/14000/PerfPowerST4[[#This Row],[Cons. MT]]</f>
        <v>#N/A</v>
      </c>
      <c r="V105" s="16" t="e">
        <f>1000000000/15000/PerfPowerST4[[#This Row],[Cons. MT]]</f>
        <v>#N/A</v>
      </c>
    </row>
    <row r="106" spans="2:22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>
        <f>IFERROR(IF(OR(GeneralTable[[#This Row],[Exclude From Chart]]="X",PerfPowerST4[[#This Row],[ExcludeHere]]="X",ISBLANK(GeneralTable[[#This Row],[Cons. CB23MT]])),NA(),GeneralTable[[#This Row],[Cons. CB23MT]]),NA())</f>
        <v>2681.15</v>
      </c>
      <c r="F106" s="12">
        <f>IFERROR(IF(OR(GeneralTable[[#This Row],[Exclude From Chart]]="X",PerfPowerST4[[#This Row],[ExcludeHere]]="X",ISBLANK(GeneralTable[[#This Row],[Cons. CB23MT]])),NA(),GeneralTable[[#This Row],[Dur. CB23MT]]),NA())</f>
        <v>77.41</v>
      </c>
      <c r="G106" s="16">
        <f>1000000000/500/PerfPowerST4[[#This Row],[Cons. MT]]</f>
        <v>745.94856684631588</v>
      </c>
      <c r="H106" s="16">
        <f>1000000000/1000/PerfPowerST4[[#This Row],[Cons. MT]]</f>
        <v>372.97428342315794</v>
      </c>
      <c r="I106" s="16">
        <f>1000000000/2000/PerfPowerST4[[#This Row],[Cons. MT]]</f>
        <v>186.48714171157897</v>
      </c>
      <c r="J106" s="16">
        <f>1000000000/3000/PerfPowerST4[[#This Row],[Cons. MT]]</f>
        <v>124.32476114105265</v>
      </c>
      <c r="K106" s="16">
        <f>1000000000/4000/PerfPowerST4[[#This Row],[Cons. MT]]</f>
        <v>93.243570855789486</v>
      </c>
      <c r="L106" s="16">
        <f>1000000000/5000/PerfPowerST4[[#This Row],[Cons. MT]]</f>
        <v>74.594856684631594</v>
      </c>
      <c r="M106" s="16">
        <f>1000000000/6000/PerfPowerST4[[#This Row],[Cons. MT]]</f>
        <v>62.162380570526324</v>
      </c>
      <c r="N106" s="16">
        <f>1000000000/7000/PerfPowerST4[[#This Row],[Cons. MT]]</f>
        <v>53.28204048902257</v>
      </c>
      <c r="O106" s="16">
        <f>1000000000/8000/PerfPowerST4[[#This Row],[Cons. MT]]</f>
        <v>46.621785427894743</v>
      </c>
      <c r="P106" s="16">
        <f>1000000000/9000/PerfPowerST4[[#This Row],[Cons. MT]]</f>
        <v>41.441587047017549</v>
      </c>
      <c r="Q106" s="16">
        <f>1000000000/10000/PerfPowerST4[[#This Row],[Cons. MT]]</f>
        <v>37.297428342315797</v>
      </c>
      <c r="R106" s="16">
        <f>1000000000/11000/PerfPowerST4[[#This Row],[Cons. MT]]</f>
        <v>33.906753038468906</v>
      </c>
      <c r="S106" s="16">
        <f>1000000000/12000/PerfPowerST4[[#This Row],[Cons. MT]]</f>
        <v>31.081190285263162</v>
      </c>
      <c r="T106" s="16">
        <f>1000000000/13000/PerfPowerST4[[#This Row],[Cons. MT]]</f>
        <v>28.690329494089074</v>
      </c>
      <c r="U106" s="16">
        <f>1000000000/14000/PerfPowerST4[[#This Row],[Cons. MT]]</f>
        <v>26.641020244511285</v>
      </c>
      <c r="V106" s="16">
        <f>1000000000/15000/PerfPowerST4[[#This Row],[Cons. MT]]</f>
        <v>24.864952228210534</v>
      </c>
    </row>
    <row r="107" spans="2:22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7" s="16" t="e">
        <f>1000000000/500/PerfPowerST4[[#This Row],[Cons. MT]]</f>
        <v>#N/A</v>
      </c>
      <c r="H107" s="16" t="e">
        <f>1000000000/1000/PerfPowerST4[[#This Row],[Cons. MT]]</f>
        <v>#N/A</v>
      </c>
      <c r="I107" s="16" t="e">
        <f>1000000000/2000/PerfPowerST4[[#This Row],[Cons. MT]]</f>
        <v>#N/A</v>
      </c>
      <c r="J107" s="16" t="e">
        <f>1000000000/3000/PerfPowerST4[[#This Row],[Cons. MT]]</f>
        <v>#N/A</v>
      </c>
      <c r="K107" s="16" t="e">
        <f>1000000000/4000/PerfPowerST4[[#This Row],[Cons. MT]]</f>
        <v>#N/A</v>
      </c>
      <c r="L107" s="16" t="e">
        <f>1000000000/5000/PerfPowerST4[[#This Row],[Cons. MT]]</f>
        <v>#N/A</v>
      </c>
      <c r="M107" s="16" t="e">
        <f>1000000000/6000/PerfPowerST4[[#This Row],[Cons. MT]]</f>
        <v>#N/A</v>
      </c>
      <c r="N107" s="16" t="e">
        <f>1000000000/7000/PerfPowerST4[[#This Row],[Cons. MT]]</f>
        <v>#N/A</v>
      </c>
      <c r="O107" s="16" t="e">
        <f>1000000000/8000/PerfPowerST4[[#This Row],[Cons. MT]]</f>
        <v>#N/A</v>
      </c>
      <c r="P107" s="16" t="e">
        <f>1000000000/9000/PerfPowerST4[[#This Row],[Cons. MT]]</f>
        <v>#N/A</v>
      </c>
      <c r="Q107" s="16" t="e">
        <f>1000000000/10000/PerfPowerST4[[#This Row],[Cons. MT]]</f>
        <v>#N/A</v>
      </c>
      <c r="R107" s="16" t="e">
        <f>1000000000/11000/PerfPowerST4[[#This Row],[Cons. MT]]</f>
        <v>#N/A</v>
      </c>
      <c r="S107" s="16" t="e">
        <f>1000000000/12000/PerfPowerST4[[#This Row],[Cons. MT]]</f>
        <v>#N/A</v>
      </c>
      <c r="T107" s="16" t="e">
        <f>1000000000/13000/PerfPowerST4[[#This Row],[Cons. MT]]</f>
        <v>#N/A</v>
      </c>
      <c r="U107" s="16" t="e">
        <f>1000000000/14000/PerfPowerST4[[#This Row],[Cons. MT]]</f>
        <v>#N/A</v>
      </c>
      <c r="V107" s="16" t="e">
        <f>1000000000/15000/PerfPowerST4[[#This Row],[Cons. MT]]</f>
        <v>#N/A</v>
      </c>
    </row>
    <row r="108" spans="2:22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>
        <f>IFERROR(IF(OR(GeneralTable[[#This Row],[Exclude From Chart]]="X",PerfPowerST4[[#This Row],[ExcludeHere]]="X",ISBLANK(GeneralTable[[#This Row],[Cons. CB23MT]])),NA(),GeneralTable[[#This Row],[Cons. CB23MT]]),NA())</f>
        <v>3495</v>
      </c>
      <c r="F108" s="12">
        <f>IFERROR(IF(OR(GeneralTable[[#This Row],[Exclude From Chart]]="X",PerfPowerST4[[#This Row],[ExcludeHere]]="X",ISBLANK(GeneralTable[[#This Row],[Cons. CB23MT]])),NA(),GeneralTable[[#This Row],[Dur. CB23MT]]),NA())</f>
        <v>67.89</v>
      </c>
      <c r="G108" s="16">
        <f>1000000000/500/PerfPowerST4[[#This Row],[Cons. MT]]</f>
        <v>572.24606580829754</v>
      </c>
      <c r="H108" s="16">
        <f>1000000000/1000/PerfPowerST4[[#This Row],[Cons. MT]]</f>
        <v>286.12303290414877</v>
      </c>
      <c r="I108" s="16">
        <f>1000000000/2000/PerfPowerST4[[#This Row],[Cons. MT]]</f>
        <v>143.06151645207439</v>
      </c>
      <c r="J108" s="16">
        <f>1000000000/3000/PerfPowerST4[[#This Row],[Cons. MT]]</f>
        <v>95.374344301382919</v>
      </c>
      <c r="K108" s="16">
        <f>1000000000/4000/PerfPowerST4[[#This Row],[Cons. MT]]</f>
        <v>71.530758226037193</v>
      </c>
      <c r="L108" s="16">
        <f>1000000000/5000/PerfPowerST4[[#This Row],[Cons. MT]]</f>
        <v>57.224606580829757</v>
      </c>
      <c r="M108" s="16">
        <f>1000000000/6000/PerfPowerST4[[#This Row],[Cons. MT]]</f>
        <v>47.68717215069146</v>
      </c>
      <c r="N108" s="16">
        <f>1000000000/7000/PerfPowerST4[[#This Row],[Cons. MT]]</f>
        <v>40.874718986306974</v>
      </c>
      <c r="O108" s="16">
        <f>1000000000/8000/PerfPowerST4[[#This Row],[Cons. MT]]</f>
        <v>35.765379113018597</v>
      </c>
      <c r="P108" s="16">
        <f>1000000000/9000/PerfPowerST4[[#This Row],[Cons. MT]]</f>
        <v>31.791448100460975</v>
      </c>
      <c r="Q108" s="16">
        <f>1000000000/10000/PerfPowerST4[[#This Row],[Cons. MT]]</f>
        <v>28.612303290414879</v>
      </c>
      <c r="R108" s="16">
        <f>1000000000/11000/PerfPowerST4[[#This Row],[Cons. MT]]</f>
        <v>26.011184809468073</v>
      </c>
      <c r="S108" s="16">
        <f>1000000000/12000/PerfPowerST4[[#This Row],[Cons. MT]]</f>
        <v>23.84358607534573</v>
      </c>
      <c r="T108" s="16">
        <f>1000000000/13000/PerfPowerST4[[#This Row],[Cons. MT]]</f>
        <v>22.009464069549907</v>
      </c>
      <c r="U108" s="16">
        <f>1000000000/14000/PerfPowerST4[[#This Row],[Cons. MT]]</f>
        <v>20.437359493153487</v>
      </c>
      <c r="V108" s="16">
        <f>1000000000/15000/PerfPowerST4[[#This Row],[Cons. MT]]</f>
        <v>19.074868860276588</v>
      </c>
    </row>
    <row r="109" spans="2:22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9" s="16" t="e">
        <f>1000000000/500/PerfPowerST4[[#This Row],[Cons. MT]]</f>
        <v>#N/A</v>
      </c>
      <c r="H109" s="16" t="e">
        <f>1000000000/1000/PerfPowerST4[[#This Row],[Cons. MT]]</f>
        <v>#N/A</v>
      </c>
      <c r="I109" s="16" t="e">
        <f>1000000000/2000/PerfPowerST4[[#This Row],[Cons. MT]]</f>
        <v>#N/A</v>
      </c>
      <c r="J109" s="16" t="e">
        <f>1000000000/3000/PerfPowerST4[[#This Row],[Cons. MT]]</f>
        <v>#N/A</v>
      </c>
      <c r="K109" s="16" t="e">
        <f>1000000000/4000/PerfPowerST4[[#This Row],[Cons. MT]]</f>
        <v>#N/A</v>
      </c>
      <c r="L109" s="16" t="e">
        <f>1000000000/5000/PerfPowerST4[[#This Row],[Cons. MT]]</f>
        <v>#N/A</v>
      </c>
      <c r="M109" s="16" t="e">
        <f>1000000000/6000/PerfPowerST4[[#This Row],[Cons. MT]]</f>
        <v>#N/A</v>
      </c>
      <c r="N109" s="16" t="e">
        <f>1000000000/7000/PerfPowerST4[[#This Row],[Cons. MT]]</f>
        <v>#N/A</v>
      </c>
      <c r="O109" s="16" t="e">
        <f>1000000000/8000/PerfPowerST4[[#This Row],[Cons. MT]]</f>
        <v>#N/A</v>
      </c>
      <c r="P109" s="16" t="e">
        <f>1000000000/9000/PerfPowerST4[[#This Row],[Cons. MT]]</f>
        <v>#N/A</v>
      </c>
      <c r="Q109" s="16" t="e">
        <f>1000000000/10000/PerfPowerST4[[#This Row],[Cons. MT]]</f>
        <v>#N/A</v>
      </c>
      <c r="R109" s="16" t="e">
        <f>1000000000/11000/PerfPowerST4[[#This Row],[Cons. MT]]</f>
        <v>#N/A</v>
      </c>
      <c r="S109" s="16" t="e">
        <f>1000000000/12000/PerfPowerST4[[#This Row],[Cons. MT]]</f>
        <v>#N/A</v>
      </c>
      <c r="T109" s="16" t="e">
        <f>1000000000/13000/PerfPowerST4[[#This Row],[Cons. MT]]</f>
        <v>#N/A</v>
      </c>
      <c r="U109" s="16" t="e">
        <f>1000000000/14000/PerfPowerST4[[#This Row],[Cons. MT]]</f>
        <v>#N/A</v>
      </c>
      <c r="V109" s="16" t="e">
        <f>1000000000/15000/PerfPowerST4[[#This Row],[Cons. MT]]</f>
        <v>#N/A</v>
      </c>
    </row>
    <row r="110" spans="2:22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>
        <f>IFERROR(IF(OR(GeneralTable[[#This Row],[Exclude From Chart]]="X",PerfPowerST4[[#This Row],[ExcludeHere]]="X",ISBLANK(GeneralTable[[#This Row],[Cons. CB23MT]])),NA(),GeneralTable[[#This Row],[Cons. CB23MT]]),NA())</f>
        <v>2500</v>
      </c>
      <c r="F110" s="12">
        <f>IFERROR(IF(OR(GeneralTable[[#This Row],[Exclude From Chart]]="X",PerfPowerST4[[#This Row],[ExcludeHere]]="X",ISBLANK(GeneralTable[[#This Row],[Cons. CB23MT]])),NA(),GeneralTable[[#This Row],[Dur. CB23MT]]),NA())</f>
        <v>79.349999999999994</v>
      </c>
      <c r="G110" s="16">
        <f>1000000000/500/PerfPowerST4[[#This Row],[Cons. MT]]</f>
        <v>800</v>
      </c>
      <c r="H110" s="16">
        <f>1000000000/1000/PerfPowerST4[[#This Row],[Cons. MT]]</f>
        <v>400</v>
      </c>
      <c r="I110" s="16">
        <f>1000000000/2000/PerfPowerST4[[#This Row],[Cons. MT]]</f>
        <v>200</v>
      </c>
      <c r="J110" s="16">
        <f>1000000000/3000/PerfPowerST4[[#This Row],[Cons. MT]]</f>
        <v>133.33333333333331</v>
      </c>
      <c r="K110" s="16">
        <f>1000000000/4000/PerfPowerST4[[#This Row],[Cons. MT]]</f>
        <v>100</v>
      </c>
      <c r="L110" s="16">
        <f>1000000000/5000/PerfPowerST4[[#This Row],[Cons. MT]]</f>
        <v>80</v>
      </c>
      <c r="M110" s="16">
        <f>1000000000/6000/PerfPowerST4[[#This Row],[Cons. MT]]</f>
        <v>66.666666666666657</v>
      </c>
      <c r="N110" s="16">
        <f>1000000000/7000/PerfPowerST4[[#This Row],[Cons. MT]]</f>
        <v>57.142857142857146</v>
      </c>
      <c r="O110" s="16">
        <f>1000000000/8000/PerfPowerST4[[#This Row],[Cons. MT]]</f>
        <v>50</v>
      </c>
      <c r="P110" s="16">
        <f>1000000000/9000/PerfPowerST4[[#This Row],[Cons. MT]]</f>
        <v>44.444444444444443</v>
      </c>
      <c r="Q110" s="16">
        <f>1000000000/10000/PerfPowerST4[[#This Row],[Cons. MT]]</f>
        <v>40</v>
      </c>
      <c r="R110" s="16">
        <f>1000000000/11000/PerfPowerST4[[#This Row],[Cons. MT]]</f>
        <v>36.363636363636367</v>
      </c>
      <c r="S110" s="16">
        <f>1000000000/12000/PerfPowerST4[[#This Row],[Cons. MT]]</f>
        <v>33.333333333333329</v>
      </c>
      <c r="T110" s="16">
        <f>1000000000/13000/PerfPowerST4[[#This Row],[Cons. MT]]</f>
        <v>30.76923076923077</v>
      </c>
      <c r="U110" s="16">
        <f>1000000000/14000/PerfPowerST4[[#This Row],[Cons. MT]]</f>
        <v>28.571428571428573</v>
      </c>
      <c r="V110" s="16">
        <f>1000000000/15000/PerfPowerST4[[#This Row],[Cons. MT]]</f>
        <v>26.666666666666668</v>
      </c>
    </row>
    <row r="111" spans="2:22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>
        <f>IFERROR(IF(OR(GeneralTable[[#This Row],[Exclude From Chart]]="X",PerfPowerST4[[#This Row],[ExcludeHere]]="X",ISBLANK(GeneralTable[[#This Row],[Cons. CB23MT]])),NA(),GeneralTable[[#This Row],[Cons. CB23MT]]),NA())</f>
        <v>5156</v>
      </c>
      <c r="F111" s="12">
        <f>IFERROR(IF(OR(GeneralTable[[#This Row],[Exclude From Chart]]="X",PerfPowerST4[[#This Row],[ExcludeHere]]="X",ISBLANK(GeneralTable[[#This Row],[Cons. CB23MT]])),NA(),GeneralTable[[#This Row],[Dur. CB23MT]]),NA())</f>
        <v>59.03</v>
      </c>
      <c r="G111" s="16">
        <f>1000000000/500/PerfPowerST4[[#This Row],[Cons. MT]]</f>
        <v>387.89759503491081</v>
      </c>
      <c r="H111" s="16">
        <f>1000000000/1000/PerfPowerST4[[#This Row],[Cons. MT]]</f>
        <v>193.9487975174554</v>
      </c>
      <c r="I111" s="16">
        <f>1000000000/2000/PerfPowerST4[[#This Row],[Cons. MT]]</f>
        <v>96.974398758727702</v>
      </c>
      <c r="J111" s="16">
        <f>1000000000/3000/PerfPowerST4[[#This Row],[Cons. MT]]</f>
        <v>64.649599172485125</v>
      </c>
      <c r="K111" s="16">
        <f>1000000000/4000/PerfPowerST4[[#This Row],[Cons. MT]]</f>
        <v>48.487199379363851</v>
      </c>
      <c r="L111" s="16">
        <f>1000000000/5000/PerfPowerST4[[#This Row],[Cons. MT]]</f>
        <v>38.789759503491076</v>
      </c>
      <c r="M111" s="16">
        <f>1000000000/6000/PerfPowerST4[[#This Row],[Cons. MT]]</f>
        <v>32.324799586242563</v>
      </c>
      <c r="N111" s="16">
        <f>1000000000/7000/PerfPowerST4[[#This Row],[Cons. MT]]</f>
        <v>27.706971073922201</v>
      </c>
      <c r="O111" s="16">
        <f>1000000000/8000/PerfPowerST4[[#This Row],[Cons. MT]]</f>
        <v>24.243599689681925</v>
      </c>
      <c r="P111" s="16">
        <f>1000000000/9000/PerfPowerST4[[#This Row],[Cons. MT]]</f>
        <v>21.549866390828377</v>
      </c>
      <c r="Q111" s="16">
        <f>1000000000/10000/PerfPowerST4[[#This Row],[Cons. MT]]</f>
        <v>19.394879751745538</v>
      </c>
      <c r="R111" s="16">
        <f>1000000000/11000/PerfPowerST4[[#This Row],[Cons. MT]]</f>
        <v>17.631708865223217</v>
      </c>
      <c r="S111" s="16">
        <f>1000000000/12000/PerfPowerST4[[#This Row],[Cons. MT]]</f>
        <v>16.162399793121281</v>
      </c>
      <c r="T111" s="16">
        <f>1000000000/13000/PerfPowerST4[[#This Row],[Cons. MT]]</f>
        <v>14.919138270573491</v>
      </c>
      <c r="U111" s="16">
        <f>1000000000/14000/PerfPowerST4[[#This Row],[Cons. MT]]</f>
        <v>13.853485536961101</v>
      </c>
      <c r="V111" s="16">
        <f>1000000000/15000/PerfPowerST4[[#This Row],[Cons. MT]]</f>
        <v>12.929919834497028</v>
      </c>
    </row>
    <row r="112" spans="2:22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>
        <f>IFERROR(IF(OR(GeneralTable[[#This Row],[Exclude From Chart]]="X",PerfPowerST4[[#This Row],[ExcludeHere]]="X",ISBLANK(GeneralTable[[#This Row],[Cons. CB23MT]])),NA(),GeneralTable[[#This Row],[Cons. CB23MT]]),NA())</f>
        <v>4821</v>
      </c>
      <c r="F112" s="12">
        <f>IFERROR(IF(OR(GeneralTable[[#This Row],[Exclude From Chart]]="X",PerfPowerST4[[#This Row],[ExcludeHere]]="X",ISBLANK(GeneralTable[[#This Row],[Cons. CB23MT]])),NA(),GeneralTable[[#This Row],[Dur. CB23MT]]),NA())</f>
        <v>46.68</v>
      </c>
      <c r="G112" s="16">
        <f>1000000000/500/PerfPowerST4[[#This Row],[Cons. MT]]</f>
        <v>414.8516905206389</v>
      </c>
      <c r="H112" s="16">
        <f>1000000000/1000/PerfPowerST4[[#This Row],[Cons. MT]]</f>
        <v>207.42584526031945</v>
      </c>
      <c r="I112" s="16">
        <f>1000000000/2000/PerfPowerST4[[#This Row],[Cons. MT]]</f>
        <v>103.71292263015972</v>
      </c>
      <c r="J112" s="16">
        <f>1000000000/3000/PerfPowerST4[[#This Row],[Cons. MT]]</f>
        <v>69.141948420106473</v>
      </c>
      <c r="K112" s="16">
        <f>1000000000/4000/PerfPowerST4[[#This Row],[Cons. MT]]</f>
        <v>51.856461315079862</v>
      </c>
      <c r="L112" s="16">
        <f>1000000000/5000/PerfPowerST4[[#This Row],[Cons. MT]]</f>
        <v>41.485169052063888</v>
      </c>
      <c r="M112" s="16">
        <f>1000000000/6000/PerfPowerST4[[#This Row],[Cons. MT]]</f>
        <v>34.570974210053237</v>
      </c>
      <c r="N112" s="16">
        <f>1000000000/7000/PerfPowerST4[[#This Row],[Cons. MT]]</f>
        <v>29.632263608617066</v>
      </c>
      <c r="O112" s="16">
        <f>1000000000/8000/PerfPowerST4[[#This Row],[Cons. MT]]</f>
        <v>25.928230657539931</v>
      </c>
      <c r="P112" s="16">
        <f>1000000000/9000/PerfPowerST4[[#This Row],[Cons. MT]]</f>
        <v>23.047316140035491</v>
      </c>
      <c r="Q112" s="16">
        <f>1000000000/10000/PerfPowerST4[[#This Row],[Cons. MT]]</f>
        <v>20.742584526031944</v>
      </c>
      <c r="R112" s="16">
        <f>1000000000/11000/PerfPowerST4[[#This Row],[Cons. MT]]</f>
        <v>18.856895023665405</v>
      </c>
      <c r="S112" s="16">
        <f>1000000000/12000/PerfPowerST4[[#This Row],[Cons. MT]]</f>
        <v>17.285487105026618</v>
      </c>
      <c r="T112" s="16">
        <f>1000000000/13000/PerfPowerST4[[#This Row],[Cons. MT]]</f>
        <v>15.955834250793803</v>
      </c>
      <c r="U112" s="16">
        <f>1000000000/14000/PerfPowerST4[[#This Row],[Cons. MT]]</f>
        <v>14.816131804308533</v>
      </c>
      <c r="V112" s="16">
        <f>1000000000/15000/PerfPowerST4[[#This Row],[Cons. MT]]</f>
        <v>13.828389684021296</v>
      </c>
    </row>
    <row r="113" spans="2:22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>
        <f>IFERROR(IF(OR(GeneralTable[[#This Row],[Exclude From Chart]]="X",PerfPowerST4[[#This Row],[ExcludeHere]]="X",ISBLANK(GeneralTable[[#This Row],[Cons. CB23MT]])),NA(),GeneralTable[[#This Row],[Cons. CB23MT]]),NA())</f>
        <v>4764</v>
      </c>
      <c r="F113" s="12">
        <f>IFERROR(IF(OR(GeneralTable[[#This Row],[Exclude From Chart]]="X",PerfPowerST4[[#This Row],[ExcludeHere]]="X",ISBLANK(GeneralTable[[#This Row],[Cons. CB23MT]])),NA(),GeneralTable[[#This Row],[Dur. CB23MT]]),NA())</f>
        <v>33.520000000000003</v>
      </c>
      <c r="G113" s="16">
        <f>1000000000/500/PerfPowerST4[[#This Row],[Cons. MT]]</f>
        <v>419.81528127623847</v>
      </c>
      <c r="H113" s="16">
        <f>1000000000/1000/PerfPowerST4[[#This Row],[Cons. MT]]</f>
        <v>209.90764063811923</v>
      </c>
      <c r="I113" s="16">
        <f>1000000000/2000/PerfPowerST4[[#This Row],[Cons. MT]]</f>
        <v>104.95382031905962</v>
      </c>
      <c r="J113" s="16">
        <f>1000000000/3000/PerfPowerST4[[#This Row],[Cons. MT]]</f>
        <v>69.96921354603974</v>
      </c>
      <c r="K113" s="16">
        <f>1000000000/4000/PerfPowerST4[[#This Row],[Cons. MT]]</f>
        <v>52.476910159529808</v>
      </c>
      <c r="L113" s="16">
        <f>1000000000/5000/PerfPowerST4[[#This Row],[Cons. MT]]</f>
        <v>41.981528127623847</v>
      </c>
      <c r="M113" s="16">
        <f>1000000000/6000/PerfPowerST4[[#This Row],[Cons. MT]]</f>
        <v>34.98460677301987</v>
      </c>
      <c r="N113" s="16">
        <f>1000000000/7000/PerfPowerST4[[#This Row],[Cons. MT]]</f>
        <v>29.986805805445606</v>
      </c>
      <c r="O113" s="16">
        <f>1000000000/8000/PerfPowerST4[[#This Row],[Cons. MT]]</f>
        <v>26.238455079764904</v>
      </c>
      <c r="P113" s="16">
        <f>1000000000/9000/PerfPowerST4[[#This Row],[Cons. MT]]</f>
        <v>23.323071182013248</v>
      </c>
      <c r="Q113" s="16">
        <f>1000000000/10000/PerfPowerST4[[#This Row],[Cons. MT]]</f>
        <v>20.990764063811923</v>
      </c>
      <c r="R113" s="16">
        <f>1000000000/11000/PerfPowerST4[[#This Row],[Cons. MT]]</f>
        <v>19.082512785283566</v>
      </c>
      <c r="S113" s="16">
        <f>1000000000/12000/PerfPowerST4[[#This Row],[Cons. MT]]</f>
        <v>17.492303386509935</v>
      </c>
      <c r="T113" s="16">
        <f>1000000000/13000/PerfPowerST4[[#This Row],[Cons. MT]]</f>
        <v>16.146741587547634</v>
      </c>
      <c r="U113" s="16">
        <f>1000000000/14000/PerfPowerST4[[#This Row],[Cons. MT]]</f>
        <v>14.993402902722803</v>
      </c>
      <c r="V113" s="16">
        <f>1000000000/15000/PerfPowerST4[[#This Row],[Cons. MT]]</f>
        <v>13.99384270920795</v>
      </c>
    </row>
    <row r="114" spans="2:22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>
        <f>IFERROR(IF(OR(GeneralTable[[#This Row],[Exclude From Chart]]="X",PerfPowerST4[[#This Row],[ExcludeHere]]="X",ISBLANK(GeneralTable[[#This Row],[Cons. CB23MT]])),NA(),GeneralTable[[#This Row],[Cons. CB23MT]]),NA())</f>
        <v>4067</v>
      </c>
      <c r="F114" s="12">
        <f>IFERROR(IF(OR(GeneralTable[[#This Row],[Exclude From Chart]]="X",PerfPowerST4[[#This Row],[ExcludeHere]]="X",ISBLANK(GeneralTable[[#This Row],[Cons. CB23MT]])),NA(),GeneralTable[[#This Row],[Dur. CB23MT]]),NA())</f>
        <v>27.59</v>
      </c>
      <c r="G114" s="16">
        <f>1000000000/500/PerfPowerST4[[#This Row],[Cons. MT]]</f>
        <v>491.76297024834031</v>
      </c>
      <c r="H114" s="16">
        <f>1000000000/1000/PerfPowerST4[[#This Row],[Cons. MT]]</f>
        <v>245.88148512417015</v>
      </c>
      <c r="I114" s="16">
        <f>1000000000/2000/PerfPowerST4[[#This Row],[Cons. MT]]</f>
        <v>122.94074256208508</v>
      </c>
      <c r="J114" s="16">
        <f>1000000000/3000/PerfPowerST4[[#This Row],[Cons. MT]]</f>
        <v>81.960495041390047</v>
      </c>
      <c r="K114" s="16">
        <f>1000000000/4000/PerfPowerST4[[#This Row],[Cons. MT]]</f>
        <v>61.470371281042539</v>
      </c>
      <c r="L114" s="16">
        <f>1000000000/5000/PerfPowerST4[[#This Row],[Cons. MT]]</f>
        <v>49.176297024834028</v>
      </c>
      <c r="M114" s="16">
        <f>1000000000/6000/PerfPowerST4[[#This Row],[Cons. MT]]</f>
        <v>40.980247520695023</v>
      </c>
      <c r="N114" s="16">
        <f>1000000000/7000/PerfPowerST4[[#This Row],[Cons. MT]]</f>
        <v>35.125926446310025</v>
      </c>
      <c r="O114" s="16">
        <f>1000000000/8000/PerfPowerST4[[#This Row],[Cons. MT]]</f>
        <v>30.735185640521269</v>
      </c>
      <c r="P114" s="16">
        <f>1000000000/9000/PerfPowerST4[[#This Row],[Cons. MT]]</f>
        <v>27.320165013796682</v>
      </c>
      <c r="Q114" s="16">
        <f>1000000000/10000/PerfPowerST4[[#This Row],[Cons. MT]]</f>
        <v>24.588148512417014</v>
      </c>
      <c r="R114" s="16">
        <f>1000000000/11000/PerfPowerST4[[#This Row],[Cons. MT]]</f>
        <v>22.352862284015469</v>
      </c>
      <c r="S114" s="16">
        <f>1000000000/12000/PerfPowerST4[[#This Row],[Cons. MT]]</f>
        <v>20.490123760347512</v>
      </c>
      <c r="T114" s="16">
        <f>1000000000/13000/PerfPowerST4[[#This Row],[Cons. MT]]</f>
        <v>18.913960394166935</v>
      </c>
      <c r="U114" s="16">
        <f>1000000000/14000/PerfPowerST4[[#This Row],[Cons. MT]]</f>
        <v>17.562963223155013</v>
      </c>
      <c r="V114" s="16">
        <f>1000000000/15000/PerfPowerST4[[#This Row],[Cons. MT]]</f>
        <v>16.392099008278013</v>
      </c>
    </row>
    <row r="115" spans="2:22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>
        <f>IFERROR(IF(OR(GeneralTable[[#This Row],[Exclude From Chart]]="X",PerfPowerST4[[#This Row],[ExcludeHere]]="X",ISBLANK(GeneralTable[[#This Row],[Cons. CB23MT]])),NA(),GeneralTable[[#This Row],[Cons. CB23MT]]),NA())</f>
        <v>2564</v>
      </c>
      <c r="F115" s="12">
        <f>IFERROR(IF(OR(GeneralTable[[#This Row],[Exclude From Chart]]="X",PerfPowerST4[[#This Row],[ExcludeHere]]="X",ISBLANK(GeneralTable[[#This Row],[Cons. CB23MT]])),NA(),GeneralTable[[#This Row],[Dur. CB23MT]]),NA())</f>
        <v>31.53</v>
      </c>
      <c r="G115" s="16">
        <f>1000000000/500/PerfPowerST4[[#This Row],[Cons. MT]]</f>
        <v>780.03120124804991</v>
      </c>
      <c r="H115" s="16">
        <f>1000000000/1000/PerfPowerST4[[#This Row],[Cons. MT]]</f>
        <v>390.01560062402496</v>
      </c>
      <c r="I115" s="16">
        <f>1000000000/2000/PerfPowerST4[[#This Row],[Cons. MT]]</f>
        <v>195.00780031201248</v>
      </c>
      <c r="J115" s="16">
        <f>1000000000/3000/PerfPowerST4[[#This Row],[Cons. MT]]</f>
        <v>130.00520020800832</v>
      </c>
      <c r="K115" s="16">
        <f>1000000000/4000/PerfPowerST4[[#This Row],[Cons. MT]]</f>
        <v>97.503900156006239</v>
      </c>
      <c r="L115" s="16">
        <f>1000000000/5000/PerfPowerST4[[#This Row],[Cons. MT]]</f>
        <v>78.003120124804994</v>
      </c>
      <c r="M115" s="16">
        <f>1000000000/6000/PerfPowerST4[[#This Row],[Cons. MT]]</f>
        <v>65.002600104004159</v>
      </c>
      <c r="N115" s="16">
        <f>1000000000/7000/PerfPowerST4[[#This Row],[Cons. MT]]</f>
        <v>55.716514374860715</v>
      </c>
      <c r="O115" s="16">
        <f>1000000000/8000/PerfPowerST4[[#This Row],[Cons. MT]]</f>
        <v>48.751950078003119</v>
      </c>
      <c r="P115" s="16">
        <f>1000000000/9000/PerfPowerST4[[#This Row],[Cons. MT]]</f>
        <v>43.335066736002773</v>
      </c>
      <c r="Q115" s="16">
        <f>1000000000/10000/PerfPowerST4[[#This Row],[Cons. MT]]</f>
        <v>39.001560062402497</v>
      </c>
      <c r="R115" s="16">
        <f>1000000000/11000/PerfPowerST4[[#This Row],[Cons. MT]]</f>
        <v>35.455963693093182</v>
      </c>
      <c r="S115" s="16">
        <f>1000000000/12000/PerfPowerST4[[#This Row],[Cons. MT]]</f>
        <v>32.50130005200208</v>
      </c>
      <c r="T115" s="16">
        <f>1000000000/13000/PerfPowerST4[[#This Row],[Cons. MT]]</f>
        <v>30.00120004800192</v>
      </c>
      <c r="U115" s="16">
        <f>1000000000/14000/PerfPowerST4[[#This Row],[Cons. MT]]</f>
        <v>27.858257187430358</v>
      </c>
      <c r="V115" s="16">
        <f>1000000000/15000/PerfPowerST4[[#This Row],[Cons. MT]]</f>
        <v>26.001040041601666</v>
      </c>
    </row>
    <row r="116" spans="2:22" x14ac:dyDescent="0.3">
      <c r="B116">
        <f>IFERROR(GeneralTable[[#This Row],[Ref.]],NA())</f>
        <v>113</v>
      </c>
      <c r="C116" s="10" t="e">
        <f>IFERROR(IF(GeneralTable[[#This Row],[Exclude From Chart]]="X",NA(),GeneralTable[[#This Row],[GraphLabel]]),NA())</f>
        <v>#N/A</v>
      </c>
      <c r="D116" s="10"/>
      <c r="E11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6" s="16" t="e">
        <f>1000000000/500/PerfPowerST4[[#This Row],[Cons. MT]]</f>
        <v>#N/A</v>
      </c>
      <c r="H116" s="16" t="e">
        <f>1000000000/1000/PerfPowerST4[[#This Row],[Cons. MT]]</f>
        <v>#N/A</v>
      </c>
      <c r="I116" s="16" t="e">
        <f>1000000000/2000/PerfPowerST4[[#This Row],[Cons. MT]]</f>
        <v>#N/A</v>
      </c>
      <c r="J116" s="16" t="e">
        <f>1000000000/3000/PerfPowerST4[[#This Row],[Cons. MT]]</f>
        <v>#N/A</v>
      </c>
      <c r="K116" s="16" t="e">
        <f>1000000000/4000/PerfPowerST4[[#This Row],[Cons. MT]]</f>
        <v>#N/A</v>
      </c>
      <c r="L116" s="16" t="e">
        <f>1000000000/5000/PerfPowerST4[[#This Row],[Cons. MT]]</f>
        <v>#N/A</v>
      </c>
      <c r="M116" s="16" t="e">
        <f>1000000000/6000/PerfPowerST4[[#This Row],[Cons. MT]]</f>
        <v>#N/A</v>
      </c>
      <c r="N116" s="16" t="e">
        <f>1000000000/7000/PerfPowerST4[[#This Row],[Cons. MT]]</f>
        <v>#N/A</v>
      </c>
      <c r="O116" s="16" t="e">
        <f>1000000000/8000/PerfPowerST4[[#This Row],[Cons. MT]]</f>
        <v>#N/A</v>
      </c>
      <c r="P116" s="16" t="e">
        <f>1000000000/9000/PerfPowerST4[[#This Row],[Cons. MT]]</f>
        <v>#N/A</v>
      </c>
      <c r="Q116" s="16" t="e">
        <f>1000000000/10000/PerfPowerST4[[#This Row],[Cons. MT]]</f>
        <v>#N/A</v>
      </c>
      <c r="R116" s="16" t="e">
        <f>1000000000/11000/PerfPowerST4[[#This Row],[Cons. MT]]</f>
        <v>#N/A</v>
      </c>
      <c r="S116" s="16" t="e">
        <f>1000000000/12000/PerfPowerST4[[#This Row],[Cons. MT]]</f>
        <v>#N/A</v>
      </c>
      <c r="T116" s="16" t="e">
        <f>1000000000/13000/PerfPowerST4[[#This Row],[Cons. MT]]</f>
        <v>#N/A</v>
      </c>
      <c r="U116" s="16" t="e">
        <f>1000000000/14000/PerfPowerST4[[#This Row],[Cons. MT]]</f>
        <v>#N/A</v>
      </c>
      <c r="V116" s="16" t="e">
        <f>1000000000/15000/PerfPowerST4[[#This Row],[Cons. MT]]</f>
        <v>#N/A</v>
      </c>
    </row>
    <row r="117" spans="2:22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>
        <f>IFERROR(IF(OR(GeneralTable[[#This Row],[Exclude From Chart]]="X",PerfPowerST4[[#This Row],[ExcludeHere]]="X",ISBLANK(GeneralTable[[#This Row],[Cons. CB23MT]])),NA(),GeneralTable[[#This Row],[Cons. CB23MT]]),NA())</f>
        <v>3245.53</v>
      </c>
      <c r="F117" s="12">
        <f>IFERROR(IF(OR(GeneralTable[[#This Row],[Exclude From Chart]]="X",PerfPowerST4[[#This Row],[ExcludeHere]]="X",ISBLANK(GeneralTable[[#This Row],[Cons. CB23MT]])),NA(),GeneralTable[[#This Row],[Dur. CB23MT]]),NA())</f>
        <v>26.56</v>
      </c>
      <c r="G117" s="16">
        <f>1000000000/500/PerfPowerST4[[#This Row],[Cons. MT]]</f>
        <v>616.23217163298443</v>
      </c>
      <c r="H117" s="16">
        <f>1000000000/1000/PerfPowerST4[[#This Row],[Cons. MT]]</f>
        <v>308.11608581649222</v>
      </c>
      <c r="I117" s="16">
        <f>1000000000/2000/PerfPowerST4[[#This Row],[Cons. MT]]</f>
        <v>154.05804290824611</v>
      </c>
      <c r="J117" s="16">
        <f>1000000000/3000/PerfPowerST4[[#This Row],[Cons. MT]]</f>
        <v>102.70536193883073</v>
      </c>
      <c r="K117" s="16">
        <f>1000000000/4000/PerfPowerST4[[#This Row],[Cons. MT]]</f>
        <v>77.029021454123054</v>
      </c>
      <c r="L117" s="16">
        <f>1000000000/5000/PerfPowerST4[[#This Row],[Cons. MT]]</f>
        <v>61.623217163298442</v>
      </c>
      <c r="M117" s="16">
        <f>1000000000/6000/PerfPowerST4[[#This Row],[Cons. MT]]</f>
        <v>51.352680969415367</v>
      </c>
      <c r="N117" s="16">
        <f>1000000000/7000/PerfPowerST4[[#This Row],[Cons. MT]]</f>
        <v>44.01658368807032</v>
      </c>
      <c r="O117" s="16">
        <f>1000000000/8000/PerfPowerST4[[#This Row],[Cons. MT]]</f>
        <v>38.514510727061527</v>
      </c>
      <c r="P117" s="16">
        <f>1000000000/9000/PerfPowerST4[[#This Row],[Cons. MT]]</f>
        <v>34.235120646276911</v>
      </c>
      <c r="Q117" s="16">
        <f>1000000000/10000/PerfPowerST4[[#This Row],[Cons. MT]]</f>
        <v>30.811608581649221</v>
      </c>
      <c r="R117" s="16">
        <f>1000000000/11000/PerfPowerST4[[#This Row],[Cons. MT]]</f>
        <v>28.010553256044748</v>
      </c>
      <c r="S117" s="16">
        <f>1000000000/12000/PerfPowerST4[[#This Row],[Cons. MT]]</f>
        <v>25.676340484707683</v>
      </c>
      <c r="T117" s="16">
        <f>1000000000/13000/PerfPowerST4[[#This Row],[Cons. MT]]</f>
        <v>23.701237370499399</v>
      </c>
      <c r="U117" s="16">
        <f>1000000000/14000/PerfPowerST4[[#This Row],[Cons. MT]]</f>
        <v>22.00829184403516</v>
      </c>
      <c r="V117" s="16">
        <f>1000000000/15000/PerfPowerST4[[#This Row],[Cons. MT]]</f>
        <v>20.54107238776615</v>
      </c>
    </row>
    <row r="118" spans="2:22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8" s="16" t="e">
        <f>1000000000/500/PerfPowerST4[[#This Row],[Cons. MT]]</f>
        <v>#N/A</v>
      </c>
      <c r="H118" s="16" t="e">
        <f>1000000000/1000/PerfPowerST4[[#This Row],[Cons. MT]]</f>
        <v>#N/A</v>
      </c>
      <c r="I118" s="16" t="e">
        <f>1000000000/2000/PerfPowerST4[[#This Row],[Cons. MT]]</f>
        <v>#N/A</v>
      </c>
      <c r="J118" s="16" t="e">
        <f>1000000000/3000/PerfPowerST4[[#This Row],[Cons. MT]]</f>
        <v>#N/A</v>
      </c>
      <c r="K118" s="16" t="e">
        <f>1000000000/4000/PerfPowerST4[[#This Row],[Cons. MT]]</f>
        <v>#N/A</v>
      </c>
      <c r="L118" s="16" t="e">
        <f>1000000000/5000/PerfPowerST4[[#This Row],[Cons. MT]]</f>
        <v>#N/A</v>
      </c>
      <c r="M118" s="16" t="e">
        <f>1000000000/6000/PerfPowerST4[[#This Row],[Cons. MT]]</f>
        <v>#N/A</v>
      </c>
      <c r="N118" s="16" t="e">
        <f>1000000000/7000/PerfPowerST4[[#This Row],[Cons. MT]]</f>
        <v>#N/A</v>
      </c>
      <c r="O118" s="16" t="e">
        <f>1000000000/8000/PerfPowerST4[[#This Row],[Cons. MT]]</f>
        <v>#N/A</v>
      </c>
      <c r="P118" s="16" t="e">
        <f>1000000000/9000/PerfPowerST4[[#This Row],[Cons. MT]]</f>
        <v>#N/A</v>
      </c>
      <c r="Q118" s="16" t="e">
        <f>1000000000/10000/PerfPowerST4[[#This Row],[Cons. MT]]</f>
        <v>#N/A</v>
      </c>
      <c r="R118" s="16" t="e">
        <f>1000000000/11000/PerfPowerST4[[#This Row],[Cons. MT]]</f>
        <v>#N/A</v>
      </c>
      <c r="S118" s="16" t="e">
        <f>1000000000/12000/PerfPowerST4[[#This Row],[Cons. MT]]</f>
        <v>#N/A</v>
      </c>
      <c r="T118" s="16" t="e">
        <f>1000000000/13000/PerfPowerST4[[#This Row],[Cons. MT]]</f>
        <v>#N/A</v>
      </c>
      <c r="U118" s="16" t="e">
        <f>1000000000/14000/PerfPowerST4[[#This Row],[Cons. MT]]</f>
        <v>#N/A</v>
      </c>
      <c r="V118" s="16" t="e">
        <f>1000000000/15000/PerfPowerST4[[#This Row],[Cons. MT]]</f>
        <v>#N/A</v>
      </c>
    </row>
    <row r="119" spans="2:22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>
        <f>IFERROR(IF(OR(GeneralTable[[#This Row],[Exclude From Chart]]="X",PerfPowerST4[[#This Row],[ExcludeHere]]="X",ISBLANK(GeneralTable[[#This Row],[Cons. CB23MT]])),NA(),GeneralTable[[#This Row],[Cons. CB23MT]]),NA())</f>
        <v>6311</v>
      </c>
      <c r="F119" s="12">
        <f>IFERROR(IF(OR(GeneralTable[[#This Row],[Exclude From Chart]]="X",PerfPowerST4[[#This Row],[ExcludeHere]]="X",ISBLANK(GeneralTable[[#This Row],[Cons. CB23MT]])),NA(),GeneralTable[[#This Row],[Dur. CB23MT]]),NA())</f>
        <v>49.18</v>
      </c>
      <c r="G119" s="16">
        <f>1000000000/500/PerfPowerST4[[#This Row],[Cons. MT]]</f>
        <v>316.90698779908098</v>
      </c>
      <c r="H119" s="16">
        <f>1000000000/1000/PerfPowerST4[[#This Row],[Cons. MT]]</f>
        <v>158.45349389954049</v>
      </c>
      <c r="I119" s="16">
        <f>1000000000/2000/PerfPowerST4[[#This Row],[Cons. MT]]</f>
        <v>79.226746949770245</v>
      </c>
      <c r="J119" s="16">
        <f>1000000000/3000/PerfPowerST4[[#This Row],[Cons. MT]]</f>
        <v>52.817831299846823</v>
      </c>
      <c r="K119" s="16">
        <f>1000000000/4000/PerfPowerST4[[#This Row],[Cons. MT]]</f>
        <v>39.613373474885123</v>
      </c>
      <c r="L119" s="16">
        <f>1000000000/5000/PerfPowerST4[[#This Row],[Cons. MT]]</f>
        <v>31.690698779908097</v>
      </c>
      <c r="M119" s="16">
        <f>1000000000/6000/PerfPowerST4[[#This Row],[Cons. MT]]</f>
        <v>26.408915649923411</v>
      </c>
      <c r="N119" s="16">
        <f>1000000000/7000/PerfPowerST4[[#This Row],[Cons. MT]]</f>
        <v>22.636213414220069</v>
      </c>
      <c r="O119" s="16">
        <f>1000000000/8000/PerfPowerST4[[#This Row],[Cons. MT]]</f>
        <v>19.806686737442561</v>
      </c>
      <c r="P119" s="16">
        <f>1000000000/9000/PerfPowerST4[[#This Row],[Cons. MT]]</f>
        <v>17.60594376661561</v>
      </c>
      <c r="Q119" s="16">
        <f>1000000000/10000/PerfPowerST4[[#This Row],[Cons. MT]]</f>
        <v>15.845349389954048</v>
      </c>
      <c r="R119" s="16">
        <f>1000000000/11000/PerfPowerST4[[#This Row],[Cons. MT]]</f>
        <v>14.404863081776409</v>
      </c>
      <c r="S119" s="16">
        <f>1000000000/12000/PerfPowerST4[[#This Row],[Cons. MT]]</f>
        <v>13.204457824961706</v>
      </c>
      <c r="T119" s="16">
        <f>1000000000/13000/PerfPowerST4[[#This Row],[Cons. MT]]</f>
        <v>12.188730299964652</v>
      </c>
      <c r="U119" s="16">
        <f>1000000000/14000/PerfPowerST4[[#This Row],[Cons. MT]]</f>
        <v>11.318106707110035</v>
      </c>
      <c r="V119" s="16">
        <f>1000000000/15000/PerfPowerST4[[#This Row],[Cons. MT]]</f>
        <v>10.563566259969367</v>
      </c>
    </row>
    <row r="120" spans="2:22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>
        <f>IFERROR(IF(OR(GeneralTable[[#This Row],[Exclude From Chart]]="X",PerfPowerST4[[#This Row],[ExcludeHere]]="X",ISBLANK(GeneralTable[[#This Row],[Cons. CB23MT]])),NA(),GeneralTable[[#This Row],[Cons. CB23MT]]),NA())</f>
        <v>10507</v>
      </c>
      <c r="F120" s="12">
        <f>IFERROR(IF(OR(GeneralTable[[#This Row],[Exclude From Chart]]="X",PerfPowerST4[[#This Row],[ExcludeHere]]="X",ISBLANK(GeneralTable[[#This Row],[Cons. CB23MT]])),NA(),GeneralTable[[#This Row],[Dur. CB23MT]]),NA())</f>
        <v>94.55</v>
      </c>
      <c r="G120" s="16">
        <f>1000000000/500/PerfPowerST4[[#This Row],[Cons. MT]]</f>
        <v>190.34929094889122</v>
      </c>
      <c r="H120" s="16">
        <f>1000000000/1000/PerfPowerST4[[#This Row],[Cons. MT]]</f>
        <v>95.174645474445612</v>
      </c>
      <c r="I120" s="16">
        <f>1000000000/2000/PerfPowerST4[[#This Row],[Cons. MT]]</f>
        <v>47.587322737222806</v>
      </c>
      <c r="J120" s="16">
        <f>1000000000/3000/PerfPowerST4[[#This Row],[Cons. MT]]</f>
        <v>31.724881824815199</v>
      </c>
      <c r="K120" s="16">
        <f>1000000000/4000/PerfPowerST4[[#This Row],[Cons. MT]]</f>
        <v>23.793661368611403</v>
      </c>
      <c r="L120" s="16">
        <f>1000000000/5000/PerfPowerST4[[#This Row],[Cons. MT]]</f>
        <v>19.034929094889122</v>
      </c>
      <c r="M120" s="16">
        <f>1000000000/6000/PerfPowerST4[[#This Row],[Cons. MT]]</f>
        <v>15.8624409124076</v>
      </c>
      <c r="N120" s="16">
        <f>1000000000/7000/PerfPowerST4[[#This Row],[Cons. MT]]</f>
        <v>13.596377924920802</v>
      </c>
      <c r="O120" s="16">
        <f>1000000000/8000/PerfPowerST4[[#This Row],[Cons. MT]]</f>
        <v>11.896830684305701</v>
      </c>
      <c r="P120" s="16">
        <f>1000000000/9000/PerfPowerST4[[#This Row],[Cons. MT]]</f>
        <v>10.574960608271734</v>
      </c>
      <c r="Q120" s="16">
        <f>1000000000/10000/PerfPowerST4[[#This Row],[Cons. MT]]</f>
        <v>9.5174645474445612</v>
      </c>
      <c r="R120" s="16">
        <f>1000000000/11000/PerfPowerST4[[#This Row],[Cons. MT]]</f>
        <v>8.652240497676873</v>
      </c>
      <c r="S120" s="16">
        <f>1000000000/12000/PerfPowerST4[[#This Row],[Cons. MT]]</f>
        <v>7.9312204562037998</v>
      </c>
      <c r="T120" s="16">
        <f>1000000000/13000/PerfPowerST4[[#This Row],[Cons. MT]]</f>
        <v>7.3211265749573542</v>
      </c>
      <c r="U120" s="16">
        <f>1000000000/14000/PerfPowerST4[[#This Row],[Cons. MT]]</f>
        <v>6.7981889624604008</v>
      </c>
      <c r="V120" s="16">
        <f>1000000000/15000/PerfPowerST4[[#This Row],[Cons. MT]]</f>
        <v>6.3449763649630411</v>
      </c>
    </row>
    <row r="121" spans="2:22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>
        <f>IFERROR(IF(OR(GeneralTable[[#This Row],[Exclude From Chart]]="X",PerfPowerST4[[#This Row],[ExcludeHere]]="X",ISBLANK(GeneralTable[[#This Row],[Cons. CB23MT]])),NA(),GeneralTable[[#This Row],[Cons. CB23MT]]),NA())</f>
        <v>5356</v>
      </c>
      <c r="F121" s="12">
        <f>IFERROR(IF(OR(GeneralTable[[#This Row],[Exclude From Chart]]="X",PerfPowerST4[[#This Row],[ExcludeHere]]="X",ISBLANK(GeneralTable[[#This Row],[Cons. CB23MT]])),NA(),GeneralTable[[#This Row],[Dur. CB23MT]]),NA())</f>
        <v>27.27</v>
      </c>
      <c r="G121" s="16">
        <f>1000000000/500/PerfPowerST4[[#This Row],[Cons. MT]]</f>
        <v>373.4129947722181</v>
      </c>
      <c r="H121" s="16">
        <f>1000000000/1000/PerfPowerST4[[#This Row],[Cons. MT]]</f>
        <v>186.70649738610905</v>
      </c>
      <c r="I121" s="16">
        <f>1000000000/2000/PerfPowerST4[[#This Row],[Cons. MT]]</f>
        <v>93.353248693054525</v>
      </c>
      <c r="J121" s="16">
        <f>1000000000/3000/PerfPowerST4[[#This Row],[Cons. MT]]</f>
        <v>62.235499128703012</v>
      </c>
      <c r="K121" s="16">
        <f>1000000000/4000/PerfPowerST4[[#This Row],[Cons. MT]]</f>
        <v>46.676624346527262</v>
      </c>
      <c r="L121" s="16">
        <f>1000000000/5000/PerfPowerST4[[#This Row],[Cons. MT]]</f>
        <v>37.34129947722181</v>
      </c>
      <c r="M121" s="16">
        <f>1000000000/6000/PerfPowerST4[[#This Row],[Cons. MT]]</f>
        <v>31.117749564351506</v>
      </c>
      <c r="N121" s="16">
        <f>1000000000/7000/PerfPowerST4[[#This Row],[Cons. MT]]</f>
        <v>26.67235676944415</v>
      </c>
      <c r="O121" s="16">
        <f>1000000000/8000/PerfPowerST4[[#This Row],[Cons. MT]]</f>
        <v>23.338312173263631</v>
      </c>
      <c r="P121" s="16">
        <f>1000000000/9000/PerfPowerST4[[#This Row],[Cons. MT]]</f>
        <v>20.745166376234337</v>
      </c>
      <c r="Q121" s="16">
        <f>1000000000/10000/PerfPowerST4[[#This Row],[Cons. MT]]</f>
        <v>18.670649738610905</v>
      </c>
      <c r="R121" s="16">
        <f>1000000000/11000/PerfPowerST4[[#This Row],[Cons. MT]]</f>
        <v>16.973317944191731</v>
      </c>
      <c r="S121" s="16">
        <f>1000000000/12000/PerfPowerST4[[#This Row],[Cons. MT]]</f>
        <v>15.558874782175753</v>
      </c>
      <c r="T121" s="16">
        <f>1000000000/13000/PerfPowerST4[[#This Row],[Cons. MT]]</f>
        <v>14.362038260469925</v>
      </c>
      <c r="U121" s="16">
        <f>1000000000/14000/PerfPowerST4[[#This Row],[Cons. MT]]</f>
        <v>13.336178384722075</v>
      </c>
      <c r="V121" s="16">
        <f>1000000000/15000/PerfPowerST4[[#This Row],[Cons. MT]]</f>
        <v>12.447099825740603</v>
      </c>
    </row>
    <row r="122" spans="2:22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>
        <f>IFERROR(IF(OR(GeneralTable[[#This Row],[Exclude From Chart]]="X",PerfPowerST4[[#This Row],[ExcludeHere]]="X",ISBLANK(GeneralTable[[#This Row],[Cons. CB23MT]])),NA(),GeneralTable[[#This Row],[Cons. CB23MT]]),NA())</f>
        <v>3964</v>
      </c>
      <c r="F122" s="12">
        <f>IFERROR(IF(OR(GeneralTable[[#This Row],[Exclude From Chart]]="X",PerfPowerST4[[#This Row],[ExcludeHere]]="X",ISBLANK(GeneralTable[[#This Row],[Cons. CB23MT]])),NA(),GeneralTable[[#This Row],[Dur. CB23MT]]),NA())</f>
        <v>29.55</v>
      </c>
      <c r="G122" s="16">
        <f>1000000000/500/PerfPowerST4[[#This Row],[Cons. MT]]</f>
        <v>504.54086781029264</v>
      </c>
      <c r="H122" s="16">
        <f>1000000000/1000/PerfPowerST4[[#This Row],[Cons. MT]]</f>
        <v>252.27043390514632</v>
      </c>
      <c r="I122" s="16">
        <f>1000000000/2000/PerfPowerST4[[#This Row],[Cons. MT]]</f>
        <v>126.13521695257316</v>
      </c>
      <c r="J122" s="16">
        <f>1000000000/3000/PerfPowerST4[[#This Row],[Cons. MT]]</f>
        <v>84.090144635048773</v>
      </c>
      <c r="K122" s="16">
        <f>1000000000/4000/PerfPowerST4[[#This Row],[Cons. MT]]</f>
        <v>63.06760847628658</v>
      </c>
      <c r="L122" s="16">
        <f>1000000000/5000/PerfPowerST4[[#This Row],[Cons. MT]]</f>
        <v>50.454086781029261</v>
      </c>
      <c r="M122" s="16">
        <f>1000000000/6000/PerfPowerST4[[#This Row],[Cons. MT]]</f>
        <v>42.045072317524387</v>
      </c>
      <c r="N122" s="16">
        <f>1000000000/7000/PerfPowerST4[[#This Row],[Cons. MT]]</f>
        <v>36.038633415020904</v>
      </c>
      <c r="O122" s="16">
        <f>1000000000/8000/PerfPowerST4[[#This Row],[Cons. MT]]</f>
        <v>31.53380423814329</v>
      </c>
      <c r="P122" s="16">
        <f>1000000000/9000/PerfPowerST4[[#This Row],[Cons. MT]]</f>
        <v>28.030048211682924</v>
      </c>
      <c r="Q122" s="16">
        <f>1000000000/10000/PerfPowerST4[[#This Row],[Cons. MT]]</f>
        <v>25.227043390514631</v>
      </c>
      <c r="R122" s="16">
        <f>1000000000/11000/PerfPowerST4[[#This Row],[Cons. MT]]</f>
        <v>22.933675809558757</v>
      </c>
      <c r="S122" s="16">
        <f>1000000000/12000/PerfPowerST4[[#This Row],[Cons. MT]]</f>
        <v>21.022536158762193</v>
      </c>
      <c r="T122" s="16">
        <f>1000000000/13000/PerfPowerST4[[#This Row],[Cons. MT]]</f>
        <v>19.405417992703562</v>
      </c>
      <c r="U122" s="16">
        <f>1000000000/14000/PerfPowerST4[[#This Row],[Cons. MT]]</f>
        <v>18.019316707510452</v>
      </c>
      <c r="V122" s="16">
        <f>1000000000/15000/PerfPowerST4[[#This Row],[Cons. MT]]</f>
        <v>16.818028927009756</v>
      </c>
    </row>
    <row r="123" spans="2:22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>
        <f>IFERROR(IF(OR(GeneralTable[[#This Row],[Exclude From Chart]]="X",PerfPowerST4[[#This Row],[ExcludeHere]]="X",ISBLANK(GeneralTable[[#This Row],[Cons. CB23MT]])),NA(),GeneralTable[[#This Row],[Cons. CB23MT]]),NA())</f>
        <v>2947</v>
      </c>
      <c r="F123" s="12">
        <f>IFERROR(IF(OR(GeneralTable[[#This Row],[Exclude From Chart]]="X",PerfPowerST4[[#This Row],[ExcludeHere]]="X",ISBLANK(GeneralTable[[#This Row],[Cons. CB23MT]])),NA(),GeneralTable[[#This Row],[Dur. CB23MT]]),NA())</f>
        <v>33.47</v>
      </c>
      <c r="G123" s="16">
        <f>1000000000/500/PerfPowerST4[[#This Row],[Cons. MT]]</f>
        <v>678.65626060400405</v>
      </c>
      <c r="H123" s="16">
        <f>1000000000/1000/PerfPowerST4[[#This Row],[Cons. MT]]</f>
        <v>339.32813030200202</v>
      </c>
      <c r="I123" s="16">
        <f>1000000000/2000/PerfPowerST4[[#This Row],[Cons. MT]]</f>
        <v>169.66406515100101</v>
      </c>
      <c r="J123" s="16">
        <f>1000000000/3000/PerfPowerST4[[#This Row],[Cons. MT]]</f>
        <v>113.10937676733401</v>
      </c>
      <c r="K123" s="16">
        <f>1000000000/4000/PerfPowerST4[[#This Row],[Cons. MT]]</f>
        <v>84.832032575500506</v>
      </c>
      <c r="L123" s="16">
        <f>1000000000/5000/PerfPowerST4[[#This Row],[Cons. MT]]</f>
        <v>67.865626060400402</v>
      </c>
      <c r="M123" s="16">
        <f>1000000000/6000/PerfPowerST4[[#This Row],[Cons. MT]]</f>
        <v>56.554688383667006</v>
      </c>
      <c r="N123" s="16">
        <f>1000000000/7000/PerfPowerST4[[#This Row],[Cons. MT]]</f>
        <v>48.475447186000295</v>
      </c>
      <c r="O123" s="16">
        <f>1000000000/8000/PerfPowerST4[[#This Row],[Cons. MT]]</f>
        <v>42.416016287750253</v>
      </c>
      <c r="P123" s="16">
        <f>1000000000/9000/PerfPowerST4[[#This Row],[Cons. MT]]</f>
        <v>37.703125589111337</v>
      </c>
      <c r="Q123" s="16">
        <f>1000000000/10000/PerfPowerST4[[#This Row],[Cons. MT]]</f>
        <v>33.932813030200201</v>
      </c>
      <c r="R123" s="16">
        <f>1000000000/11000/PerfPowerST4[[#This Row],[Cons. MT]]</f>
        <v>30.848011845636549</v>
      </c>
      <c r="S123" s="16">
        <f>1000000000/12000/PerfPowerST4[[#This Row],[Cons. MT]]</f>
        <v>28.277344191833503</v>
      </c>
      <c r="T123" s="16">
        <f>1000000000/13000/PerfPowerST4[[#This Row],[Cons. MT]]</f>
        <v>26.102163869384771</v>
      </c>
      <c r="U123" s="16">
        <f>1000000000/14000/PerfPowerST4[[#This Row],[Cons. MT]]</f>
        <v>24.237723593000148</v>
      </c>
      <c r="V123" s="16">
        <f>1000000000/15000/PerfPowerST4[[#This Row],[Cons. MT]]</f>
        <v>22.621875353466805</v>
      </c>
    </row>
    <row r="124" spans="2:22" x14ac:dyDescent="0.3">
      <c r="B124">
        <f>IFERROR(GeneralTable[[#This Row],[Ref.]],NA())</f>
        <v>121</v>
      </c>
      <c r="C124" s="10" t="e">
        <f>IFERROR(IF(GeneralTable[[#This Row],[Exclude From Chart]]="X",NA(),GeneralTable[[#This Row],[GraphLabel]]),NA())</f>
        <v>#N/A</v>
      </c>
      <c r="D124" s="10"/>
      <c r="E12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2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24" s="16" t="e">
        <f>1000000000/500/PerfPowerST4[[#This Row],[Cons. MT]]</f>
        <v>#N/A</v>
      </c>
      <c r="H124" s="16" t="e">
        <f>1000000000/1000/PerfPowerST4[[#This Row],[Cons. MT]]</f>
        <v>#N/A</v>
      </c>
      <c r="I124" s="16" t="e">
        <f>1000000000/2000/PerfPowerST4[[#This Row],[Cons. MT]]</f>
        <v>#N/A</v>
      </c>
      <c r="J124" s="16" t="e">
        <f>1000000000/3000/PerfPowerST4[[#This Row],[Cons. MT]]</f>
        <v>#N/A</v>
      </c>
      <c r="K124" s="16" t="e">
        <f>1000000000/4000/PerfPowerST4[[#This Row],[Cons. MT]]</f>
        <v>#N/A</v>
      </c>
      <c r="L124" s="16" t="e">
        <f>1000000000/5000/PerfPowerST4[[#This Row],[Cons. MT]]</f>
        <v>#N/A</v>
      </c>
      <c r="M124" s="16" t="e">
        <f>1000000000/6000/PerfPowerST4[[#This Row],[Cons. MT]]</f>
        <v>#N/A</v>
      </c>
      <c r="N124" s="16" t="e">
        <f>1000000000/7000/PerfPowerST4[[#This Row],[Cons. MT]]</f>
        <v>#N/A</v>
      </c>
      <c r="O124" s="16" t="e">
        <f>1000000000/8000/PerfPowerST4[[#This Row],[Cons. MT]]</f>
        <v>#N/A</v>
      </c>
      <c r="P124" s="16" t="e">
        <f>1000000000/9000/PerfPowerST4[[#This Row],[Cons. MT]]</f>
        <v>#N/A</v>
      </c>
      <c r="Q124" s="16" t="e">
        <f>1000000000/10000/PerfPowerST4[[#This Row],[Cons. MT]]</f>
        <v>#N/A</v>
      </c>
      <c r="R124" s="16" t="e">
        <f>1000000000/11000/PerfPowerST4[[#This Row],[Cons. MT]]</f>
        <v>#N/A</v>
      </c>
      <c r="S124" s="16" t="e">
        <f>1000000000/12000/PerfPowerST4[[#This Row],[Cons. MT]]</f>
        <v>#N/A</v>
      </c>
      <c r="T124" s="16" t="e">
        <f>1000000000/13000/PerfPowerST4[[#This Row],[Cons. MT]]</f>
        <v>#N/A</v>
      </c>
      <c r="U124" s="16" t="e">
        <f>1000000000/14000/PerfPowerST4[[#This Row],[Cons. MT]]</f>
        <v>#N/A</v>
      </c>
      <c r="V124" s="16" t="e">
        <f>1000000000/15000/PerfPowerST4[[#This Row],[Cons. MT]]</f>
        <v>#N/A</v>
      </c>
    </row>
    <row r="125" spans="2:22" x14ac:dyDescent="0.3">
      <c r="B125">
        <f>IFERROR(GeneralTable[[#This Row],[Ref.]],NA())</f>
        <v>122</v>
      </c>
      <c r="C125" s="10" t="e">
        <f>IFERROR(IF(GeneralTable[[#This Row],[Exclude From Chart]]="X",NA(),GeneralTable[[#This Row],[GraphLabel]]),NA())</f>
        <v>#N/A</v>
      </c>
      <c r="D125" s="10"/>
      <c r="E12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2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25" s="16" t="e">
        <f>1000000000/500/PerfPowerST4[[#This Row],[Cons. MT]]</f>
        <v>#N/A</v>
      </c>
      <c r="H125" s="16" t="e">
        <f>1000000000/1000/PerfPowerST4[[#This Row],[Cons. MT]]</f>
        <v>#N/A</v>
      </c>
      <c r="I125" s="16" t="e">
        <f>1000000000/2000/PerfPowerST4[[#This Row],[Cons. MT]]</f>
        <v>#N/A</v>
      </c>
      <c r="J125" s="16" t="e">
        <f>1000000000/3000/PerfPowerST4[[#This Row],[Cons. MT]]</f>
        <v>#N/A</v>
      </c>
      <c r="K125" s="16" t="e">
        <f>1000000000/4000/PerfPowerST4[[#This Row],[Cons. MT]]</f>
        <v>#N/A</v>
      </c>
      <c r="L125" s="16" t="e">
        <f>1000000000/5000/PerfPowerST4[[#This Row],[Cons. MT]]</f>
        <v>#N/A</v>
      </c>
      <c r="M125" s="16" t="e">
        <f>1000000000/6000/PerfPowerST4[[#This Row],[Cons. MT]]</f>
        <v>#N/A</v>
      </c>
      <c r="N125" s="16" t="e">
        <f>1000000000/7000/PerfPowerST4[[#This Row],[Cons. MT]]</f>
        <v>#N/A</v>
      </c>
      <c r="O125" s="16" t="e">
        <f>1000000000/8000/PerfPowerST4[[#This Row],[Cons. MT]]</f>
        <v>#N/A</v>
      </c>
      <c r="P125" s="16" t="e">
        <f>1000000000/9000/PerfPowerST4[[#This Row],[Cons. MT]]</f>
        <v>#N/A</v>
      </c>
      <c r="Q125" s="16" t="e">
        <f>1000000000/10000/PerfPowerST4[[#This Row],[Cons. MT]]</f>
        <v>#N/A</v>
      </c>
      <c r="R125" s="16" t="e">
        <f>1000000000/11000/PerfPowerST4[[#This Row],[Cons. MT]]</f>
        <v>#N/A</v>
      </c>
      <c r="S125" s="16" t="e">
        <f>1000000000/12000/PerfPowerST4[[#This Row],[Cons. MT]]</f>
        <v>#N/A</v>
      </c>
      <c r="T125" s="16" t="e">
        <f>1000000000/13000/PerfPowerST4[[#This Row],[Cons. MT]]</f>
        <v>#N/A</v>
      </c>
      <c r="U125" s="16" t="e">
        <f>1000000000/14000/PerfPowerST4[[#This Row],[Cons. MT]]</f>
        <v>#N/A</v>
      </c>
      <c r="V125" s="16" t="e">
        <f>1000000000/15000/PerfPowerST4[[#This Row],[Cons. MT]]</f>
        <v>#N/A</v>
      </c>
    </row>
    <row r="126" spans="2:22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>
        <f>IFERROR(IF(OR(GeneralTable[[#This Row],[Exclude From Chart]]="X",PerfPowerST4[[#This Row],[ExcludeHere]]="X",ISBLANK(GeneralTable[[#This Row],[Cons. CB23MT]])),NA(),GeneralTable[[#This Row],[Cons. CB23MT]]),NA())</f>
        <v>4836</v>
      </c>
      <c r="F126" s="12">
        <f>IFERROR(IF(OR(GeneralTable[[#This Row],[Exclude From Chart]]="X",PerfPowerST4[[#This Row],[ExcludeHere]]="X",ISBLANK(GeneralTable[[#This Row],[Cons. CB23MT]])),NA(),GeneralTable[[#This Row],[Dur. CB23MT]]),NA())</f>
        <v>65.8</v>
      </c>
      <c r="G126" s="16">
        <f>1000000000/500/PerfPowerST4[[#This Row],[Cons. MT]]</f>
        <v>413.56492969396197</v>
      </c>
      <c r="H126" s="16">
        <f>1000000000/1000/PerfPowerST4[[#This Row],[Cons. MT]]</f>
        <v>206.78246484698099</v>
      </c>
      <c r="I126" s="16">
        <f>1000000000/2000/PerfPowerST4[[#This Row],[Cons. MT]]</f>
        <v>103.39123242349049</v>
      </c>
      <c r="J126" s="16">
        <f>1000000000/3000/PerfPowerST4[[#This Row],[Cons. MT]]</f>
        <v>68.927488282326991</v>
      </c>
      <c r="K126" s="16">
        <f>1000000000/4000/PerfPowerST4[[#This Row],[Cons. MT]]</f>
        <v>51.695616211745246</v>
      </c>
      <c r="L126" s="16">
        <f>1000000000/5000/PerfPowerST4[[#This Row],[Cons. MT]]</f>
        <v>41.356492969396193</v>
      </c>
      <c r="M126" s="16">
        <f>1000000000/6000/PerfPowerST4[[#This Row],[Cons. MT]]</f>
        <v>34.463744141163495</v>
      </c>
      <c r="N126" s="16">
        <f>1000000000/7000/PerfPowerST4[[#This Row],[Cons. MT]]</f>
        <v>29.540352120997284</v>
      </c>
      <c r="O126" s="16">
        <f>1000000000/8000/PerfPowerST4[[#This Row],[Cons. MT]]</f>
        <v>25.847808105872623</v>
      </c>
      <c r="P126" s="16">
        <f>1000000000/9000/PerfPowerST4[[#This Row],[Cons. MT]]</f>
        <v>22.975829427442331</v>
      </c>
      <c r="Q126" s="16">
        <f>1000000000/10000/PerfPowerST4[[#This Row],[Cons. MT]]</f>
        <v>20.678246484698096</v>
      </c>
      <c r="R126" s="16">
        <f>1000000000/11000/PerfPowerST4[[#This Row],[Cons. MT]]</f>
        <v>18.798405895180089</v>
      </c>
      <c r="S126" s="16">
        <f>1000000000/12000/PerfPowerST4[[#This Row],[Cons. MT]]</f>
        <v>17.231872070581748</v>
      </c>
      <c r="T126" s="16">
        <f>1000000000/13000/PerfPowerST4[[#This Row],[Cons. MT]]</f>
        <v>15.906343449767768</v>
      </c>
      <c r="U126" s="16">
        <f>1000000000/14000/PerfPowerST4[[#This Row],[Cons. MT]]</f>
        <v>14.770176060498642</v>
      </c>
      <c r="V126" s="16">
        <f>1000000000/15000/PerfPowerST4[[#This Row],[Cons. MT]]</f>
        <v>13.785497656465399</v>
      </c>
    </row>
    <row r="127" spans="2:22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(ADL) @AC v0.7.5 [124]</v>
      </c>
      <c r="D127" s="10"/>
      <c r="E127" s="11">
        <f>IFERROR(IF(OR(GeneralTable[[#This Row],[Exclude From Chart]]="X",PerfPowerST4[[#This Row],[ExcludeHere]]="X",ISBLANK(GeneralTable[[#This Row],[Cons. CB23MT]])),NA(),GeneralTable[[#This Row],[Cons. CB23MT]]),NA())</f>
        <v>3584</v>
      </c>
      <c r="F127" s="12">
        <f>IFERROR(IF(OR(GeneralTable[[#This Row],[Exclude From Chart]]="X",PerfPowerST4[[#This Row],[ExcludeHere]]="X",ISBLANK(GeneralTable[[#This Row],[Cons. CB23MT]])),NA(),GeneralTable[[#This Row],[Dur. CB23MT]]),NA())</f>
        <v>77.11</v>
      </c>
      <c r="G127" s="16">
        <f>1000000000/500/PerfPowerST4[[#This Row],[Cons. MT]]</f>
        <v>558.03571428571433</v>
      </c>
      <c r="H127" s="16">
        <f>1000000000/1000/PerfPowerST4[[#This Row],[Cons. MT]]</f>
        <v>279.01785714285717</v>
      </c>
      <c r="I127" s="16">
        <f>1000000000/2000/PerfPowerST4[[#This Row],[Cons. MT]]</f>
        <v>139.50892857142858</v>
      </c>
      <c r="J127" s="16">
        <f>1000000000/3000/PerfPowerST4[[#This Row],[Cons. MT]]</f>
        <v>93.00595238095238</v>
      </c>
      <c r="K127" s="16">
        <f>1000000000/4000/PerfPowerST4[[#This Row],[Cons. MT]]</f>
        <v>69.754464285714292</v>
      </c>
      <c r="L127" s="16">
        <f>1000000000/5000/PerfPowerST4[[#This Row],[Cons. MT]]</f>
        <v>55.803571428571431</v>
      </c>
      <c r="M127" s="16">
        <f>1000000000/6000/PerfPowerST4[[#This Row],[Cons. MT]]</f>
        <v>46.50297619047619</v>
      </c>
      <c r="N127" s="16">
        <f>1000000000/7000/PerfPowerST4[[#This Row],[Cons. MT]]</f>
        <v>39.859693877551024</v>
      </c>
      <c r="O127" s="16">
        <f>1000000000/8000/PerfPowerST4[[#This Row],[Cons. MT]]</f>
        <v>34.877232142857146</v>
      </c>
      <c r="P127" s="16">
        <f>1000000000/9000/PerfPowerST4[[#This Row],[Cons. MT]]</f>
        <v>31.001984126984127</v>
      </c>
      <c r="Q127" s="16">
        <f>1000000000/10000/PerfPowerST4[[#This Row],[Cons. MT]]</f>
        <v>27.901785714285715</v>
      </c>
      <c r="R127" s="16">
        <f>1000000000/11000/PerfPowerST4[[#This Row],[Cons. MT]]</f>
        <v>25.365259740259742</v>
      </c>
      <c r="S127" s="16">
        <f>1000000000/12000/PerfPowerST4[[#This Row],[Cons. MT]]</f>
        <v>23.251488095238095</v>
      </c>
      <c r="T127" s="16">
        <f>1000000000/13000/PerfPowerST4[[#This Row],[Cons. MT]]</f>
        <v>21.462912087912088</v>
      </c>
      <c r="U127" s="16">
        <f>1000000000/14000/PerfPowerST4[[#This Row],[Cons. MT]]</f>
        <v>19.929846938775512</v>
      </c>
      <c r="V127" s="16">
        <f>1000000000/15000/PerfPowerST4[[#This Row],[Cons. MT]]</f>
        <v>18.601190476190478</v>
      </c>
    </row>
    <row r="128" spans="2:22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>
        <f>IFERROR(IF(OR(GeneralTable[[#This Row],[Exclude From Chart]]="X",PerfPowerST4[[#This Row],[ExcludeHere]]="X",ISBLANK(GeneralTable[[#This Row],[Cons. CB23MT]])),NA(),GeneralTable[[#This Row],[Cons. CB23MT]]),NA())</f>
        <v>2505</v>
      </c>
      <c r="F128" s="12">
        <f>IFERROR(IF(OR(GeneralTable[[#This Row],[Exclude From Chart]]="X",PerfPowerST4[[#This Row],[ExcludeHere]]="X",ISBLANK(GeneralTable[[#This Row],[Cons. CB23MT]])),NA(),GeneralTable[[#This Row],[Dur. CB23MT]]),NA())</f>
        <v>79.5</v>
      </c>
      <c r="G128" s="16">
        <f>1000000000/500/PerfPowerST4[[#This Row],[Cons. MT]]</f>
        <v>798.40319361277443</v>
      </c>
      <c r="H128" s="16">
        <f>1000000000/1000/PerfPowerST4[[#This Row],[Cons. MT]]</f>
        <v>399.20159680638722</v>
      </c>
      <c r="I128" s="16">
        <f>1000000000/2000/PerfPowerST4[[#This Row],[Cons. MT]]</f>
        <v>199.60079840319361</v>
      </c>
      <c r="J128" s="16">
        <f>1000000000/3000/PerfPowerST4[[#This Row],[Cons. MT]]</f>
        <v>133.06719893546241</v>
      </c>
      <c r="K128" s="16">
        <f>1000000000/4000/PerfPowerST4[[#This Row],[Cons. MT]]</f>
        <v>99.800399201596804</v>
      </c>
      <c r="L128" s="16">
        <f>1000000000/5000/PerfPowerST4[[#This Row],[Cons. MT]]</f>
        <v>79.840319361277452</v>
      </c>
      <c r="M128" s="16">
        <f>1000000000/6000/PerfPowerST4[[#This Row],[Cons. MT]]</f>
        <v>66.533599467731207</v>
      </c>
      <c r="N128" s="16">
        <f>1000000000/7000/PerfPowerST4[[#This Row],[Cons. MT]]</f>
        <v>57.028799543769608</v>
      </c>
      <c r="O128" s="16">
        <f>1000000000/8000/PerfPowerST4[[#This Row],[Cons. MT]]</f>
        <v>49.900199600798402</v>
      </c>
      <c r="P128" s="16">
        <f>1000000000/9000/PerfPowerST4[[#This Row],[Cons. MT]]</f>
        <v>44.355732978487467</v>
      </c>
      <c r="Q128" s="16">
        <f>1000000000/10000/PerfPowerST4[[#This Row],[Cons. MT]]</f>
        <v>39.920159680638726</v>
      </c>
      <c r="R128" s="16">
        <f>1000000000/11000/PerfPowerST4[[#This Row],[Cons. MT]]</f>
        <v>36.291054255126113</v>
      </c>
      <c r="S128" s="16">
        <f>1000000000/12000/PerfPowerST4[[#This Row],[Cons. MT]]</f>
        <v>33.266799733865604</v>
      </c>
      <c r="T128" s="16">
        <f>1000000000/13000/PerfPowerST4[[#This Row],[Cons. MT]]</f>
        <v>30.707815138952864</v>
      </c>
      <c r="U128" s="16">
        <f>1000000000/14000/PerfPowerST4[[#This Row],[Cons. MT]]</f>
        <v>28.514399771884804</v>
      </c>
      <c r="V128" s="16">
        <f>1000000000/15000/PerfPowerST4[[#This Row],[Cons. MT]]</f>
        <v>26.613439787092485</v>
      </c>
    </row>
    <row r="129" spans="2:22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>
        <f>IFERROR(IF(OR(GeneralTable[[#This Row],[Exclude From Chart]]="X",PerfPowerST4[[#This Row],[ExcludeHere]]="X",ISBLANK(GeneralTable[[#This Row],[Cons. CB23MT]])),NA(),GeneralTable[[#This Row],[Cons. CB23MT]]),NA())</f>
        <v>1779</v>
      </c>
      <c r="F129" s="12">
        <f>IFERROR(IF(OR(GeneralTable[[#This Row],[Exclude From Chart]]="X",PerfPowerST4[[#This Row],[ExcludeHere]]="X",ISBLANK(GeneralTable[[#This Row],[Cons. CB23MT]])),NA(),GeneralTable[[#This Row],[Dur. CB23MT]]),NA())</f>
        <v>119.44</v>
      </c>
      <c r="G129" s="16">
        <f>1000000000/500/PerfPowerST4[[#This Row],[Cons. MT]]</f>
        <v>1124.2270938729623</v>
      </c>
      <c r="H129" s="16">
        <f>1000000000/1000/PerfPowerST4[[#This Row],[Cons. MT]]</f>
        <v>562.11354693648116</v>
      </c>
      <c r="I129" s="16">
        <f>1000000000/2000/PerfPowerST4[[#This Row],[Cons. MT]]</f>
        <v>281.05677346824058</v>
      </c>
      <c r="J129" s="16">
        <f>1000000000/3000/PerfPowerST4[[#This Row],[Cons. MT]]</f>
        <v>187.37118231216039</v>
      </c>
      <c r="K129" s="16">
        <f>1000000000/4000/PerfPowerST4[[#This Row],[Cons. MT]]</f>
        <v>140.52838673412029</v>
      </c>
      <c r="L129" s="16">
        <f>1000000000/5000/PerfPowerST4[[#This Row],[Cons. MT]]</f>
        <v>112.42270938729624</v>
      </c>
      <c r="M129" s="16">
        <f>1000000000/6000/PerfPowerST4[[#This Row],[Cons. MT]]</f>
        <v>93.685591156080193</v>
      </c>
      <c r="N129" s="16">
        <f>1000000000/7000/PerfPowerST4[[#This Row],[Cons. MT]]</f>
        <v>80.301935276640179</v>
      </c>
      <c r="O129" s="16">
        <f>1000000000/8000/PerfPowerST4[[#This Row],[Cons. MT]]</f>
        <v>70.264193367060145</v>
      </c>
      <c r="P129" s="16">
        <f>1000000000/9000/PerfPowerST4[[#This Row],[Cons. MT]]</f>
        <v>62.457060770720126</v>
      </c>
      <c r="Q129" s="16">
        <f>1000000000/10000/PerfPowerST4[[#This Row],[Cons. MT]]</f>
        <v>56.211354693648119</v>
      </c>
      <c r="R129" s="16">
        <f>1000000000/11000/PerfPowerST4[[#This Row],[Cons. MT]]</f>
        <v>51.101231539680107</v>
      </c>
      <c r="S129" s="16">
        <f>1000000000/12000/PerfPowerST4[[#This Row],[Cons. MT]]</f>
        <v>46.842795578040096</v>
      </c>
      <c r="T129" s="16">
        <f>1000000000/13000/PerfPowerST4[[#This Row],[Cons. MT]]</f>
        <v>43.239503610498552</v>
      </c>
      <c r="U129" s="16">
        <f>1000000000/14000/PerfPowerST4[[#This Row],[Cons. MT]]</f>
        <v>40.15096763832009</v>
      </c>
      <c r="V129" s="16">
        <f>1000000000/15000/PerfPowerST4[[#This Row],[Cons. MT]]</f>
        <v>37.474236462432081</v>
      </c>
    </row>
    <row r="130" spans="2:22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>
        <f>IFERROR(IF(OR(GeneralTable[[#This Row],[Exclude From Chart]]="X",PerfPowerST4[[#This Row],[ExcludeHere]]="X",ISBLANK(GeneralTable[[#This Row],[Cons. CB23MT]])),NA(),GeneralTable[[#This Row],[Cons. CB23MT]]),NA())</f>
        <v>2708.4</v>
      </c>
      <c r="F130" s="12">
        <f>IFERROR(IF(OR(GeneralTable[[#This Row],[Exclude From Chart]]="X",PerfPowerST4[[#This Row],[ExcludeHere]]="X",ISBLANK(GeneralTable[[#This Row],[Cons. CB23MT]])),NA(),GeneralTable[[#This Row],[Dur. CB23MT]]),NA())</f>
        <v>132.94399999999999</v>
      </c>
      <c r="G130" s="16">
        <f>1000000000/500/PerfPowerST4[[#This Row],[Cons. MT]]</f>
        <v>738.44336139418101</v>
      </c>
      <c r="H130" s="16">
        <f>1000000000/1000/PerfPowerST4[[#This Row],[Cons. MT]]</f>
        <v>369.22168069709051</v>
      </c>
      <c r="I130" s="16">
        <f>1000000000/2000/PerfPowerST4[[#This Row],[Cons. MT]]</f>
        <v>184.61084034854525</v>
      </c>
      <c r="J130" s="16">
        <f>1000000000/3000/PerfPowerST4[[#This Row],[Cons. MT]]</f>
        <v>123.07389356569684</v>
      </c>
      <c r="K130" s="16">
        <f>1000000000/4000/PerfPowerST4[[#This Row],[Cons. MT]]</f>
        <v>92.305420174272626</v>
      </c>
      <c r="L130" s="16">
        <f>1000000000/5000/PerfPowerST4[[#This Row],[Cons. MT]]</f>
        <v>73.844336139418104</v>
      </c>
      <c r="M130" s="16">
        <f>1000000000/6000/PerfPowerST4[[#This Row],[Cons. MT]]</f>
        <v>61.536946782848418</v>
      </c>
      <c r="N130" s="16">
        <f>1000000000/7000/PerfPowerST4[[#This Row],[Cons. MT]]</f>
        <v>52.745954385298653</v>
      </c>
      <c r="O130" s="16">
        <f>1000000000/8000/PerfPowerST4[[#This Row],[Cons. MT]]</f>
        <v>46.152710087136313</v>
      </c>
      <c r="P130" s="16">
        <f>1000000000/9000/PerfPowerST4[[#This Row],[Cons. MT]]</f>
        <v>41.024631188565614</v>
      </c>
      <c r="Q130" s="16">
        <f>1000000000/10000/PerfPowerST4[[#This Row],[Cons. MT]]</f>
        <v>36.922168069709052</v>
      </c>
      <c r="R130" s="16">
        <f>1000000000/11000/PerfPowerST4[[#This Row],[Cons. MT]]</f>
        <v>33.565607336099141</v>
      </c>
      <c r="S130" s="16">
        <f>1000000000/12000/PerfPowerST4[[#This Row],[Cons. MT]]</f>
        <v>30.768473391424209</v>
      </c>
      <c r="T130" s="16">
        <f>1000000000/13000/PerfPowerST4[[#This Row],[Cons. MT]]</f>
        <v>28.401667745930041</v>
      </c>
      <c r="U130" s="16">
        <f>1000000000/14000/PerfPowerST4[[#This Row],[Cons. MT]]</f>
        <v>26.372977192649326</v>
      </c>
      <c r="V130" s="16">
        <f>1000000000/15000/PerfPowerST4[[#This Row],[Cons. MT]]</f>
        <v>24.614778713139369</v>
      </c>
    </row>
    <row r="131" spans="2:22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1" s="16" t="e">
        <f>1000000000/500/PerfPowerST4[[#This Row],[Cons. MT]]</f>
        <v>#N/A</v>
      </c>
      <c r="H131" s="16" t="e">
        <f>1000000000/1000/PerfPowerST4[[#This Row],[Cons. MT]]</f>
        <v>#N/A</v>
      </c>
      <c r="I131" s="16" t="e">
        <f>1000000000/2000/PerfPowerST4[[#This Row],[Cons. MT]]</f>
        <v>#N/A</v>
      </c>
      <c r="J131" s="16" t="e">
        <f>1000000000/3000/PerfPowerST4[[#This Row],[Cons. MT]]</f>
        <v>#N/A</v>
      </c>
      <c r="K131" s="16" t="e">
        <f>1000000000/4000/PerfPowerST4[[#This Row],[Cons. MT]]</f>
        <v>#N/A</v>
      </c>
      <c r="L131" s="16" t="e">
        <f>1000000000/5000/PerfPowerST4[[#This Row],[Cons. MT]]</f>
        <v>#N/A</v>
      </c>
      <c r="M131" s="16" t="e">
        <f>1000000000/6000/PerfPowerST4[[#This Row],[Cons. MT]]</f>
        <v>#N/A</v>
      </c>
      <c r="N131" s="16" t="e">
        <f>1000000000/7000/PerfPowerST4[[#This Row],[Cons. MT]]</f>
        <v>#N/A</v>
      </c>
      <c r="O131" s="16" t="e">
        <f>1000000000/8000/PerfPowerST4[[#This Row],[Cons. MT]]</f>
        <v>#N/A</v>
      </c>
      <c r="P131" s="16" t="e">
        <f>1000000000/9000/PerfPowerST4[[#This Row],[Cons. MT]]</f>
        <v>#N/A</v>
      </c>
      <c r="Q131" s="16" t="e">
        <f>1000000000/10000/PerfPowerST4[[#This Row],[Cons. MT]]</f>
        <v>#N/A</v>
      </c>
      <c r="R131" s="16" t="e">
        <f>1000000000/11000/PerfPowerST4[[#This Row],[Cons. MT]]</f>
        <v>#N/A</v>
      </c>
      <c r="S131" s="16" t="e">
        <f>1000000000/12000/PerfPowerST4[[#This Row],[Cons. MT]]</f>
        <v>#N/A</v>
      </c>
      <c r="T131" s="16" t="e">
        <f>1000000000/13000/PerfPowerST4[[#This Row],[Cons. MT]]</f>
        <v>#N/A</v>
      </c>
      <c r="U131" s="16" t="e">
        <f>1000000000/14000/PerfPowerST4[[#This Row],[Cons. MT]]</f>
        <v>#N/A</v>
      </c>
      <c r="V131" s="16" t="e">
        <f>1000000000/15000/PerfPowerST4[[#This Row],[Cons. MT]]</f>
        <v>#N/A</v>
      </c>
    </row>
    <row r="132" spans="2:22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2" s="16" t="e">
        <f>1000000000/500/PerfPowerST4[[#This Row],[Cons. MT]]</f>
        <v>#N/A</v>
      </c>
      <c r="H132" s="16" t="e">
        <f>1000000000/1000/PerfPowerST4[[#This Row],[Cons. MT]]</f>
        <v>#N/A</v>
      </c>
      <c r="I132" s="16" t="e">
        <f>1000000000/2000/PerfPowerST4[[#This Row],[Cons. MT]]</f>
        <v>#N/A</v>
      </c>
      <c r="J132" s="16" t="e">
        <f>1000000000/3000/PerfPowerST4[[#This Row],[Cons. MT]]</f>
        <v>#N/A</v>
      </c>
      <c r="K132" s="16" t="e">
        <f>1000000000/4000/PerfPowerST4[[#This Row],[Cons. MT]]</f>
        <v>#N/A</v>
      </c>
      <c r="L132" s="16" t="e">
        <f>1000000000/5000/PerfPowerST4[[#This Row],[Cons. MT]]</f>
        <v>#N/A</v>
      </c>
      <c r="M132" s="16" t="e">
        <f>1000000000/6000/PerfPowerST4[[#This Row],[Cons. MT]]</f>
        <v>#N/A</v>
      </c>
      <c r="N132" s="16" t="e">
        <f>1000000000/7000/PerfPowerST4[[#This Row],[Cons. MT]]</f>
        <v>#N/A</v>
      </c>
      <c r="O132" s="16" t="e">
        <f>1000000000/8000/PerfPowerST4[[#This Row],[Cons. MT]]</f>
        <v>#N/A</v>
      </c>
      <c r="P132" s="16" t="e">
        <f>1000000000/9000/PerfPowerST4[[#This Row],[Cons. MT]]</f>
        <v>#N/A</v>
      </c>
      <c r="Q132" s="16" t="e">
        <f>1000000000/10000/PerfPowerST4[[#This Row],[Cons. MT]]</f>
        <v>#N/A</v>
      </c>
      <c r="R132" s="16" t="e">
        <f>1000000000/11000/PerfPowerST4[[#This Row],[Cons. MT]]</f>
        <v>#N/A</v>
      </c>
      <c r="S132" s="16" t="e">
        <f>1000000000/12000/PerfPowerST4[[#This Row],[Cons. MT]]</f>
        <v>#N/A</v>
      </c>
      <c r="T132" s="16" t="e">
        <f>1000000000/13000/PerfPowerST4[[#This Row],[Cons. MT]]</f>
        <v>#N/A</v>
      </c>
      <c r="U132" s="16" t="e">
        <f>1000000000/14000/PerfPowerST4[[#This Row],[Cons. MT]]</f>
        <v>#N/A</v>
      </c>
      <c r="V132" s="16" t="e">
        <f>1000000000/15000/PerfPowerST4[[#This Row],[Cons. MT]]</f>
        <v>#N/A</v>
      </c>
    </row>
    <row r="133" spans="2:22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3" s="16" t="e">
        <f>1000000000/500/PerfPowerST4[[#This Row],[Cons. MT]]</f>
        <v>#N/A</v>
      </c>
      <c r="H133" s="16" t="e">
        <f>1000000000/1000/PerfPowerST4[[#This Row],[Cons. MT]]</f>
        <v>#N/A</v>
      </c>
      <c r="I133" s="16" t="e">
        <f>1000000000/2000/PerfPowerST4[[#This Row],[Cons. MT]]</f>
        <v>#N/A</v>
      </c>
      <c r="J133" s="16" t="e">
        <f>1000000000/3000/PerfPowerST4[[#This Row],[Cons. MT]]</f>
        <v>#N/A</v>
      </c>
      <c r="K133" s="16" t="e">
        <f>1000000000/4000/PerfPowerST4[[#This Row],[Cons. MT]]</f>
        <v>#N/A</v>
      </c>
      <c r="L133" s="16" t="e">
        <f>1000000000/5000/PerfPowerST4[[#This Row],[Cons. MT]]</f>
        <v>#N/A</v>
      </c>
      <c r="M133" s="16" t="e">
        <f>1000000000/6000/PerfPowerST4[[#This Row],[Cons. MT]]</f>
        <v>#N/A</v>
      </c>
      <c r="N133" s="16" t="e">
        <f>1000000000/7000/PerfPowerST4[[#This Row],[Cons. MT]]</f>
        <v>#N/A</v>
      </c>
      <c r="O133" s="16" t="e">
        <f>1000000000/8000/PerfPowerST4[[#This Row],[Cons. MT]]</f>
        <v>#N/A</v>
      </c>
      <c r="P133" s="16" t="e">
        <f>1000000000/9000/PerfPowerST4[[#This Row],[Cons. MT]]</f>
        <v>#N/A</v>
      </c>
      <c r="Q133" s="16" t="e">
        <f>1000000000/10000/PerfPowerST4[[#This Row],[Cons. MT]]</f>
        <v>#N/A</v>
      </c>
      <c r="R133" s="16" t="e">
        <f>1000000000/11000/PerfPowerST4[[#This Row],[Cons. MT]]</f>
        <v>#N/A</v>
      </c>
      <c r="S133" s="16" t="e">
        <f>1000000000/12000/PerfPowerST4[[#This Row],[Cons. MT]]</f>
        <v>#N/A</v>
      </c>
      <c r="T133" s="16" t="e">
        <f>1000000000/13000/PerfPowerST4[[#This Row],[Cons. MT]]</f>
        <v>#N/A</v>
      </c>
      <c r="U133" s="16" t="e">
        <f>1000000000/14000/PerfPowerST4[[#This Row],[Cons. MT]]</f>
        <v>#N/A</v>
      </c>
      <c r="V133" s="16" t="e">
        <f>1000000000/15000/PerfPowerST4[[#This Row],[Cons. MT]]</f>
        <v>#N/A</v>
      </c>
    </row>
    <row r="134" spans="2:22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4" s="16" t="e">
        <f>1000000000/500/PerfPowerST4[[#This Row],[Cons. MT]]</f>
        <v>#N/A</v>
      </c>
      <c r="H134" s="16" t="e">
        <f>1000000000/1000/PerfPowerST4[[#This Row],[Cons. MT]]</f>
        <v>#N/A</v>
      </c>
      <c r="I134" s="16" t="e">
        <f>1000000000/2000/PerfPowerST4[[#This Row],[Cons. MT]]</f>
        <v>#N/A</v>
      </c>
      <c r="J134" s="16" t="e">
        <f>1000000000/3000/PerfPowerST4[[#This Row],[Cons. MT]]</f>
        <v>#N/A</v>
      </c>
      <c r="K134" s="16" t="e">
        <f>1000000000/4000/PerfPowerST4[[#This Row],[Cons. MT]]</f>
        <v>#N/A</v>
      </c>
      <c r="L134" s="16" t="e">
        <f>1000000000/5000/PerfPowerST4[[#This Row],[Cons. MT]]</f>
        <v>#N/A</v>
      </c>
      <c r="M134" s="16" t="e">
        <f>1000000000/6000/PerfPowerST4[[#This Row],[Cons. MT]]</f>
        <v>#N/A</v>
      </c>
      <c r="N134" s="16" t="e">
        <f>1000000000/7000/PerfPowerST4[[#This Row],[Cons. MT]]</f>
        <v>#N/A</v>
      </c>
      <c r="O134" s="16" t="e">
        <f>1000000000/8000/PerfPowerST4[[#This Row],[Cons. MT]]</f>
        <v>#N/A</v>
      </c>
      <c r="P134" s="16" t="e">
        <f>1000000000/9000/PerfPowerST4[[#This Row],[Cons. MT]]</f>
        <v>#N/A</v>
      </c>
      <c r="Q134" s="16" t="e">
        <f>1000000000/10000/PerfPowerST4[[#This Row],[Cons. MT]]</f>
        <v>#N/A</v>
      </c>
      <c r="R134" s="16" t="e">
        <f>1000000000/11000/PerfPowerST4[[#This Row],[Cons. MT]]</f>
        <v>#N/A</v>
      </c>
      <c r="S134" s="16" t="e">
        <f>1000000000/12000/PerfPowerST4[[#This Row],[Cons. MT]]</f>
        <v>#N/A</v>
      </c>
      <c r="T134" s="16" t="e">
        <f>1000000000/13000/PerfPowerST4[[#This Row],[Cons. MT]]</f>
        <v>#N/A</v>
      </c>
      <c r="U134" s="16" t="e">
        <f>1000000000/14000/PerfPowerST4[[#This Row],[Cons. MT]]</f>
        <v>#N/A</v>
      </c>
      <c r="V134" s="16" t="e">
        <f>1000000000/15000/PerfPowerST4[[#This Row],[Cons. MT]]</f>
        <v>#N/A</v>
      </c>
    </row>
    <row r="135" spans="2:22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5" s="16" t="e">
        <f>1000000000/500/PerfPowerST4[[#This Row],[Cons. MT]]</f>
        <v>#N/A</v>
      </c>
      <c r="H135" s="16" t="e">
        <f>1000000000/1000/PerfPowerST4[[#This Row],[Cons. MT]]</f>
        <v>#N/A</v>
      </c>
      <c r="I135" s="16" t="e">
        <f>1000000000/2000/PerfPowerST4[[#This Row],[Cons. MT]]</f>
        <v>#N/A</v>
      </c>
      <c r="J135" s="16" t="e">
        <f>1000000000/3000/PerfPowerST4[[#This Row],[Cons. MT]]</f>
        <v>#N/A</v>
      </c>
      <c r="K135" s="16" t="e">
        <f>1000000000/4000/PerfPowerST4[[#This Row],[Cons. MT]]</f>
        <v>#N/A</v>
      </c>
      <c r="L135" s="16" t="e">
        <f>1000000000/5000/PerfPowerST4[[#This Row],[Cons. MT]]</f>
        <v>#N/A</v>
      </c>
      <c r="M135" s="16" t="e">
        <f>1000000000/6000/PerfPowerST4[[#This Row],[Cons. MT]]</f>
        <v>#N/A</v>
      </c>
      <c r="N135" s="16" t="e">
        <f>1000000000/7000/PerfPowerST4[[#This Row],[Cons. MT]]</f>
        <v>#N/A</v>
      </c>
      <c r="O135" s="16" t="e">
        <f>1000000000/8000/PerfPowerST4[[#This Row],[Cons. MT]]</f>
        <v>#N/A</v>
      </c>
      <c r="P135" s="16" t="e">
        <f>1000000000/9000/PerfPowerST4[[#This Row],[Cons. MT]]</f>
        <v>#N/A</v>
      </c>
      <c r="Q135" s="16" t="e">
        <f>1000000000/10000/PerfPowerST4[[#This Row],[Cons. MT]]</f>
        <v>#N/A</v>
      </c>
      <c r="R135" s="16" t="e">
        <f>1000000000/11000/PerfPowerST4[[#This Row],[Cons. MT]]</f>
        <v>#N/A</v>
      </c>
      <c r="S135" s="16" t="e">
        <f>1000000000/12000/PerfPowerST4[[#This Row],[Cons. MT]]</f>
        <v>#N/A</v>
      </c>
      <c r="T135" s="16" t="e">
        <f>1000000000/13000/PerfPowerST4[[#This Row],[Cons. MT]]</f>
        <v>#N/A</v>
      </c>
      <c r="U135" s="16" t="e">
        <f>1000000000/14000/PerfPowerST4[[#This Row],[Cons. MT]]</f>
        <v>#N/A</v>
      </c>
      <c r="V135" s="16" t="e">
        <f>1000000000/15000/PerfPowerST4[[#This Row],[Cons. MT]]</f>
        <v>#N/A</v>
      </c>
    </row>
    <row r="136" spans="2:22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6" s="16" t="e">
        <f>1000000000/500/PerfPowerST4[[#This Row],[Cons. MT]]</f>
        <v>#N/A</v>
      </c>
      <c r="H136" s="16" t="e">
        <f>1000000000/1000/PerfPowerST4[[#This Row],[Cons. MT]]</f>
        <v>#N/A</v>
      </c>
      <c r="I136" s="16" t="e">
        <f>1000000000/2000/PerfPowerST4[[#This Row],[Cons. MT]]</f>
        <v>#N/A</v>
      </c>
      <c r="J136" s="16" t="e">
        <f>1000000000/3000/PerfPowerST4[[#This Row],[Cons. MT]]</f>
        <v>#N/A</v>
      </c>
      <c r="K136" s="16" t="e">
        <f>1000000000/4000/PerfPowerST4[[#This Row],[Cons. MT]]</f>
        <v>#N/A</v>
      </c>
      <c r="L136" s="16" t="e">
        <f>1000000000/5000/PerfPowerST4[[#This Row],[Cons. MT]]</f>
        <v>#N/A</v>
      </c>
      <c r="M136" s="16" t="e">
        <f>1000000000/6000/PerfPowerST4[[#This Row],[Cons. MT]]</f>
        <v>#N/A</v>
      </c>
      <c r="N136" s="16" t="e">
        <f>1000000000/7000/PerfPowerST4[[#This Row],[Cons. MT]]</f>
        <v>#N/A</v>
      </c>
      <c r="O136" s="16" t="e">
        <f>1000000000/8000/PerfPowerST4[[#This Row],[Cons. MT]]</f>
        <v>#N/A</v>
      </c>
      <c r="P136" s="16" t="e">
        <f>1000000000/9000/PerfPowerST4[[#This Row],[Cons. MT]]</f>
        <v>#N/A</v>
      </c>
      <c r="Q136" s="16" t="e">
        <f>1000000000/10000/PerfPowerST4[[#This Row],[Cons. MT]]</f>
        <v>#N/A</v>
      </c>
      <c r="R136" s="16" t="e">
        <f>1000000000/11000/PerfPowerST4[[#This Row],[Cons. MT]]</f>
        <v>#N/A</v>
      </c>
      <c r="S136" s="16" t="e">
        <f>1000000000/12000/PerfPowerST4[[#This Row],[Cons. MT]]</f>
        <v>#N/A</v>
      </c>
      <c r="T136" s="16" t="e">
        <f>1000000000/13000/PerfPowerST4[[#This Row],[Cons. MT]]</f>
        <v>#N/A</v>
      </c>
      <c r="U136" s="16" t="e">
        <f>1000000000/14000/PerfPowerST4[[#This Row],[Cons. MT]]</f>
        <v>#N/A</v>
      </c>
      <c r="V136" s="16" t="e">
        <f>1000000000/15000/PerfPowerST4[[#This Row],[Cons. MT]]</f>
        <v>#N/A</v>
      </c>
    </row>
    <row r="137" spans="2:22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7" s="16" t="e">
        <f>1000000000/500/PerfPowerST4[[#This Row],[Cons. MT]]</f>
        <v>#N/A</v>
      </c>
      <c r="H137" s="16" t="e">
        <f>1000000000/1000/PerfPowerST4[[#This Row],[Cons. MT]]</f>
        <v>#N/A</v>
      </c>
      <c r="I137" s="16" t="e">
        <f>1000000000/2000/PerfPowerST4[[#This Row],[Cons. MT]]</f>
        <v>#N/A</v>
      </c>
      <c r="J137" s="16" t="e">
        <f>1000000000/3000/PerfPowerST4[[#This Row],[Cons. MT]]</f>
        <v>#N/A</v>
      </c>
      <c r="K137" s="16" t="e">
        <f>1000000000/4000/PerfPowerST4[[#This Row],[Cons. MT]]</f>
        <v>#N/A</v>
      </c>
      <c r="L137" s="16" t="e">
        <f>1000000000/5000/PerfPowerST4[[#This Row],[Cons. MT]]</f>
        <v>#N/A</v>
      </c>
      <c r="M137" s="16" t="e">
        <f>1000000000/6000/PerfPowerST4[[#This Row],[Cons. MT]]</f>
        <v>#N/A</v>
      </c>
      <c r="N137" s="16" t="e">
        <f>1000000000/7000/PerfPowerST4[[#This Row],[Cons. MT]]</f>
        <v>#N/A</v>
      </c>
      <c r="O137" s="16" t="e">
        <f>1000000000/8000/PerfPowerST4[[#This Row],[Cons. MT]]</f>
        <v>#N/A</v>
      </c>
      <c r="P137" s="16" t="e">
        <f>1000000000/9000/PerfPowerST4[[#This Row],[Cons. MT]]</f>
        <v>#N/A</v>
      </c>
      <c r="Q137" s="16" t="e">
        <f>1000000000/10000/PerfPowerST4[[#This Row],[Cons. MT]]</f>
        <v>#N/A</v>
      </c>
      <c r="R137" s="16" t="e">
        <f>1000000000/11000/PerfPowerST4[[#This Row],[Cons. MT]]</f>
        <v>#N/A</v>
      </c>
      <c r="S137" s="16" t="e">
        <f>1000000000/12000/PerfPowerST4[[#This Row],[Cons. MT]]</f>
        <v>#N/A</v>
      </c>
      <c r="T137" s="16" t="e">
        <f>1000000000/13000/PerfPowerST4[[#This Row],[Cons. MT]]</f>
        <v>#N/A</v>
      </c>
      <c r="U137" s="16" t="e">
        <f>1000000000/14000/PerfPowerST4[[#This Row],[Cons. MT]]</f>
        <v>#N/A</v>
      </c>
      <c r="V137" s="16" t="e">
        <f>1000000000/15000/PerfPowerST4[[#This Row],[Cons. MT]]</f>
        <v>#N/A</v>
      </c>
    </row>
    <row r="138" spans="2:22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>
        <f>IFERROR(IF(OR(GeneralTable[[#This Row],[Exclude From Chart]]="X",PerfPowerST4[[#This Row],[ExcludeHere]]="X",ISBLANK(GeneralTable[[#This Row],[Cons. CB23MT]])),NA(),GeneralTable[[#This Row],[Cons. CB23MT]]),NA())</f>
        <v>4866</v>
      </c>
      <c r="F138" s="12">
        <f>IFERROR(IF(OR(GeneralTable[[#This Row],[Exclude From Chart]]="X",PerfPowerST4[[#This Row],[ExcludeHere]]="X",ISBLANK(GeneralTable[[#This Row],[Cons. CB23MT]])),NA(),GeneralTable[[#This Row],[Dur. CB23MT]]),NA())</f>
        <v>76.209999999999994</v>
      </c>
      <c r="G138" s="16">
        <f>1000000000/500/PerfPowerST4[[#This Row],[Cons. MT]]</f>
        <v>411.01520756267979</v>
      </c>
      <c r="H138" s="16">
        <f>1000000000/1000/PerfPowerST4[[#This Row],[Cons. MT]]</f>
        <v>205.5076037813399</v>
      </c>
      <c r="I138" s="16">
        <f>1000000000/2000/PerfPowerST4[[#This Row],[Cons. MT]]</f>
        <v>102.75380189066995</v>
      </c>
      <c r="J138" s="16">
        <f>1000000000/3000/PerfPowerST4[[#This Row],[Cons. MT]]</f>
        <v>68.50253459377997</v>
      </c>
      <c r="K138" s="16">
        <f>1000000000/4000/PerfPowerST4[[#This Row],[Cons. MT]]</f>
        <v>51.376900945334974</v>
      </c>
      <c r="L138" s="16">
        <f>1000000000/5000/PerfPowerST4[[#This Row],[Cons. MT]]</f>
        <v>41.101520756267981</v>
      </c>
      <c r="M138" s="16">
        <f>1000000000/6000/PerfPowerST4[[#This Row],[Cons. MT]]</f>
        <v>34.251267296889985</v>
      </c>
      <c r="N138" s="16">
        <f>1000000000/7000/PerfPowerST4[[#This Row],[Cons. MT]]</f>
        <v>29.358229111619991</v>
      </c>
      <c r="O138" s="16">
        <f>1000000000/8000/PerfPowerST4[[#This Row],[Cons. MT]]</f>
        <v>25.688450472667487</v>
      </c>
      <c r="P138" s="16">
        <f>1000000000/9000/PerfPowerST4[[#This Row],[Cons. MT]]</f>
        <v>22.834178197926658</v>
      </c>
      <c r="Q138" s="16">
        <f>1000000000/10000/PerfPowerST4[[#This Row],[Cons. MT]]</f>
        <v>20.55076037813399</v>
      </c>
      <c r="R138" s="16">
        <f>1000000000/11000/PerfPowerST4[[#This Row],[Cons. MT]]</f>
        <v>18.682509434667264</v>
      </c>
      <c r="S138" s="16">
        <f>1000000000/12000/PerfPowerST4[[#This Row],[Cons. MT]]</f>
        <v>17.125633648444992</v>
      </c>
      <c r="T138" s="16">
        <f>1000000000/13000/PerfPowerST4[[#This Row],[Cons. MT]]</f>
        <v>15.808277213949223</v>
      </c>
      <c r="U138" s="16">
        <f>1000000000/14000/PerfPowerST4[[#This Row],[Cons. MT]]</f>
        <v>14.679114555809996</v>
      </c>
      <c r="V138" s="16">
        <f>1000000000/15000/PerfPowerST4[[#This Row],[Cons. MT]]</f>
        <v>13.700506918755995</v>
      </c>
    </row>
    <row r="139" spans="2:22" x14ac:dyDescent="0.3">
      <c r="B139">
        <f>IFERROR(GeneralTable[[#This Row],[Ref.]],NA())</f>
        <v>136</v>
      </c>
      <c r="C139" s="10" t="e">
        <f>IFERROR(IF(GeneralTable[[#This Row],[Exclude From Chart]]="X",NA(),GeneralTable[[#This Row],[GraphLabel]]),NA())</f>
        <v>#N/A</v>
      </c>
      <c r="D139" s="10"/>
      <c r="E13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9" s="16" t="e">
        <f>1000000000/500/PerfPowerST4[[#This Row],[Cons. MT]]</f>
        <v>#N/A</v>
      </c>
      <c r="H139" s="16" t="e">
        <f>1000000000/1000/PerfPowerST4[[#This Row],[Cons. MT]]</f>
        <v>#N/A</v>
      </c>
      <c r="I139" s="16" t="e">
        <f>1000000000/2000/PerfPowerST4[[#This Row],[Cons. MT]]</f>
        <v>#N/A</v>
      </c>
      <c r="J139" s="16" t="e">
        <f>1000000000/3000/PerfPowerST4[[#This Row],[Cons. MT]]</f>
        <v>#N/A</v>
      </c>
      <c r="K139" s="16" t="e">
        <f>1000000000/4000/PerfPowerST4[[#This Row],[Cons. MT]]</f>
        <v>#N/A</v>
      </c>
      <c r="L139" s="16" t="e">
        <f>1000000000/5000/PerfPowerST4[[#This Row],[Cons. MT]]</f>
        <v>#N/A</v>
      </c>
      <c r="M139" s="16" t="e">
        <f>1000000000/6000/PerfPowerST4[[#This Row],[Cons. MT]]</f>
        <v>#N/A</v>
      </c>
      <c r="N139" s="16" t="e">
        <f>1000000000/7000/PerfPowerST4[[#This Row],[Cons. MT]]</f>
        <v>#N/A</v>
      </c>
      <c r="O139" s="16" t="e">
        <f>1000000000/8000/PerfPowerST4[[#This Row],[Cons. MT]]</f>
        <v>#N/A</v>
      </c>
      <c r="P139" s="16" t="e">
        <f>1000000000/9000/PerfPowerST4[[#This Row],[Cons. MT]]</f>
        <v>#N/A</v>
      </c>
      <c r="Q139" s="16" t="e">
        <f>1000000000/10000/PerfPowerST4[[#This Row],[Cons. MT]]</f>
        <v>#N/A</v>
      </c>
      <c r="R139" s="16" t="e">
        <f>1000000000/11000/PerfPowerST4[[#This Row],[Cons. MT]]</f>
        <v>#N/A</v>
      </c>
      <c r="S139" s="16" t="e">
        <f>1000000000/12000/PerfPowerST4[[#This Row],[Cons. MT]]</f>
        <v>#N/A</v>
      </c>
      <c r="T139" s="16" t="e">
        <f>1000000000/13000/PerfPowerST4[[#This Row],[Cons. MT]]</f>
        <v>#N/A</v>
      </c>
      <c r="U139" s="16" t="e">
        <f>1000000000/14000/PerfPowerST4[[#This Row],[Cons. MT]]</f>
        <v>#N/A</v>
      </c>
      <c r="V139" s="16" t="e">
        <f>1000000000/15000/PerfPowerST4[[#This Row],[Cons. MT]]</f>
        <v>#N/A</v>
      </c>
    </row>
    <row r="140" spans="2:22" x14ac:dyDescent="0.3">
      <c r="B140">
        <f>IFERROR(GeneralTable[[#This Row],[Ref.]],NA())</f>
        <v>137</v>
      </c>
      <c r="C140" s="10" t="str">
        <f>IFERROR(IF(GeneralTable[[#This Row],[Exclude From Chart]]="X",NA(),GeneralTable[[#This Row],[GraphLabel]]),NA())</f>
        <v>R5 5675U (CZN) @AC [137]</v>
      </c>
      <c r="D140" s="10"/>
      <c r="E140" s="11">
        <f>IFERROR(IF(OR(GeneralTable[[#This Row],[Exclude From Chart]]="X",PerfPowerST4[[#This Row],[ExcludeHere]]="X",ISBLANK(GeneralTable[[#This Row],[Cons. CB23MT]])),NA(),GeneralTable[[#This Row],[Cons. CB23MT]]),NA())</f>
        <v>2093</v>
      </c>
      <c r="F140" s="12">
        <f>IFERROR(IF(OR(GeneralTable[[#This Row],[Exclude From Chart]]="X",PerfPowerST4[[#This Row],[ExcludeHere]]="X",ISBLANK(GeneralTable[[#This Row],[Cons. CB23MT]])),NA(),GeneralTable[[#This Row],[Dur. CB23MT]]),NA())</f>
        <v>132.91999999999999</v>
      </c>
      <c r="G140" s="16">
        <f>1000000000/500/PerfPowerST4[[#This Row],[Cons. MT]]</f>
        <v>955.56617295747731</v>
      </c>
      <c r="H140" s="16">
        <f>1000000000/1000/PerfPowerST4[[#This Row],[Cons. MT]]</f>
        <v>477.78308647873865</v>
      </c>
      <c r="I140" s="16">
        <f>1000000000/2000/PerfPowerST4[[#This Row],[Cons. MT]]</f>
        <v>238.89154323936933</v>
      </c>
      <c r="J140" s="16">
        <f>1000000000/3000/PerfPowerST4[[#This Row],[Cons. MT]]</f>
        <v>159.26102882624622</v>
      </c>
      <c r="K140" s="16">
        <f>1000000000/4000/PerfPowerST4[[#This Row],[Cons. MT]]</f>
        <v>119.44577161968466</v>
      </c>
      <c r="L140" s="16">
        <f>1000000000/5000/PerfPowerST4[[#This Row],[Cons. MT]]</f>
        <v>95.556617295747728</v>
      </c>
      <c r="M140" s="16">
        <f>1000000000/6000/PerfPowerST4[[#This Row],[Cons. MT]]</f>
        <v>79.630514413123109</v>
      </c>
      <c r="N140" s="16">
        <f>1000000000/7000/PerfPowerST4[[#This Row],[Cons. MT]]</f>
        <v>68.254726639819808</v>
      </c>
      <c r="O140" s="16">
        <f>1000000000/8000/PerfPowerST4[[#This Row],[Cons. MT]]</f>
        <v>59.722885809842332</v>
      </c>
      <c r="P140" s="16">
        <f>1000000000/9000/PerfPowerST4[[#This Row],[Cons. MT]]</f>
        <v>53.087009608748737</v>
      </c>
      <c r="Q140" s="16">
        <f>1000000000/10000/PerfPowerST4[[#This Row],[Cons. MT]]</f>
        <v>47.778308647873864</v>
      </c>
      <c r="R140" s="16">
        <f>1000000000/11000/PerfPowerST4[[#This Row],[Cons. MT]]</f>
        <v>43.434826043521696</v>
      </c>
      <c r="S140" s="16">
        <f>1000000000/12000/PerfPowerST4[[#This Row],[Cons. MT]]</f>
        <v>39.815257206561554</v>
      </c>
      <c r="T140" s="16">
        <f>1000000000/13000/PerfPowerST4[[#This Row],[Cons. MT]]</f>
        <v>36.752545113749129</v>
      </c>
      <c r="U140" s="16">
        <f>1000000000/14000/PerfPowerST4[[#This Row],[Cons. MT]]</f>
        <v>34.127363319909904</v>
      </c>
      <c r="V140" s="16">
        <f>1000000000/15000/PerfPowerST4[[#This Row],[Cons. MT]]</f>
        <v>31.852205765249245</v>
      </c>
    </row>
    <row r="141" spans="2:22" x14ac:dyDescent="0.3">
      <c r="B141">
        <f>IFERROR(GeneralTable[[#This Row],[Ref.]],NA())</f>
        <v>138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1" s="16" t="e">
        <f>1000000000/500/PerfPowerST4[[#This Row],[Cons. MT]]</f>
        <v>#N/A</v>
      </c>
      <c r="H141" s="16" t="e">
        <f>1000000000/1000/PerfPowerST4[[#This Row],[Cons. MT]]</f>
        <v>#N/A</v>
      </c>
      <c r="I141" s="16" t="e">
        <f>1000000000/2000/PerfPowerST4[[#This Row],[Cons. MT]]</f>
        <v>#N/A</v>
      </c>
      <c r="J141" s="16" t="e">
        <f>1000000000/3000/PerfPowerST4[[#This Row],[Cons. MT]]</f>
        <v>#N/A</v>
      </c>
      <c r="K141" s="16" t="e">
        <f>1000000000/4000/PerfPowerST4[[#This Row],[Cons. MT]]</f>
        <v>#N/A</v>
      </c>
      <c r="L141" s="16" t="e">
        <f>1000000000/5000/PerfPowerST4[[#This Row],[Cons. MT]]</f>
        <v>#N/A</v>
      </c>
      <c r="M141" s="16" t="e">
        <f>1000000000/6000/PerfPowerST4[[#This Row],[Cons. MT]]</f>
        <v>#N/A</v>
      </c>
      <c r="N141" s="16" t="e">
        <f>1000000000/7000/PerfPowerST4[[#This Row],[Cons. MT]]</f>
        <v>#N/A</v>
      </c>
      <c r="O141" s="16" t="e">
        <f>1000000000/8000/PerfPowerST4[[#This Row],[Cons. MT]]</f>
        <v>#N/A</v>
      </c>
      <c r="P141" s="16" t="e">
        <f>1000000000/9000/PerfPowerST4[[#This Row],[Cons. MT]]</f>
        <v>#N/A</v>
      </c>
      <c r="Q141" s="16" t="e">
        <f>1000000000/10000/PerfPowerST4[[#This Row],[Cons. MT]]</f>
        <v>#N/A</v>
      </c>
      <c r="R141" s="16" t="e">
        <f>1000000000/11000/PerfPowerST4[[#This Row],[Cons. MT]]</f>
        <v>#N/A</v>
      </c>
      <c r="S141" s="16" t="e">
        <f>1000000000/12000/PerfPowerST4[[#This Row],[Cons. MT]]</f>
        <v>#N/A</v>
      </c>
      <c r="T141" s="16" t="e">
        <f>1000000000/13000/PerfPowerST4[[#This Row],[Cons. MT]]</f>
        <v>#N/A</v>
      </c>
      <c r="U141" s="16" t="e">
        <f>1000000000/14000/PerfPowerST4[[#This Row],[Cons. MT]]</f>
        <v>#N/A</v>
      </c>
      <c r="V141" s="16" t="e">
        <f>1000000000/15000/PerfPowerST4[[#This Row],[Cons. MT]]</f>
        <v>#N/A</v>
      </c>
    </row>
    <row r="142" spans="2:22" x14ac:dyDescent="0.3">
      <c r="B142">
        <f>IFERROR(GeneralTable[[#This Row],[Ref.]],NA())</f>
        <v>139</v>
      </c>
      <c r="C142" s="10" t="str">
        <f>IFERROR(IF(GeneralTable[[#This Row],[Exclude From Chart]]="X",NA(),GeneralTable[[#This Row],[GraphLabel]]),NA())</f>
        <v>i9-12900H (ADL) @AC [139]</v>
      </c>
      <c r="D142" s="10"/>
      <c r="E142" s="11">
        <f>IFERROR(IF(OR(GeneralTable[[#This Row],[Exclude From Chart]]="X",PerfPowerST4[[#This Row],[ExcludeHere]]="X",ISBLANK(GeneralTable[[#This Row],[Cons. CB23MT]])),NA(),GeneralTable[[#This Row],[Cons. CB23MT]]),NA())</f>
        <v>3389</v>
      </c>
      <c r="F142" s="12">
        <f>IFERROR(IF(OR(GeneralTable[[#This Row],[Exclude From Chart]]="X",PerfPowerST4[[#This Row],[ExcludeHere]]="X",ISBLANK(GeneralTable[[#This Row],[Cons. CB23MT]])),NA(),GeneralTable[[#This Row],[Dur. CB23MT]]),NA())</f>
        <v>66.88</v>
      </c>
      <c r="G142" s="16">
        <f>1000000000/500/PerfPowerST4[[#This Row],[Cons. MT]]</f>
        <v>590.14458542342879</v>
      </c>
      <c r="H142" s="16">
        <f>1000000000/1000/PerfPowerST4[[#This Row],[Cons. MT]]</f>
        <v>295.0722927117144</v>
      </c>
      <c r="I142" s="16">
        <f>1000000000/2000/PerfPowerST4[[#This Row],[Cons. MT]]</f>
        <v>147.5361463558572</v>
      </c>
      <c r="J142" s="16">
        <f>1000000000/3000/PerfPowerST4[[#This Row],[Cons. MT]]</f>
        <v>98.357430903904785</v>
      </c>
      <c r="K142" s="16">
        <f>1000000000/4000/PerfPowerST4[[#This Row],[Cons. MT]]</f>
        <v>73.768073177928599</v>
      </c>
      <c r="L142" s="16">
        <f>1000000000/5000/PerfPowerST4[[#This Row],[Cons. MT]]</f>
        <v>59.014458542342872</v>
      </c>
      <c r="M142" s="16">
        <f>1000000000/6000/PerfPowerST4[[#This Row],[Cons. MT]]</f>
        <v>49.178715451952392</v>
      </c>
      <c r="N142" s="16">
        <f>1000000000/7000/PerfPowerST4[[#This Row],[Cons. MT]]</f>
        <v>42.153184673102054</v>
      </c>
      <c r="O142" s="16">
        <f>1000000000/8000/PerfPowerST4[[#This Row],[Cons. MT]]</f>
        <v>36.8840365889643</v>
      </c>
      <c r="P142" s="16">
        <f>1000000000/9000/PerfPowerST4[[#This Row],[Cons. MT]]</f>
        <v>32.785810301301595</v>
      </c>
      <c r="Q142" s="16">
        <f>1000000000/10000/PerfPowerST4[[#This Row],[Cons. MT]]</f>
        <v>29.507229271171436</v>
      </c>
      <c r="R142" s="16">
        <f>1000000000/11000/PerfPowerST4[[#This Row],[Cons. MT]]</f>
        <v>26.824753882883126</v>
      </c>
      <c r="S142" s="16">
        <f>1000000000/12000/PerfPowerST4[[#This Row],[Cons. MT]]</f>
        <v>24.589357725976196</v>
      </c>
      <c r="T142" s="16">
        <f>1000000000/13000/PerfPowerST4[[#This Row],[Cons. MT]]</f>
        <v>22.697868670131875</v>
      </c>
      <c r="U142" s="16">
        <f>1000000000/14000/PerfPowerST4[[#This Row],[Cons. MT]]</f>
        <v>21.076592336551027</v>
      </c>
      <c r="V142" s="16">
        <f>1000000000/15000/PerfPowerST4[[#This Row],[Cons. MT]]</f>
        <v>19.67148618078096</v>
      </c>
    </row>
    <row r="143" spans="2:22" x14ac:dyDescent="0.3">
      <c r="B143">
        <f>IFERROR(GeneralTable[[#This Row],[Ref.]],NA())</f>
        <v>140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3" s="16" t="e">
        <f>1000000000/500/PerfPowerST4[[#This Row],[Cons. MT]]</f>
        <v>#N/A</v>
      </c>
      <c r="H143" s="16" t="e">
        <f>1000000000/1000/PerfPowerST4[[#This Row],[Cons. MT]]</f>
        <v>#N/A</v>
      </c>
      <c r="I143" s="16" t="e">
        <f>1000000000/2000/PerfPowerST4[[#This Row],[Cons. MT]]</f>
        <v>#N/A</v>
      </c>
      <c r="J143" s="16" t="e">
        <f>1000000000/3000/PerfPowerST4[[#This Row],[Cons. MT]]</f>
        <v>#N/A</v>
      </c>
      <c r="K143" s="16" t="e">
        <f>1000000000/4000/PerfPowerST4[[#This Row],[Cons. MT]]</f>
        <v>#N/A</v>
      </c>
      <c r="L143" s="16" t="e">
        <f>1000000000/5000/PerfPowerST4[[#This Row],[Cons. MT]]</f>
        <v>#N/A</v>
      </c>
      <c r="M143" s="16" t="e">
        <f>1000000000/6000/PerfPowerST4[[#This Row],[Cons. MT]]</f>
        <v>#N/A</v>
      </c>
      <c r="N143" s="16" t="e">
        <f>1000000000/7000/PerfPowerST4[[#This Row],[Cons. MT]]</f>
        <v>#N/A</v>
      </c>
      <c r="O143" s="16" t="e">
        <f>1000000000/8000/PerfPowerST4[[#This Row],[Cons. MT]]</f>
        <v>#N/A</v>
      </c>
      <c r="P143" s="16" t="e">
        <f>1000000000/9000/PerfPowerST4[[#This Row],[Cons. MT]]</f>
        <v>#N/A</v>
      </c>
      <c r="Q143" s="16" t="e">
        <f>1000000000/10000/PerfPowerST4[[#This Row],[Cons. MT]]</f>
        <v>#N/A</v>
      </c>
      <c r="R143" s="16" t="e">
        <f>1000000000/11000/PerfPowerST4[[#This Row],[Cons. MT]]</f>
        <v>#N/A</v>
      </c>
      <c r="S143" s="16" t="e">
        <f>1000000000/12000/PerfPowerST4[[#This Row],[Cons. MT]]</f>
        <v>#N/A</v>
      </c>
      <c r="T143" s="16" t="e">
        <f>1000000000/13000/PerfPowerST4[[#This Row],[Cons. MT]]</f>
        <v>#N/A</v>
      </c>
      <c r="U143" s="16" t="e">
        <f>1000000000/14000/PerfPowerST4[[#This Row],[Cons. MT]]</f>
        <v>#N/A</v>
      </c>
      <c r="V143" s="16" t="e">
        <f>1000000000/15000/PerfPowerST4[[#This Row],[Cons. MT]]</f>
        <v>#N/A</v>
      </c>
    </row>
    <row r="144" spans="2:22" x14ac:dyDescent="0.3">
      <c r="B144">
        <f>IFERROR(GeneralTable[[#This Row],[Ref.]],NA())</f>
        <v>141</v>
      </c>
      <c r="C144" s="10" t="str">
        <f>IFERROR(IF(GeneralTable[[#This Row],[Exclude From Chart]]="X",NA(),GeneralTable[[#This Row],[GraphLabel]]),NA())</f>
        <v>i7-12700K (ADL) [141]</v>
      </c>
      <c r="D144" s="10"/>
      <c r="E144" s="11">
        <f>IFERROR(IF(OR(GeneralTable[[#This Row],[Exclude From Chart]]="X",PerfPowerST4[[#This Row],[ExcludeHere]]="X",ISBLANK(GeneralTable[[#This Row],[Cons. CB23MT]])),NA(),GeneralTable[[#This Row],[Cons. CB23MT]]),NA())</f>
        <v>3865</v>
      </c>
      <c r="F144" s="12">
        <f>IFERROR(IF(OR(GeneralTable[[#This Row],[Exclude From Chart]]="X",PerfPowerST4[[#This Row],[ExcludeHere]]="X",ISBLANK(GeneralTable[[#This Row],[Cons. CB23MT]])),NA(),GeneralTable[[#This Row],[Dur. CB23MT]]),NA())</f>
        <v>58.55</v>
      </c>
      <c r="G144" s="16">
        <f>1000000000/500/PerfPowerST4[[#This Row],[Cons. MT]]</f>
        <v>517.4644243208279</v>
      </c>
      <c r="H144" s="16">
        <f>1000000000/1000/PerfPowerST4[[#This Row],[Cons. MT]]</f>
        <v>258.73221216041395</v>
      </c>
      <c r="I144" s="16">
        <f>1000000000/2000/PerfPowerST4[[#This Row],[Cons. MT]]</f>
        <v>129.36610608020698</v>
      </c>
      <c r="J144" s="16">
        <f>1000000000/3000/PerfPowerST4[[#This Row],[Cons. MT]]</f>
        <v>86.244070720137984</v>
      </c>
      <c r="K144" s="16">
        <f>1000000000/4000/PerfPowerST4[[#This Row],[Cons. MT]]</f>
        <v>64.683053040103488</v>
      </c>
      <c r="L144" s="16">
        <f>1000000000/5000/PerfPowerST4[[#This Row],[Cons. MT]]</f>
        <v>51.746442432082794</v>
      </c>
      <c r="M144" s="16">
        <f>1000000000/6000/PerfPowerST4[[#This Row],[Cons. MT]]</f>
        <v>43.122035360068992</v>
      </c>
      <c r="N144" s="16">
        <f>1000000000/7000/PerfPowerST4[[#This Row],[Cons. MT]]</f>
        <v>36.961744594344857</v>
      </c>
      <c r="O144" s="16">
        <f>1000000000/8000/PerfPowerST4[[#This Row],[Cons. MT]]</f>
        <v>32.341526520051744</v>
      </c>
      <c r="P144" s="16">
        <f>1000000000/9000/PerfPowerST4[[#This Row],[Cons. MT]]</f>
        <v>28.748023573379331</v>
      </c>
      <c r="Q144" s="16">
        <f>1000000000/10000/PerfPowerST4[[#This Row],[Cons. MT]]</f>
        <v>25.873221216041397</v>
      </c>
      <c r="R144" s="16">
        <f>1000000000/11000/PerfPowerST4[[#This Row],[Cons. MT]]</f>
        <v>23.521110196401271</v>
      </c>
      <c r="S144" s="16">
        <f>1000000000/12000/PerfPowerST4[[#This Row],[Cons. MT]]</f>
        <v>21.561017680034496</v>
      </c>
      <c r="T144" s="16">
        <f>1000000000/13000/PerfPowerST4[[#This Row],[Cons. MT]]</f>
        <v>19.902477858493381</v>
      </c>
      <c r="U144" s="16">
        <f>1000000000/14000/PerfPowerST4[[#This Row],[Cons. MT]]</f>
        <v>18.480872297172429</v>
      </c>
      <c r="V144" s="16">
        <f>1000000000/15000/PerfPowerST4[[#This Row],[Cons. MT]]</f>
        <v>17.248814144027598</v>
      </c>
    </row>
    <row r="145" spans="2:22" x14ac:dyDescent="0.3">
      <c r="B145">
        <f>IFERROR(GeneralTable[[#This Row],[Ref.]],NA())</f>
        <v>142</v>
      </c>
      <c r="C145" s="10" t="str">
        <f>IFERROR(IF(GeneralTable[[#This Row],[Exclude From Chart]]="X",NA(),GeneralTable[[#This Row],[GraphLabel]]),NA())</f>
        <v>i7-1260P (ADL) @AC [142]</v>
      </c>
      <c r="D145" s="10"/>
      <c r="E145" s="11">
        <f>IFERROR(IF(OR(GeneralTable[[#This Row],[Exclude From Chart]]="X",PerfPowerST4[[#This Row],[ExcludeHere]]="X",ISBLANK(GeneralTable[[#This Row],[Cons. CB23MT]])),NA(),GeneralTable[[#This Row],[Cons. CB23MT]]),NA())</f>
        <v>2915</v>
      </c>
      <c r="F145" s="12">
        <f>IFERROR(IF(OR(GeneralTable[[#This Row],[Exclude From Chart]]="X",PerfPowerST4[[#This Row],[ExcludeHere]]="X",ISBLANK(GeneralTable[[#This Row],[Cons. CB23MT]])),NA(),GeneralTable[[#This Row],[Dur. CB23MT]]),NA())</f>
        <v>93.37</v>
      </c>
      <c r="G145" s="16">
        <f>1000000000/500/PerfPowerST4[[#This Row],[Cons. MT]]</f>
        <v>686.10634648370501</v>
      </c>
      <c r="H145" s="16">
        <f>1000000000/1000/PerfPowerST4[[#This Row],[Cons. MT]]</f>
        <v>343.05317324185251</v>
      </c>
      <c r="I145" s="16">
        <f>1000000000/2000/PerfPowerST4[[#This Row],[Cons. MT]]</f>
        <v>171.52658662092625</v>
      </c>
      <c r="J145" s="16">
        <f>1000000000/3000/PerfPowerST4[[#This Row],[Cons. MT]]</f>
        <v>114.35105774728416</v>
      </c>
      <c r="K145" s="16">
        <f>1000000000/4000/PerfPowerST4[[#This Row],[Cons. MT]]</f>
        <v>85.763293310463126</v>
      </c>
      <c r="L145" s="16">
        <f>1000000000/5000/PerfPowerST4[[#This Row],[Cons. MT]]</f>
        <v>68.610634648370493</v>
      </c>
      <c r="M145" s="16">
        <f>1000000000/6000/PerfPowerST4[[#This Row],[Cons. MT]]</f>
        <v>57.175528873642079</v>
      </c>
      <c r="N145" s="16">
        <f>1000000000/7000/PerfPowerST4[[#This Row],[Cons. MT]]</f>
        <v>49.0075961774075</v>
      </c>
      <c r="O145" s="16">
        <f>1000000000/8000/PerfPowerST4[[#This Row],[Cons. MT]]</f>
        <v>42.881646655231563</v>
      </c>
      <c r="P145" s="16">
        <f>1000000000/9000/PerfPowerST4[[#This Row],[Cons. MT]]</f>
        <v>38.117019249094717</v>
      </c>
      <c r="Q145" s="16">
        <f>1000000000/10000/PerfPowerST4[[#This Row],[Cons. MT]]</f>
        <v>34.305317324185246</v>
      </c>
      <c r="R145" s="16">
        <f>1000000000/11000/PerfPowerST4[[#This Row],[Cons. MT]]</f>
        <v>31.186652112895683</v>
      </c>
      <c r="S145" s="16">
        <f>1000000000/12000/PerfPowerST4[[#This Row],[Cons. MT]]</f>
        <v>28.58776443682104</v>
      </c>
      <c r="T145" s="16">
        <f>1000000000/13000/PerfPowerST4[[#This Row],[Cons. MT]]</f>
        <v>26.388705633988653</v>
      </c>
      <c r="U145" s="16">
        <f>1000000000/14000/PerfPowerST4[[#This Row],[Cons. MT]]</f>
        <v>24.50379808870375</v>
      </c>
      <c r="V145" s="16">
        <f>1000000000/15000/PerfPowerST4[[#This Row],[Cons. MT]]</f>
        <v>22.870211549456833</v>
      </c>
    </row>
    <row r="146" spans="2:22" x14ac:dyDescent="0.3">
      <c r="B146">
        <f>IFERROR(GeneralTable[[#This Row],[Ref.]],NA())</f>
        <v>143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6" s="16" t="e">
        <f>1000000000/500/PerfPowerST4[[#This Row],[Cons. MT]]</f>
        <v>#N/A</v>
      </c>
      <c r="H146" s="16" t="e">
        <f>1000000000/1000/PerfPowerST4[[#This Row],[Cons. MT]]</f>
        <v>#N/A</v>
      </c>
      <c r="I146" s="16" t="e">
        <f>1000000000/2000/PerfPowerST4[[#This Row],[Cons. MT]]</f>
        <v>#N/A</v>
      </c>
      <c r="J146" s="16" t="e">
        <f>1000000000/3000/PerfPowerST4[[#This Row],[Cons. MT]]</f>
        <v>#N/A</v>
      </c>
      <c r="K146" s="16" t="e">
        <f>1000000000/4000/PerfPowerST4[[#This Row],[Cons. MT]]</f>
        <v>#N/A</v>
      </c>
      <c r="L146" s="16" t="e">
        <f>1000000000/5000/PerfPowerST4[[#This Row],[Cons. MT]]</f>
        <v>#N/A</v>
      </c>
      <c r="M146" s="16" t="e">
        <f>1000000000/6000/PerfPowerST4[[#This Row],[Cons. MT]]</f>
        <v>#N/A</v>
      </c>
      <c r="N146" s="16" t="e">
        <f>1000000000/7000/PerfPowerST4[[#This Row],[Cons. MT]]</f>
        <v>#N/A</v>
      </c>
      <c r="O146" s="16" t="e">
        <f>1000000000/8000/PerfPowerST4[[#This Row],[Cons. MT]]</f>
        <v>#N/A</v>
      </c>
      <c r="P146" s="16" t="e">
        <f>1000000000/9000/PerfPowerST4[[#This Row],[Cons. MT]]</f>
        <v>#N/A</v>
      </c>
      <c r="Q146" s="16" t="e">
        <f>1000000000/10000/PerfPowerST4[[#This Row],[Cons. MT]]</f>
        <v>#N/A</v>
      </c>
      <c r="R146" s="16" t="e">
        <f>1000000000/11000/PerfPowerST4[[#This Row],[Cons. MT]]</f>
        <v>#N/A</v>
      </c>
      <c r="S146" s="16" t="e">
        <f>1000000000/12000/PerfPowerST4[[#This Row],[Cons. MT]]</f>
        <v>#N/A</v>
      </c>
      <c r="T146" s="16" t="e">
        <f>1000000000/13000/PerfPowerST4[[#This Row],[Cons. MT]]</f>
        <v>#N/A</v>
      </c>
      <c r="U146" s="16" t="e">
        <f>1000000000/14000/PerfPowerST4[[#This Row],[Cons. MT]]</f>
        <v>#N/A</v>
      </c>
      <c r="V146" s="16" t="e">
        <f>1000000000/15000/PerfPowerST4[[#This Row],[Cons. MT]]</f>
        <v>#N/A</v>
      </c>
    </row>
    <row r="147" spans="2:22" x14ac:dyDescent="0.3">
      <c r="B147">
        <f>IFERROR(GeneralTable[[#This Row],[Ref.]],NA())</f>
        <v>144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7" s="16" t="e">
        <f>1000000000/500/PerfPowerST4[[#This Row],[Cons. MT]]</f>
        <v>#N/A</v>
      </c>
      <c r="H147" s="16" t="e">
        <f>1000000000/1000/PerfPowerST4[[#This Row],[Cons. MT]]</f>
        <v>#N/A</v>
      </c>
      <c r="I147" s="16" t="e">
        <f>1000000000/2000/PerfPowerST4[[#This Row],[Cons. MT]]</f>
        <v>#N/A</v>
      </c>
      <c r="J147" s="16" t="e">
        <f>1000000000/3000/PerfPowerST4[[#This Row],[Cons. MT]]</f>
        <v>#N/A</v>
      </c>
      <c r="K147" s="16" t="e">
        <f>1000000000/4000/PerfPowerST4[[#This Row],[Cons. MT]]</f>
        <v>#N/A</v>
      </c>
      <c r="L147" s="16" t="e">
        <f>1000000000/5000/PerfPowerST4[[#This Row],[Cons. MT]]</f>
        <v>#N/A</v>
      </c>
      <c r="M147" s="16" t="e">
        <f>1000000000/6000/PerfPowerST4[[#This Row],[Cons. MT]]</f>
        <v>#N/A</v>
      </c>
      <c r="N147" s="16" t="e">
        <f>1000000000/7000/PerfPowerST4[[#This Row],[Cons. MT]]</f>
        <v>#N/A</v>
      </c>
      <c r="O147" s="16" t="e">
        <f>1000000000/8000/PerfPowerST4[[#This Row],[Cons. MT]]</f>
        <v>#N/A</v>
      </c>
      <c r="P147" s="16" t="e">
        <f>1000000000/9000/PerfPowerST4[[#This Row],[Cons. MT]]</f>
        <v>#N/A</v>
      </c>
      <c r="Q147" s="16" t="e">
        <f>1000000000/10000/PerfPowerST4[[#This Row],[Cons. MT]]</f>
        <v>#N/A</v>
      </c>
      <c r="R147" s="16" t="e">
        <f>1000000000/11000/PerfPowerST4[[#This Row],[Cons. MT]]</f>
        <v>#N/A</v>
      </c>
      <c r="S147" s="16" t="e">
        <f>1000000000/12000/PerfPowerST4[[#This Row],[Cons. MT]]</f>
        <v>#N/A</v>
      </c>
      <c r="T147" s="16" t="e">
        <f>1000000000/13000/PerfPowerST4[[#This Row],[Cons. MT]]</f>
        <v>#N/A</v>
      </c>
      <c r="U147" s="16" t="e">
        <f>1000000000/14000/PerfPowerST4[[#This Row],[Cons. MT]]</f>
        <v>#N/A</v>
      </c>
      <c r="V147" s="16" t="e">
        <f>1000000000/15000/PerfPowerST4[[#This Row],[Cons. MT]]</f>
        <v>#N/A</v>
      </c>
    </row>
    <row r="148" spans="2:22" x14ac:dyDescent="0.3">
      <c r="B148">
        <f>IFERROR(GeneralTable[[#This Row],[Ref.]],NA())</f>
        <v>145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8" s="16" t="e">
        <f>1000000000/500/PerfPowerST4[[#This Row],[Cons. MT]]</f>
        <v>#N/A</v>
      </c>
      <c r="H148" s="16" t="e">
        <f>1000000000/1000/PerfPowerST4[[#This Row],[Cons. MT]]</f>
        <v>#N/A</v>
      </c>
      <c r="I148" s="16" t="e">
        <f>1000000000/2000/PerfPowerST4[[#This Row],[Cons. MT]]</f>
        <v>#N/A</v>
      </c>
      <c r="J148" s="16" t="e">
        <f>1000000000/3000/PerfPowerST4[[#This Row],[Cons. MT]]</f>
        <v>#N/A</v>
      </c>
      <c r="K148" s="16" t="e">
        <f>1000000000/4000/PerfPowerST4[[#This Row],[Cons. MT]]</f>
        <v>#N/A</v>
      </c>
      <c r="L148" s="16" t="e">
        <f>1000000000/5000/PerfPowerST4[[#This Row],[Cons. MT]]</f>
        <v>#N/A</v>
      </c>
      <c r="M148" s="16" t="e">
        <f>1000000000/6000/PerfPowerST4[[#This Row],[Cons. MT]]</f>
        <v>#N/A</v>
      </c>
      <c r="N148" s="16" t="e">
        <f>1000000000/7000/PerfPowerST4[[#This Row],[Cons. MT]]</f>
        <v>#N/A</v>
      </c>
      <c r="O148" s="16" t="e">
        <f>1000000000/8000/PerfPowerST4[[#This Row],[Cons. MT]]</f>
        <v>#N/A</v>
      </c>
      <c r="P148" s="16" t="e">
        <f>1000000000/9000/PerfPowerST4[[#This Row],[Cons. MT]]</f>
        <v>#N/A</v>
      </c>
      <c r="Q148" s="16" t="e">
        <f>1000000000/10000/PerfPowerST4[[#This Row],[Cons. MT]]</f>
        <v>#N/A</v>
      </c>
      <c r="R148" s="16" t="e">
        <f>1000000000/11000/PerfPowerST4[[#This Row],[Cons. MT]]</f>
        <v>#N/A</v>
      </c>
      <c r="S148" s="16" t="e">
        <f>1000000000/12000/PerfPowerST4[[#This Row],[Cons. MT]]</f>
        <v>#N/A</v>
      </c>
      <c r="T148" s="16" t="e">
        <f>1000000000/13000/PerfPowerST4[[#This Row],[Cons. MT]]</f>
        <v>#N/A</v>
      </c>
      <c r="U148" s="16" t="e">
        <f>1000000000/14000/PerfPowerST4[[#This Row],[Cons. MT]]</f>
        <v>#N/A</v>
      </c>
      <c r="V148" s="16" t="e">
        <f>1000000000/15000/PerfPowerST4[[#This Row],[Cons. MT]]</f>
        <v>#N/A</v>
      </c>
    </row>
    <row r="149" spans="2:22" x14ac:dyDescent="0.3">
      <c r="B149">
        <f>IFERROR(GeneralTable[[#This Row],[Ref.]],NA())</f>
        <v>146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9" s="16" t="e">
        <f>1000000000/500/PerfPowerST4[[#This Row],[Cons. MT]]</f>
        <v>#N/A</v>
      </c>
      <c r="H149" s="16" t="e">
        <f>1000000000/1000/PerfPowerST4[[#This Row],[Cons. MT]]</f>
        <v>#N/A</v>
      </c>
      <c r="I149" s="16" t="e">
        <f>1000000000/2000/PerfPowerST4[[#This Row],[Cons. MT]]</f>
        <v>#N/A</v>
      </c>
      <c r="J149" s="16" t="e">
        <f>1000000000/3000/PerfPowerST4[[#This Row],[Cons. MT]]</f>
        <v>#N/A</v>
      </c>
      <c r="K149" s="16" t="e">
        <f>1000000000/4000/PerfPowerST4[[#This Row],[Cons. MT]]</f>
        <v>#N/A</v>
      </c>
      <c r="L149" s="16" t="e">
        <f>1000000000/5000/PerfPowerST4[[#This Row],[Cons. MT]]</f>
        <v>#N/A</v>
      </c>
      <c r="M149" s="16" t="e">
        <f>1000000000/6000/PerfPowerST4[[#This Row],[Cons. MT]]</f>
        <v>#N/A</v>
      </c>
      <c r="N149" s="16" t="e">
        <f>1000000000/7000/PerfPowerST4[[#This Row],[Cons. MT]]</f>
        <v>#N/A</v>
      </c>
      <c r="O149" s="16" t="e">
        <f>1000000000/8000/PerfPowerST4[[#This Row],[Cons. MT]]</f>
        <v>#N/A</v>
      </c>
      <c r="P149" s="16" t="e">
        <f>1000000000/9000/PerfPowerST4[[#This Row],[Cons. MT]]</f>
        <v>#N/A</v>
      </c>
      <c r="Q149" s="16" t="e">
        <f>1000000000/10000/PerfPowerST4[[#This Row],[Cons. MT]]</f>
        <v>#N/A</v>
      </c>
      <c r="R149" s="16" t="e">
        <f>1000000000/11000/PerfPowerST4[[#This Row],[Cons. MT]]</f>
        <v>#N/A</v>
      </c>
      <c r="S149" s="16" t="e">
        <f>1000000000/12000/PerfPowerST4[[#This Row],[Cons. MT]]</f>
        <v>#N/A</v>
      </c>
      <c r="T149" s="16" t="e">
        <f>1000000000/13000/PerfPowerST4[[#This Row],[Cons. MT]]</f>
        <v>#N/A</v>
      </c>
      <c r="U149" s="16" t="e">
        <f>1000000000/14000/PerfPowerST4[[#This Row],[Cons. MT]]</f>
        <v>#N/A</v>
      </c>
      <c r="V149" s="16" t="e">
        <f>1000000000/15000/PerfPowerST4[[#This Row],[Cons. MT]]</f>
        <v>#N/A</v>
      </c>
    </row>
    <row r="150" spans="2:22" x14ac:dyDescent="0.3">
      <c r="B150">
        <f>IFERROR(GeneralTable[[#This Row],[Ref.]],NA())</f>
        <v>147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0" s="16" t="e">
        <f>1000000000/500/PerfPowerST4[[#This Row],[Cons. MT]]</f>
        <v>#N/A</v>
      </c>
      <c r="H150" s="16" t="e">
        <f>1000000000/1000/PerfPowerST4[[#This Row],[Cons. MT]]</f>
        <v>#N/A</v>
      </c>
      <c r="I150" s="16" t="e">
        <f>1000000000/2000/PerfPowerST4[[#This Row],[Cons. MT]]</f>
        <v>#N/A</v>
      </c>
      <c r="J150" s="16" t="e">
        <f>1000000000/3000/PerfPowerST4[[#This Row],[Cons. MT]]</f>
        <v>#N/A</v>
      </c>
      <c r="K150" s="16" t="e">
        <f>1000000000/4000/PerfPowerST4[[#This Row],[Cons. MT]]</f>
        <v>#N/A</v>
      </c>
      <c r="L150" s="16" t="e">
        <f>1000000000/5000/PerfPowerST4[[#This Row],[Cons. MT]]</f>
        <v>#N/A</v>
      </c>
      <c r="M150" s="16" t="e">
        <f>1000000000/6000/PerfPowerST4[[#This Row],[Cons. MT]]</f>
        <v>#N/A</v>
      </c>
      <c r="N150" s="16" t="e">
        <f>1000000000/7000/PerfPowerST4[[#This Row],[Cons. MT]]</f>
        <v>#N/A</v>
      </c>
      <c r="O150" s="16" t="e">
        <f>1000000000/8000/PerfPowerST4[[#This Row],[Cons. MT]]</f>
        <v>#N/A</v>
      </c>
      <c r="P150" s="16" t="e">
        <f>1000000000/9000/PerfPowerST4[[#This Row],[Cons. MT]]</f>
        <v>#N/A</v>
      </c>
      <c r="Q150" s="16" t="e">
        <f>1000000000/10000/PerfPowerST4[[#This Row],[Cons. MT]]</f>
        <v>#N/A</v>
      </c>
      <c r="R150" s="16" t="e">
        <f>1000000000/11000/PerfPowerST4[[#This Row],[Cons. MT]]</f>
        <v>#N/A</v>
      </c>
      <c r="S150" s="16" t="e">
        <f>1000000000/12000/PerfPowerST4[[#This Row],[Cons. MT]]</f>
        <v>#N/A</v>
      </c>
      <c r="T150" s="16" t="e">
        <f>1000000000/13000/PerfPowerST4[[#This Row],[Cons. MT]]</f>
        <v>#N/A</v>
      </c>
      <c r="U150" s="16" t="e">
        <f>1000000000/14000/PerfPowerST4[[#This Row],[Cons. MT]]</f>
        <v>#N/A</v>
      </c>
      <c r="V150" s="16" t="e">
        <f>1000000000/15000/PerfPowerST4[[#This Row],[Cons. MT]]</f>
        <v>#N/A</v>
      </c>
    </row>
    <row r="151" spans="2:22" x14ac:dyDescent="0.3">
      <c r="B151">
        <f>IFERROR(GeneralTable[[#This Row],[Ref.]],NA())</f>
        <v>148</v>
      </c>
      <c r="C151" s="10" t="str">
        <f>IFERROR(IF(GeneralTable[[#This Row],[Exclude From Chart]]="X",NA(),GeneralTable[[#This Row],[GraphLabel]]),NA())</f>
        <v>EPYC 9554 (Genoa) [148]</v>
      </c>
      <c r="D151" s="10"/>
      <c r="E151" s="11">
        <f>IFERROR(IF(OR(GeneralTable[[#This Row],[Exclude From Chart]]="X",PerfPowerST4[[#This Row],[ExcludeHere]]="X",ISBLANK(GeneralTable[[#This Row],[Cons. CB23MT]])),NA(),GeneralTable[[#This Row],[Cons. CB23MT]]),NA())</f>
        <v>4087</v>
      </c>
      <c r="F151" s="12">
        <f>IFERROR(IF(OR(GeneralTable[[#This Row],[Exclude From Chart]]="X",PerfPowerST4[[#This Row],[ExcludeHere]]="X",ISBLANK(GeneralTable[[#This Row],[Cons. CB23MT]])),NA(),GeneralTable[[#This Row],[Dur. CB23MT]]),NA())</f>
        <v>18.22</v>
      </c>
      <c r="G151" s="16">
        <f>1000000000/500/PerfPowerST4[[#This Row],[Cons. MT]]</f>
        <v>489.35649620748717</v>
      </c>
      <c r="H151" s="16">
        <f>1000000000/1000/PerfPowerST4[[#This Row],[Cons. MT]]</f>
        <v>244.67824810374358</v>
      </c>
      <c r="I151" s="16">
        <f>1000000000/2000/PerfPowerST4[[#This Row],[Cons. MT]]</f>
        <v>122.33912405187179</v>
      </c>
      <c r="J151" s="16">
        <f>1000000000/3000/PerfPowerST4[[#This Row],[Cons. MT]]</f>
        <v>81.55941603458119</v>
      </c>
      <c r="K151" s="16">
        <f>1000000000/4000/PerfPowerST4[[#This Row],[Cons. MT]]</f>
        <v>61.169562025935896</v>
      </c>
      <c r="L151" s="16">
        <f>1000000000/5000/PerfPowerST4[[#This Row],[Cons. MT]]</f>
        <v>48.935649620748713</v>
      </c>
      <c r="M151" s="16">
        <f>1000000000/6000/PerfPowerST4[[#This Row],[Cons. MT]]</f>
        <v>40.779708017290595</v>
      </c>
      <c r="N151" s="16">
        <f>1000000000/7000/PerfPowerST4[[#This Row],[Cons. MT]]</f>
        <v>34.954035443391945</v>
      </c>
      <c r="O151" s="16">
        <f>1000000000/8000/PerfPowerST4[[#This Row],[Cons. MT]]</f>
        <v>30.584781012967948</v>
      </c>
      <c r="P151" s="16">
        <f>1000000000/9000/PerfPowerST4[[#This Row],[Cons. MT]]</f>
        <v>27.186472011527062</v>
      </c>
      <c r="Q151" s="16">
        <f>1000000000/10000/PerfPowerST4[[#This Row],[Cons. MT]]</f>
        <v>24.467824810374356</v>
      </c>
      <c r="R151" s="16">
        <f>1000000000/11000/PerfPowerST4[[#This Row],[Cons. MT]]</f>
        <v>22.243477100340325</v>
      </c>
      <c r="S151" s="16">
        <f>1000000000/12000/PerfPowerST4[[#This Row],[Cons. MT]]</f>
        <v>20.389854008645298</v>
      </c>
      <c r="T151" s="16">
        <f>1000000000/13000/PerfPowerST4[[#This Row],[Cons. MT]]</f>
        <v>18.821403700287966</v>
      </c>
      <c r="U151" s="16">
        <f>1000000000/14000/PerfPowerST4[[#This Row],[Cons. MT]]</f>
        <v>17.477017721695972</v>
      </c>
      <c r="V151" s="16">
        <f>1000000000/15000/PerfPowerST4[[#This Row],[Cons. MT]]</f>
        <v>16.311883206916239</v>
      </c>
    </row>
    <row r="152" spans="2:22" x14ac:dyDescent="0.3">
      <c r="B152">
        <f>IFERROR(GeneralTable[[#This Row],[Ref.]],NA())</f>
        <v>149</v>
      </c>
      <c r="C152" s="10" t="str">
        <f>IFERROR(IF(GeneralTable[[#This Row],[Exclude From Chart]]="X",NA(),GeneralTable[[#This Row],[GraphLabel]]),NA())</f>
        <v>TR 7975WX (Genoa) [149]</v>
      </c>
      <c r="D152" s="10"/>
      <c r="E152" s="11">
        <f>IFERROR(IF(OR(GeneralTable[[#This Row],[Exclude From Chart]]="X",PerfPowerST4[[#This Row],[ExcludeHere]]="X",ISBLANK(GeneralTable[[#This Row],[Cons. CB23MT]])),NA(),GeneralTable[[#This Row],[Cons. CB23MT]]),NA())</f>
        <v>4959</v>
      </c>
      <c r="F152" s="12">
        <f>IFERROR(IF(OR(GeneralTable[[#This Row],[Exclude From Chart]]="X",PerfPowerST4[[#This Row],[ExcludeHere]]="X",ISBLANK(GeneralTable[[#This Row],[Cons. CB23MT]])),NA(),GeneralTable[[#This Row],[Dur. CB23MT]]),NA())</f>
        <v>20.03</v>
      </c>
      <c r="G152" s="16">
        <f>1000000000/500/PerfPowerST4[[#This Row],[Cons. MT]]</f>
        <v>403.30711837063922</v>
      </c>
      <c r="H152" s="16">
        <f>1000000000/1000/PerfPowerST4[[#This Row],[Cons. MT]]</f>
        <v>201.65355918531961</v>
      </c>
      <c r="I152" s="16">
        <f>1000000000/2000/PerfPowerST4[[#This Row],[Cons. MT]]</f>
        <v>100.8267795926598</v>
      </c>
      <c r="J152" s="16">
        <f>1000000000/3000/PerfPowerST4[[#This Row],[Cons. MT]]</f>
        <v>67.217853061773198</v>
      </c>
      <c r="K152" s="16">
        <f>1000000000/4000/PerfPowerST4[[#This Row],[Cons. MT]]</f>
        <v>50.413389796329902</v>
      </c>
      <c r="L152" s="16">
        <f>1000000000/5000/PerfPowerST4[[#This Row],[Cons. MT]]</f>
        <v>40.330711837063923</v>
      </c>
      <c r="M152" s="16">
        <f>1000000000/6000/PerfPowerST4[[#This Row],[Cons. MT]]</f>
        <v>33.608926530886599</v>
      </c>
      <c r="N152" s="16">
        <f>1000000000/7000/PerfPowerST4[[#This Row],[Cons. MT]]</f>
        <v>28.807651312188518</v>
      </c>
      <c r="O152" s="16">
        <f>1000000000/8000/PerfPowerST4[[#This Row],[Cons. MT]]</f>
        <v>25.206694898164951</v>
      </c>
      <c r="P152" s="16">
        <f>1000000000/9000/PerfPowerST4[[#This Row],[Cons. MT]]</f>
        <v>22.405951020591068</v>
      </c>
      <c r="Q152" s="16">
        <f>1000000000/10000/PerfPowerST4[[#This Row],[Cons. MT]]</f>
        <v>20.165355918531962</v>
      </c>
      <c r="R152" s="16">
        <f>1000000000/11000/PerfPowerST4[[#This Row],[Cons. MT]]</f>
        <v>18.332141744119966</v>
      </c>
      <c r="S152" s="16">
        <f>1000000000/12000/PerfPowerST4[[#This Row],[Cons. MT]]</f>
        <v>16.804463265443299</v>
      </c>
      <c r="T152" s="16">
        <f>1000000000/13000/PerfPowerST4[[#This Row],[Cons. MT]]</f>
        <v>15.511812245024586</v>
      </c>
      <c r="U152" s="16">
        <f>1000000000/14000/PerfPowerST4[[#This Row],[Cons. MT]]</f>
        <v>14.403825656094259</v>
      </c>
      <c r="V152" s="16">
        <f>1000000000/15000/PerfPowerST4[[#This Row],[Cons. MT]]</f>
        <v>13.443570612354643</v>
      </c>
    </row>
    <row r="153" spans="2:22" x14ac:dyDescent="0.3">
      <c r="B153">
        <f>IFERROR(GeneralTable[[#This Row],[Ref.]],NA())</f>
        <v>150</v>
      </c>
      <c r="C153" s="10" t="str">
        <f>IFERROR(IF(GeneralTable[[#This Row],[Exclude From Chart]]="X",NA(),GeneralTable[[#This Row],[GraphLabel]]),NA())</f>
        <v>Xeon Gold 6248R (CCL) [150]</v>
      </c>
      <c r="D153" s="10"/>
      <c r="E153" s="11">
        <f>IFERROR(IF(OR(GeneralTable[[#This Row],[Exclude From Chart]]="X",PerfPowerST4[[#This Row],[ExcludeHere]]="X",ISBLANK(GeneralTable[[#This Row],[Cons. CB23MT]])),NA(),GeneralTable[[#This Row],[Cons. CB23MT]]),NA())</f>
        <v>6921</v>
      </c>
      <c r="F153" s="12">
        <f>IFERROR(IF(OR(GeneralTable[[#This Row],[Exclude From Chart]]="X",PerfPowerST4[[#This Row],[ExcludeHere]]="X",ISBLANK(GeneralTable[[#This Row],[Cons. CB23MT]])),NA(),GeneralTable[[#This Row],[Dur. CB23MT]]),NA())</f>
        <v>40.799999999999997</v>
      </c>
      <c r="G153" s="16">
        <f>1000000000/500/PerfPowerST4[[#This Row],[Cons. MT]]</f>
        <v>288.97558156335788</v>
      </c>
      <c r="H153" s="16">
        <f>1000000000/1000/PerfPowerST4[[#This Row],[Cons. MT]]</f>
        <v>144.48779078167894</v>
      </c>
      <c r="I153" s="16">
        <f>1000000000/2000/PerfPowerST4[[#This Row],[Cons. MT]]</f>
        <v>72.243895390839469</v>
      </c>
      <c r="J153" s="16">
        <f>1000000000/3000/PerfPowerST4[[#This Row],[Cons. MT]]</f>
        <v>48.162596927226311</v>
      </c>
      <c r="K153" s="16">
        <f>1000000000/4000/PerfPowerST4[[#This Row],[Cons. MT]]</f>
        <v>36.121947695419735</v>
      </c>
      <c r="L153" s="16">
        <f>1000000000/5000/PerfPowerST4[[#This Row],[Cons. MT]]</f>
        <v>28.897558156335791</v>
      </c>
      <c r="M153" s="16">
        <f>1000000000/6000/PerfPowerST4[[#This Row],[Cons. MT]]</f>
        <v>24.081298463613155</v>
      </c>
      <c r="N153" s="16">
        <f>1000000000/7000/PerfPowerST4[[#This Row],[Cons. MT]]</f>
        <v>20.641112968811282</v>
      </c>
      <c r="O153" s="16">
        <f>1000000000/8000/PerfPowerST4[[#This Row],[Cons. MT]]</f>
        <v>18.060973847709867</v>
      </c>
      <c r="P153" s="16">
        <f>1000000000/9000/PerfPowerST4[[#This Row],[Cons. MT]]</f>
        <v>16.054198975742104</v>
      </c>
      <c r="Q153" s="16">
        <f>1000000000/10000/PerfPowerST4[[#This Row],[Cons. MT]]</f>
        <v>14.448779078167895</v>
      </c>
      <c r="R153" s="16">
        <f>1000000000/11000/PerfPowerST4[[#This Row],[Cons. MT]]</f>
        <v>13.13525370742536</v>
      </c>
      <c r="S153" s="16">
        <f>1000000000/12000/PerfPowerST4[[#This Row],[Cons. MT]]</f>
        <v>12.040649231806578</v>
      </c>
      <c r="T153" s="16">
        <f>1000000000/13000/PerfPowerST4[[#This Row],[Cons. MT]]</f>
        <v>11.114445444744534</v>
      </c>
      <c r="U153" s="16">
        <f>1000000000/14000/PerfPowerST4[[#This Row],[Cons. MT]]</f>
        <v>10.320556484405641</v>
      </c>
      <c r="V153" s="16">
        <f>1000000000/15000/PerfPowerST4[[#This Row],[Cons. MT]]</f>
        <v>9.6325193854452635</v>
      </c>
    </row>
    <row r="154" spans="2:22" x14ac:dyDescent="0.3">
      <c r="B154">
        <f>IFERROR(GeneralTable[[#This Row],[Ref.]],NA())</f>
        <v>151</v>
      </c>
      <c r="C154" s="10" t="str">
        <f>IFERROR(IF(GeneralTable[[#This Row],[Exclude From Chart]]="X",NA(),GeneralTable[[#This Row],[GraphLabel]]),NA())</f>
        <v>i5-1135G7 (TGL) [151]</v>
      </c>
      <c r="D154" s="10"/>
      <c r="E154" s="11">
        <f>IFERROR(IF(OR(GeneralTable[[#This Row],[Exclude From Chart]]="X",PerfPowerST4[[#This Row],[ExcludeHere]]="X",ISBLANK(GeneralTable[[#This Row],[Cons. CB23MT]])),NA(),GeneralTable[[#This Row],[Cons. CB23MT]]),NA())</f>
        <v>4232</v>
      </c>
      <c r="F154" s="12">
        <f>IFERROR(IF(OR(GeneralTable[[#This Row],[Exclude From Chart]]="X",PerfPowerST4[[#This Row],[ExcludeHere]]="X",ISBLANK(GeneralTable[[#This Row],[Cons. CB23MT]])),NA(),GeneralTable[[#This Row],[Dur. CB23MT]]),NA())</f>
        <v>172.88</v>
      </c>
      <c r="G154" s="16">
        <f>1000000000/500/PerfPowerST4[[#This Row],[Cons. MT]]</f>
        <v>472.5897920604915</v>
      </c>
      <c r="H154" s="16">
        <f>1000000000/1000/PerfPowerST4[[#This Row],[Cons. MT]]</f>
        <v>236.29489603024575</v>
      </c>
      <c r="I154" s="16">
        <f>1000000000/2000/PerfPowerST4[[#This Row],[Cons. MT]]</f>
        <v>118.14744801512288</v>
      </c>
      <c r="J154" s="16">
        <f>1000000000/3000/PerfPowerST4[[#This Row],[Cons. MT]]</f>
        <v>78.764965343415241</v>
      </c>
      <c r="K154" s="16">
        <f>1000000000/4000/PerfPowerST4[[#This Row],[Cons. MT]]</f>
        <v>59.073724007561438</v>
      </c>
      <c r="L154" s="16">
        <f>1000000000/5000/PerfPowerST4[[#This Row],[Cons. MT]]</f>
        <v>47.258979206049148</v>
      </c>
      <c r="M154" s="16">
        <f>1000000000/6000/PerfPowerST4[[#This Row],[Cons. MT]]</f>
        <v>39.382482671707621</v>
      </c>
      <c r="N154" s="16">
        <f>1000000000/7000/PerfPowerST4[[#This Row],[Cons. MT]]</f>
        <v>33.756413718606538</v>
      </c>
      <c r="O154" s="16">
        <f>1000000000/8000/PerfPowerST4[[#This Row],[Cons. MT]]</f>
        <v>29.536862003780719</v>
      </c>
      <c r="P154" s="16">
        <f>1000000000/9000/PerfPowerST4[[#This Row],[Cons. MT]]</f>
        <v>26.254988447805083</v>
      </c>
      <c r="Q154" s="16">
        <f>1000000000/10000/PerfPowerST4[[#This Row],[Cons. MT]]</f>
        <v>23.629489603024574</v>
      </c>
      <c r="R154" s="16">
        <f>1000000000/11000/PerfPowerST4[[#This Row],[Cons. MT]]</f>
        <v>21.481354184567795</v>
      </c>
      <c r="S154" s="16">
        <f>1000000000/12000/PerfPowerST4[[#This Row],[Cons. MT]]</f>
        <v>19.69124133585381</v>
      </c>
      <c r="T154" s="16">
        <f>1000000000/13000/PerfPowerST4[[#This Row],[Cons. MT]]</f>
        <v>18.176530463865056</v>
      </c>
      <c r="U154" s="16">
        <f>1000000000/14000/PerfPowerST4[[#This Row],[Cons. MT]]</f>
        <v>16.878206859303269</v>
      </c>
      <c r="V154" s="16">
        <f>1000000000/15000/PerfPowerST4[[#This Row],[Cons. MT]]</f>
        <v>15.75299306868305</v>
      </c>
    </row>
    <row r="155" spans="2:22" x14ac:dyDescent="0.3">
      <c r="B155">
        <f>IFERROR(GeneralTable[[#This Row],[Ref.]],NA())</f>
        <v>152</v>
      </c>
      <c r="C155" s="10" t="str">
        <f>IFERROR(IF(GeneralTable[[#This Row],[Exclude From Chart]]="X",NA(),GeneralTable[[#This Row],[GraphLabel]]),NA())</f>
        <v>R7 7700 (RPL) [152]</v>
      </c>
      <c r="D155" s="10"/>
      <c r="E155" s="11">
        <f>IFERROR(IF(OR(GeneralTable[[#This Row],[Exclude From Chart]]="X",PerfPowerST4[[#This Row],[ExcludeHere]]="X",ISBLANK(GeneralTable[[#This Row],[Cons. CB23MT]])),NA(),GeneralTable[[#This Row],[Cons. CB23MT]]),NA())</f>
        <v>4084</v>
      </c>
      <c r="F155" s="12">
        <f>IFERROR(IF(OR(GeneralTable[[#This Row],[Exclude From Chart]]="X",PerfPowerST4[[#This Row],[ExcludeHere]]="X",ISBLANK(GeneralTable[[#This Row],[Cons. CB23MT]])),NA(),GeneralTable[[#This Row],[Dur. CB23MT]]),NA())</f>
        <v>48.69</v>
      </c>
      <c r="G155" s="16">
        <f>1000000000/500/PerfPowerST4[[#This Row],[Cons. MT]]</f>
        <v>489.71596474045054</v>
      </c>
      <c r="H155" s="16">
        <f>1000000000/1000/PerfPowerST4[[#This Row],[Cons. MT]]</f>
        <v>244.85798237022527</v>
      </c>
      <c r="I155" s="16">
        <f>1000000000/2000/PerfPowerST4[[#This Row],[Cons. MT]]</f>
        <v>122.42899118511264</v>
      </c>
      <c r="J155" s="16">
        <f>1000000000/3000/PerfPowerST4[[#This Row],[Cons. MT]]</f>
        <v>81.619327456741757</v>
      </c>
      <c r="K155" s="16">
        <f>1000000000/4000/PerfPowerST4[[#This Row],[Cons. MT]]</f>
        <v>61.214495592556318</v>
      </c>
      <c r="L155" s="16">
        <f>1000000000/5000/PerfPowerST4[[#This Row],[Cons. MT]]</f>
        <v>48.971596474045057</v>
      </c>
      <c r="M155" s="16">
        <f>1000000000/6000/PerfPowerST4[[#This Row],[Cons. MT]]</f>
        <v>40.809663728370879</v>
      </c>
      <c r="N155" s="16">
        <f>1000000000/7000/PerfPowerST4[[#This Row],[Cons. MT]]</f>
        <v>34.97971176717504</v>
      </c>
      <c r="O155" s="16">
        <f>1000000000/8000/PerfPowerST4[[#This Row],[Cons. MT]]</f>
        <v>30.607247796278159</v>
      </c>
      <c r="P155" s="16">
        <f>1000000000/9000/PerfPowerST4[[#This Row],[Cons. MT]]</f>
        <v>27.206442485580585</v>
      </c>
      <c r="Q155" s="16">
        <f>1000000000/10000/PerfPowerST4[[#This Row],[Cons. MT]]</f>
        <v>24.485798237022529</v>
      </c>
      <c r="R155" s="16">
        <f>1000000000/11000/PerfPowerST4[[#This Row],[Cons. MT]]</f>
        <v>22.259816579111387</v>
      </c>
      <c r="S155" s="16">
        <f>1000000000/12000/PerfPowerST4[[#This Row],[Cons. MT]]</f>
        <v>20.404831864185439</v>
      </c>
      <c r="T155" s="16">
        <f>1000000000/13000/PerfPowerST4[[#This Row],[Cons. MT]]</f>
        <v>18.83522941309425</v>
      </c>
      <c r="U155" s="16">
        <f>1000000000/14000/PerfPowerST4[[#This Row],[Cons. MT]]</f>
        <v>17.48985588358752</v>
      </c>
      <c r="V155" s="16">
        <f>1000000000/15000/PerfPowerST4[[#This Row],[Cons. MT]]</f>
        <v>16.323865491348354</v>
      </c>
    </row>
    <row r="156" spans="2:22" x14ac:dyDescent="0.3">
      <c r="B156">
        <f>IFERROR(GeneralTable[[#This Row],[Ref.]],NA())</f>
        <v>153</v>
      </c>
      <c r="C156" s="10" t="str">
        <f>IFERROR(IF(GeneralTable[[#This Row],[Exclude From Chart]]="X",NA(),GeneralTable[[#This Row],[GraphLabel]]),NA())</f>
        <v>R7 7730U (Barcelo) [153]</v>
      </c>
      <c r="D156" s="10"/>
      <c r="E156" s="11">
        <f>IFERROR(IF(OR(GeneralTable[[#This Row],[Exclude From Chart]]="X",PerfPowerST4[[#This Row],[ExcludeHere]]="X",ISBLANK(GeneralTable[[#This Row],[Cons. CB23MT]])),NA(),GeneralTable[[#This Row],[Cons. CB23MT]]),NA())</f>
        <v>2350</v>
      </c>
      <c r="F156" s="12">
        <f>IFERROR(IF(OR(GeneralTable[[#This Row],[Exclude From Chart]]="X",PerfPowerST4[[#This Row],[ExcludeHere]]="X",ISBLANK(GeneralTable[[#This Row],[Cons. CB23MT]])),NA(),GeneralTable[[#This Row],[Dur. CB23MT]]),NA())</f>
        <v>96.18</v>
      </c>
      <c r="G156" s="16">
        <f>1000000000/500/PerfPowerST4[[#This Row],[Cons. MT]]</f>
        <v>851.063829787234</v>
      </c>
      <c r="H156" s="16">
        <f>1000000000/1000/PerfPowerST4[[#This Row],[Cons. MT]]</f>
        <v>425.531914893617</v>
      </c>
      <c r="I156" s="16">
        <f>1000000000/2000/PerfPowerST4[[#This Row],[Cons. MT]]</f>
        <v>212.7659574468085</v>
      </c>
      <c r="J156" s="16">
        <f>1000000000/3000/PerfPowerST4[[#This Row],[Cons. MT]]</f>
        <v>141.84397163120568</v>
      </c>
      <c r="K156" s="16">
        <f>1000000000/4000/PerfPowerST4[[#This Row],[Cons. MT]]</f>
        <v>106.38297872340425</v>
      </c>
      <c r="L156" s="16">
        <f>1000000000/5000/PerfPowerST4[[#This Row],[Cons. MT]]</f>
        <v>85.106382978723403</v>
      </c>
      <c r="M156" s="16">
        <f>1000000000/6000/PerfPowerST4[[#This Row],[Cons. MT]]</f>
        <v>70.921985815602838</v>
      </c>
      <c r="N156" s="16">
        <f>1000000000/7000/PerfPowerST4[[#This Row],[Cons. MT]]</f>
        <v>60.790273556231007</v>
      </c>
      <c r="O156" s="16">
        <f>1000000000/8000/PerfPowerST4[[#This Row],[Cons. MT]]</f>
        <v>53.191489361702125</v>
      </c>
      <c r="P156" s="16">
        <f>1000000000/9000/PerfPowerST4[[#This Row],[Cons. MT]]</f>
        <v>47.281323877068559</v>
      </c>
      <c r="Q156" s="16">
        <f>1000000000/10000/PerfPowerST4[[#This Row],[Cons. MT]]</f>
        <v>42.553191489361701</v>
      </c>
      <c r="R156" s="16">
        <f>1000000000/11000/PerfPowerST4[[#This Row],[Cons. MT]]</f>
        <v>38.684719535783366</v>
      </c>
      <c r="S156" s="16">
        <f>1000000000/12000/PerfPowerST4[[#This Row],[Cons. MT]]</f>
        <v>35.460992907801419</v>
      </c>
      <c r="T156" s="16">
        <f>1000000000/13000/PerfPowerST4[[#This Row],[Cons. MT]]</f>
        <v>32.733224222585925</v>
      </c>
      <c r="U156" s="16">
        <f>1000000000/14000/PerfPowerST4[[#This Row],[Cons. MT]]</f>
        <v>30.395136778115504</v>
      </c>
      <c r="V156" s="16">
        <f>1000000000/15000/PerfPowerST4[[#This Row],[Cons. MT]]</f>
        <v>28.368794326241137</v>
      </c>
    </row>
    <row r="157" spans="2:22" x14ac:dyDescent="0.3">
      <c r="B157">
        <f>IFERROR(GeneralTable[[#This Row],[Ref.]],NA())</f>
        <v>154</v>
      </c>
      <c r="C157" s="10" t="str">
        <f>IFERROR(IF(GeneralTable[[#This Row],[Exclude From Chart]]="X",NA(),GeneralTable[[#This Row],[GraphLabel]]),NA())</f>
        <v>R5 8600G (Phoenix) [154]</v>
      </c>
      <c r="D157" s="10"/>
      <c r="E157" s="11">
        <f>IFERROR(IF(OR(GeneralTable[[#This Row],[Exclude From Chart]]="X",PerfPowerST4[[#This Row],[ExcludeHere]]="X",ISBLANK(GeneralTable[[#This Row],[Cons. CB23MT]])),NA(),GeneralTable[[#This Row],[Cons. CB23MT]]),NA())</f>
        <v>3965</v>
      </c>
      <c r="F157" s="12">
        <f>IFERROR(IF(OR(GeneralTable[[#This Row],[Exclude From Chart]]="X",PerfPowerST4[[#This Row],[ExcludeHere]]="X",ISBLANK(GeneralTable[[#This Row],[Cons. CB23MT]])),NA(),GeneralTable[[#This Row],[Dur. CB23MT]]),NA())</f>
        <v>68.83</v>
      </c>
      <c r="G157" s="16">
        <f>1000000000/500/PerfPowerST4[[#This Row],[Cons. MT]]</f>
        <v>504.41361916771751</v>
      </c>
      <c r="H157" s="16">
        <f>1000000000/1000/PerfPowerST4[[#This Row],[Cons. MT]]</f>
        <v>252.20680958385876</v>
      </c>
      <c r="I157" s="16">
        <f>1000000000/2000/PerfPowerST4[[#This Row],[Cons. MT]]</f>
        <v>126.10340479192938</v>
      </c>
      <c r="J157" s="16">
        <f>1000000000/3000/PerfPowerST4[[#This Row],[Cons. MT]]</f>
        <v>84.068936527952914</v>
      </c>
      <c r="K157" s="16">
        <f>1000000000/4000/PerfPowerST4[[#This Row],[Cons. MT]]</f>
        <v>63.051702395964689</v>
      </c>
      <c r="L157" s="16">
        <f>1000000000/5000/PerfPowerST4[[#This Row],[Cons. MT]]</f>
        <v>50.441361916771754</v>
      </c>
      <c r="M157" s="16">
        <f>1000000000/6000/PerfPowerST4[[#This Row],[Cons. MT]]</f>
        <v>42.034468263976457</v>
      </c>
      <c r="N157" s="16">
        <f>1000000000/7000/PerfPowerST4[[#This Row],[Cons. MT]]</f>
        <v>36.029544226265543</v>
      </c>
      <c r="O157" s="16">
        <f>1000000000/8000/PerfPowerST4[[#This Row],[Cons. MT]]</f>
        <v>31.525851197982345</v>
      </c>
      <c r="P157" s="16">
        <f>1000000000/9000/PerfPowerST4[[#This Row],[Cons. MT]]</f>
        <v>28.022978842650975</v>
      </c>
      <c r="Q157" s="16">
        <f>1000000000/10000/PerfPowerST4[[#This Row],[Cons. MT]]</f>
        <v>25.220680958385877</v>
      </c>
      <c r="R157" s="16">
        <f>1000000000/11000/PerfPowerST4[[#This Row],[Cons. MT]]</f>
        <v>22.927891780350798</v>
      </c>
      <c r="S157" s="16">
        <f>1000000000/12000/PerfPowerST4[[#This Row],[Cons. MT]]</f>
        <v>21.017234131988229</v>
      </c>
      <c r="T157" s="16">
        <f>1000000000/13000/PerfPowerST4[[#This Row],[Cons. MT]]</f>
        <v>19.400523814142982</v>
      </c>
      <c r="U157" s="16">
        <f>1000000000/14000/PerfPowerST4[[#This Row],[Cons. MT]]</f>
        <v>18.014772113132771</v>
      </c>
      <c r="V157" s="16">
        <f>1000000000/15000/PerfPowerST4[[#This Row],[Cons. MT]]</f>
        <v>16.813787305590587</v>
      </c>
    </row>
    <row r="158" spans="2:22" x14ac:dyDescent="0.3">
      <c r="B158">
        <f>IFERROR(GeneralTable[[#This Row],[Ref.]],NA())</f>
        <v>155</v>
      </c>
      <c r="C158" s="10" t="str">
        <f>IFERROR(IF(GeneralTable[[#This Row],[Exclude From Chart]]="X",NA(),GeneralTable[[#This Row],[GraphLabel]]),NA())</f>
        <v>R5 8500G (Phoenix) [155]</v>
      </c>
      <c r="D158" s="10"/>
      <c r="E158" s="11">
        <f>IFERROR(IF(OR(GeneralTable[[#This Row],[Exclude From Chart]]="X",PerfPowerST4[[#This Row],[ExcludeHere]]="X",ISBLANK(GeneralTable[[#This Row],[Cons. CB23MT]])),NA(),GeneralTable[[#This Row],[Cons. CB23MT]]),NA())</f>
        <v>3436</v>
      </c>
      <c r="F158" s="12">
        <f>IFERROR(IF(OR(GeneralTable[[#This Row],[Exclude From Chart]]="X",PerfPowerST4[[#This Row],[ExcludeHere]]="X",ISBLANK(GeneralTable[[#This Row],[Cons. CB23MT]])),NA(),GeneralTable[[#This Row],[Dur. CB23MT]]),NA())</f>
        <v>77.22</v>
      </c>
      <c r="G158" s="16">
        <f>1000000000/500/PerfPowerST4[[#This Row],[Cons. MT]]</f>
        <v>582.07217694994176</v>
      </c>
      <c r="H158" s="16">
        <f>1000000000/1000/PerfPowerST4[[#This Row],[Cons. MT]]</f>
        <v>291.03608847497088</v>
      </c>
      <c r="I158" s="16">
        <f>1000000000/2000/PerfPowerST4[[#This Row],[Cons. MT]]</f>
        <v>145.51804423748544</v>
      </c>
      <c r="J158" s="16">
        <f>1000000000/3000/PerfPowerST4[[#This Row],[Cons. MT]]</f>
        <v>97.012029491656961</v>
      </c>
      <c r="K158" s="16">
        <f>1000000000/4000/PerfPowerST4[[#This Row],[Cons. MT]]</f>
        <v>72.75902211874272</v>
      </c>
      <c r="L158" s="16">
        <f>1000000000/5000/PerfPowerST4[[#This Row],[Cons. MT]]</f>
        <v>58.207217694994178</v>
      </c>
      <c r="M158" s="16">
        <f>1000000000/6000/PerfPowerST4[[#This Row],[Cons. MT]]</f>
        <v>48.50601474582848</v>
      </c>
      <c r="N158" s="16">
        <f>1000000000/7000/PerfPowerST4[[#This Row],[Cons. MT]]</f>
        <v>41.576584067852991</v>
      </c>
      <c r="O158" s="16">
        <f>1000000000/8000/PerfPowerST4[[#This Row],[Cons. MT]]</f>
        <v>36.37951105937136</v>
      </c>
      <c r="P158" s="16">
        <f>1000000000/9000/PerfPowerST4[[#This Row],[Cons. MT]]</f>
        <v>32.337343163885656</v>
      </c>
      <c r="Q158" s="16">
        <f>1000000000/10000/PerfPowerST4[[#This Row],[Cons. MT]]</f>
        <v>29.103608847497089</v>
      </c>
      <c r="R158" s="16">
        <f>1000000000/11000/PerfPowerST4[[#This Row],[Cons. MT]]</f>
        <v>26.457826224997355</v>
      </c>
      <c r="S158" s="16">
        <f>1000000000/12000/PerfPowerST4[[#This Row],[Cons. MT]]</f>
        <v>24.25300737291424</v>
      </c>
      <c r="T158" s="16">
        <f>1000000000/13000/PerfPowerST4[[#This Row],[Cons. MT]]</f>
        <v>22.387391421151609</v>
      </c>
      <c r="U158" s="16">
        <f>1000000000/14000/PerfPowerST4[[#This Row],[Cons. MT]]</f>
        <v>20.788292033926496</v>
      </c>
      <c r="V158" s="16">
        <f>1000000000/15000/PerfPowerST4[[#This Row],[Cons. MT]]</f>
        <v>19.402405898331395</v>
      </c>
    </row>
    <row r="159" spans="2:22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9" s="16" t="e">
        <f>1000000000/500/PerfPowerST4[[#This Row],[Cons. MT]]</f>
        <v>#N/A</v>
      </c>
      <c r="H159" s="16" t="e">
        <f>1000000000/1000/PerfPowerST4[[#This Row],[Cons. MT]]</f>
        <v>#N/A</v>
      </c>
      <c r="I159" s="16" t="e">
        <f>1000000000/2000/PerfPowerST4[[#This Row],[Cons. MT]]</f>
        <v>#N/A</v>
      </c>
      <c r="J159" s="16" t="e">
        <f>1000000000/3000/PerfPowerST4[[#This Row],[Cons. MT]]</f>
        <v>#N/A</v>
      </c>
      <c r="K159" s="16" t="e">
        <f>1000000000/4000/PerfPowerST4[[#This Row],[Cons. MT]]</f>
        <v>#N/A</v>
      </c>
      <c r="L159" s="16" t="e">
        <f>1000000000/5000/PerfPowerST4[[#This Row],[Cons. MT]]</f>
        <v>#N/A</v>
      </c>
      <c r="M159" s="16" t="e">
        <f>1000000000/6000/PerfPowerST4[[#This Row],[Cons. MT]]</f>
        <v>#N/A</v>
      </c>
      <c r="N159" s="16" t="e">
        <f>1000000000/7000/PerfPowerST4[[#This Row],[Cons. MT]]</f>
        <v>#N/A</v>
      </c>
      <c r="O159" s="16" t="e">
        <f>1000000000/8000/PerfPowerST4[[#This Row],[Cons. MT]]</f>
        <v>#N/A</v>
      </c>
      <c r="P159" s="16" t="e">
        <f>1000000000/9000/PerfPowerST4[[#This Row],[Cons. MT]]</f>
        <v>#N/A</v>
      </c>
      <c r="Q159" s="16" t="e">
        <f>1000000000/10000/PerfPowerST4[[#This Row],[Cons. MT]]</f>
        <v>#N/A</v>
      </c>
      <c r="R159" s="16" t="e">
        <f>1000000000/11000/PerfPowerST4[[#This Row],[Cons. MT]]</f>
        <v>#N/A</v>
      </c>
      <c r="S159" s="16" t="e">
        <f>1000000000/12000/PerfPowerST4[[#This Row],[Cons. MT]]</f>
        <v>#N/A</v>
      </c>
      <c r="T159" s="16" t="e">
        <f>1000000000/13000/PerfPowerST4[[#This Row],[Cons. MT]]</f>
        <v>#N/A</v>
      </c>
      <c r="U159" s="16" t="e">
        <f>1000000000/14000/PerfPowerST4[[#This Row],[Cons. MT]]</f>
        <v>#N/A</v>
      </c>
      <c r="V159" s="16" t="e">
        <f>1000000000/15000/PerfPowerST4[[#This Row],[Cons. MT]]</f>
        <v>#N/A</v>
      </c>
    </row>
    <row r="160" spans="2:22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0" s="16" t="e">
        <f>1000000000/500/PerfPowerST4[[#This Row],[Cons. MT]]</f>
        <v>#N/A</v>
      </c>
      <c r="H160" s="16" t="e">
        <f>1000000000/1000/PerfPowerST4[[#This Row],[Cons. MT]]</f>
        <v>#N/A</v>
      </c>
      <c r="I160" s="16" t="e">
        <f>1000000000/2000/PerfPowerST4[[#This Row],[Cons. MT]]</f>
        <v>#N/A</v>
      </c>
      <c r="J160" s="16" t="e">
        <f>1000000000/3000/PerfPowerST4[[#This Row],[Cons. MT]]</f>
        <v>#N/A</v>
      </c>
      <c r="K160" s="16" t="e">
        <f>1000000000/4000/PerfPowerST4[[#This Row],[Cons. MT]]</f>
        <v>#N/A</v>
      </c>
      <c r="L160" s="16" t="e">
        <f>1000000000/5000/PerfPowerST4[[#This Row],[Cons. MT]]</f>
        <v>#N/A</v>
      </c>
      <c r="M160" s="16" t="e">
        <f>1000000000/6000/PerfPowerST4[[#This Row],[Cons. MT]]</f>
        <v>#N/A</v>
      </c>
      <c r="N160" s="16" t="e">
        <f>1000000000/7000/PerfPowerST4[[#This Row],[Cons. MT]]</f>
        <v>#N/A</v>
      </c>
      <c r="O160" s="16" t="e">
        <f>1000000000/8000/PerfPowerST4[[#This Row],[Cons. MT]]</f>
        <v>#N/A</v>
      </c>
      <c r="P160" s="16" t="e">
        <f>1000000000/9000/PerfPowerST4[[#This Row],[Cons. MT]]</f>
        <v>#N/A</v>
      </c>
      <c r="Q160" s="16" t="e">
        <f>1000000000/10000/PerfPowerST4[[#This Row],[Cons. MT]]</f>
        <v>#N/A</v>
      </c>
      <c r="R160" s="16" t="e">
        <f>1000000000/11000/PerfPowerST4[[#This Row],[Cons. MT]]</f>
        <v>#N/A</v>
      </c>
      <c r="S160" s="16" t="e">
        <f>1000000000/12000/PerfPowerST4[[#This Row],[Cons. MT]]</f>
        <v>#N/A</v>
      </c>
      <c r="T160" s="16" t="e">
        <f>1000000000/13000/PerfPowerST4[[#This Row],[Cons. MT]]</f>
        <v>#N/A</v>
      </c>
      <c r="U160" s="16" t="e">
        <f>1000000000/14000/PerfPowerST4[[#This Row],[Cons. MT]]</f>
        <v>#N/A</v>
      </c>
      <c r="V160" s="16" t="e">
        <f>1000000000/15000/PerfPowerST4[[#This Row],[Cons. MT]]</f>
        <v>#N/A</v>
      </c>
    </row>
    <row r="161" spans="2:22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1" s="16" t="e">
        <f>1000000000/500/PerfPowerST4[[#This Row],[Cons. MT]]</f>
        <v>#N/A</v>
      </c>
      <c r="H161" s="16" t="e">
        <f>1000000000/1000/PerfPowerST4[[#This Row],[Cons. MT]]</f>
        <v>#N/A</v>
      </c>
      <c r="I161" s="16" t="e">
        <f>1000000000/2000/PerfPowerST4[[#This Row],[Cons. MT]]</f>
        <v>#N/A</v>
      </c>
      <c r="J161" s="16" t="e">
        <f>1000000000/3000/PerfPowerST4[[#This Row],[Cons. MT]]</f>
        <v>#N/A</v>
      </c>
      <c r="K161" s="16" t="e">
        <f>1000000000/4000/PerfPowerST4[[#This Row],[Cons. MT]]</f>
        <v>#N/A</v>
      </c>
      <c r="L161" s="16" t="e">
        <f>1000000000/5000/PerfPowerST4[[#This Row],[Cons. MT]]</f>
        <v>#N/A</v>
      </c>
      <c r="M161" s="16" t="e">
        <f>1000000000/6000/PerfPowerST4[[#This Row],[Cons. MT]]</f>
        <v>#N/A</v>
      </c>
      <c r="N161" s="16" t="e">
        <f>1000000000/7000/PerfPowerST4[[#This Row],[Cons. MT]]</f>
        <v>#N/A</v>
      </c>
      <c r="O161" s="16" t="e">
        <f>1000000000/8000/PerfPowerST4[[#This Row],[Cons. MT]]</f>
        <v>#N/A</v>
      </c>
      <c r="P161" s="16" t="e">
        <f>1000000000/9000/PerfPowerST4[[#This Row],[Cons. MT]]</f>
        <v>#N/A</v>
      </c>
      <c r="Q161" s="16" t="e">
        <f>1000000000/10000/PerfPowerST4[[#This Row],[Cons. MT]]</f>
        <v>#N/A</v>
      </c>
      <c r="R161" s="16" t="e">
        <f>1000000000/11000/PerfPowerST4[[#This Row],[Cons. MT]]</f>
        <v>#N/A</v>
      </c>
      <c r="S161" s="16" t="e">
        <f>1000000000/12000/PerfPowerST4[[#This Row],[Cons. MT]]</f>
        <v>#N/A</v>
      </c>
      <c r="T161" s="16" t="e">
        <f>1000000000/13000/PerfPowerST4[[#This Row],[Cons. MT]]</f>
        <v>#N/A</v>
      </c>
      <c r="U161" s="16" t="e">
        <f>1000000000/14000/PerfPowerST4[[#This Row],[Cons. MT]]</f>
        <v>#N/A</v>
      </c>
      <c r="V161" s="16" t="e">
        <f>1000000000/15000/PerfPowerST4[[#This Row],[Cons. MT]]</f>
        <v>#N/A</v>
      </c>
    </row>
    <row r="162" spans="2:22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2" s="16" t="e">
        <f>1000000000/500/PerfPowerST4[[#This Row],[Cons. MT]]</f>
        <v>#N/A</v>
      </c>
      <c r="H162" s="16" t="e">
        <f>1000000000/1000/PerfPowerST4[[#This Row],[Cons. MT]]</f>
        <v>#N/A</v>
      </c>
      <c r="I162" s="16" t="e">
        <f>1000000000/2000/PerfPowerST4[[#This Row],[Cons. MT]]</f>
        <v>#N/A</v>
      </c>
      <c r="J162" s="16" t="e">
        <f>1000000000/3000/PerfPowerST4[[#This Row],[Cons. MT]]</f>
        <v>#N/A</v>
      </c>
      <c r="K162" s="16" t="e">
        <f>1000000000/4000/PerfPowerST4[[#This Row],[Cons. MT]]</f>
        <v>#N/A</v>
      </c>
      <c r="L162" s="16" t="e">
        <f>1000000000/5000/PerfPowerST4[[#This Row],[Cons. MT]]</f>
        <v>#N/A</v>
      </c>
      <c r="M162" s="16" t="e">
        <f>1000000000/6000/PerfPowerST4[[#This Row],[Cons. MT]]</f>
        <v>#N/A</v>
      </c>
      <c r="N162" s="16" t="e">
        <f>1000000000/7000/PerfPowerST4[[#This Row],[Cons. MT]]</f>
        <v>#N/A</v>
      </c>
      <c r="O162" s="16" t="e">
        <f>1000000000/8000/PerfPowerST4[[#This Row],[Cons. MT]]</f>
        <v>#N/A</v>
      </c>
      <c r="P162" s="16" t="e">
        <f>1000000000/9000/PerfPowerST4[[#This Row],[Cons. MT]]</f>
        <v>#N/A</v>
      </c>
      <c r="Q162" s="16" t="e">
        <f>1000000000/10000/PerfPowerST4[[#This Row],[Cons. MT]]</f>
        <v>#N/A</v>
      </c>
      <c r="R162" s="16" t="e">
        <f>1000000000/11000/PerfPowerST4[[#This Row],[Cons. MT]]</f>
        <v>#N/A</v>
      </c>
      <c r="S162" s="16" t="e">
        <f>1000000000/12000/PerfPowerST4[[#This Row],[Cons. MT]]</f>
        <v>#N/A</v>
      </c>
      <c r="T162" s="16" t="e">
        <f>1000000000/13000/PerfPowerST4[[#This Row],[Cons. MT]]</f>
        <v>#N/A</v>
      </c>
      <c r="U162" s="16" t="e">
        <f>1000000000/14000/PerfPowerST4[[#This Row],[Cons. MT]]</f>
        <v>#N/A</v>
      </c>
      <c r="V162" s="16" t="e">
        <f>1000000000/15000/PerfPowerST4[[#This Row],[Cons. MT]]</f>
        <v>#N/A</v>
      </c>
    </row>
    <row r="163" spans="2:22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3" s="16" t="e">
        <f>1000000000/500/PerfPowerST4[[#This Row],[Cons. MT]]</f>
        <v>#N/A</v>
      </c>
      <c r="H163" s="16" t="e">
        <f>1000000000/1000/PerfPowerST4[[#This Row],[Cons. MT]]</f>
        <v>#N/A</v>
      </c>
      <c r="I163" s="16" t="e">
        <f>1000000000/2000/PerfPowerST4[[#This Row],[Cons. MT]]</f>
        <v>#N/A</v>
      </c>
      <c r="J163" s="16" t="e">
        <f>1000000000/3000/PerfPowerST4[[#This Row],[Cons. MT]]</f>
        <v>#N/A</v>
      </c>
      <c r="K163" s="16" t="e">
        <f>1000000000/4000/PerfPowerST4[[#This Row],[Cons. MT]]</f>
        <v>#N/A</v>
      </c>
      <c r="L163" s="16" t="e">
        <f>1000000000/5000/PerfPowerST4[[#This Row],[Cons. MT]]</f>
        <v>#N/A</v>
      </c>
      <c r="M163" s="16" t="e">
        <f>1000000000/6000/PerfPowerST4[[#This Row],[Cons. MT]]</f>
        <v>#N/A</v>
      </c>
      <c r="N163" s="16" t="e">
        <f>1000000000/7000/PerfPowerST4[[#This Row],[Cons. MT]]</f>
        <v>#N/A</v>
      </c>
      <c r="O163" s="16" t="e">
        <f>1000000000/8000/PerfPowerST4[[#This Row],[Cons. MT]]</f>
        <v>#N/A</v>
      </c>
      <c r="P163" s="16" t="e">
        <f>1000000000/9000/PerfPowerST4[[#This Row],[Cons. MT]]</f>
        <v>#N/A</v>
      </c>
      <c r="Q163" s="16" t="e">
        <f>1000000000/10000/PerfPowerST4[[#This Row],[Cons. MT]]</f>
        <v>#N/A</v>
      </c>
      <c r="R163" s="16" t="e">
        <f>1000000000/11000/PerfPowerST4[[#This Row],[Cons. MT]]</f>
        <v>#N/A</v>
      </c>
      <c r="S163" s="16" t="e">
        <f>1000000000/12000/PerfPowerST4[[#This Row],[Cons. MT]]</f>
        <v>#N/A</v>
      </c>
      <c r="T163" s="16" t="e">
        <f>1000000000/13000/PerfPowerST4[[#This Row],[Cons. MT]]</f>
        <v>#N/A</v>
      </c>
      <c r="U163" s="16" t="e">
        <f>1000000000/14000/PerfPowerST4[[#This Row],[Cons. MT]]</f>
        <v>#N/A</v>
      </c>
      <c r="V163" s="16" t="e">
        <f>1000000000/15000/PerfPowerST4[[#This Row],[Cons. MT]]</f>
        <v>#N/A</v>
      </c>
    </row>
    <row r="164" spans="2:22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4" s="16" t="e">
        <f>1000000000/500/PerfPowerST4[[#This Row],[Cons. MT]]</f>
        <v>#N/A</v>
      </c>
      <c r="H164" s="16" t="e">
        <f>1000000000/1000/PerfPowerST4[[#This Row],[Cons. MT]]</f>
        <v>#N/A</v>
      </c>
      <c r="I164" s="16" t="e">
        <f>1000000000/2000/PerfPowerST4[[#This Row],[Cons. MT]]</f>
        <v>#N/A</v>
      </c>
      <c r="J164" s="16" t="e">
        <f>1000000000/3000/PerfPowerST4[[#This Row],[Cons. MT]]</f>
        <v>#N/A</v>
      </c>
      <c r="K164" s="16" t="e">
        <f>1000000000/4000/PerfPowerST4[[#This Row],[Cons. MT]]</f>
        <v>#N/A</v>
      </c>
      <c r="L164" s="16" t="e">
        <f>1000000000/5000/PerfPowerST4[[#This Row],[Cons. MT]]</f>
        <v>#N/A</v>
      </c>
      <c r="M164" s="16" t="e">
        <f>1000000000/6000/PerfPowerST4[[#This Row],[Cons. MT]]</f>
        <v>#N/A</v>
      </c>
      <c r="N164" s="16" t="e">
        <f>1000000000/7000/PerfPowerST4[[#This Row],[Cons. MT]]</f>
        <v>#N/A</v>
      </c>
      <c r="O164" s="16" t="e">
        <f>1000000000/8000/PerfPowerST4[[#This Row],[Cons. MT]]</f>
        <v>#N/A</v>
      </c>
      <c r="P164" s="16" t="e">
        <f>1000000000/9000/PerfPowerST4[[#This Row],[Cons. MT]]</f>
        <v>#N/A</v>
      </c>
      <c r="Q164" s="16" t="e">
        <f>1000000000/10000/PerfPowerST4[[#This Row],[Cons. MT]]</f>
        <v>#N/A</v>
      </c>
      <c r="R164" s="16" t="e">
        <f>1000000000/11000/PerfPowerST4[[#This Row],[Cons. MT]]</f>
        <v>#N/A</v>
      </c>
      <c r="S164" s="16" t="e">
        <f>1000000000/12000/PerfPowerST4[[#This Row],[Cons. MT]]</f>
        <v>#N/A</v>
      </c>
      <c r="T164" s="16" t="e">
        <f>1000000000/13000/PerfPowerST4[[#This Row],[Cons. MT]]</f>
        <v>#N/A</v>
      </c>
      <c r="U164" s="16" t="e">
        <f>1000000000/14000/PerfPowerST4[[#This Row],[Cons. MT]]</f>
        <v>#N/A</v>
      </c>
      <c r="V164" s="16" t="e">
        <f>1000000000/15000/PerfPowerST4[[#This Row],[Cons. MT]]</f>
        <v>#N/A</v>
      </c>
    </row>
    <row r="165" spans="2:22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5" s="16" t="e">
        <f>1000000000/500/PerfPowerST4[[#This Row],[Cons. MT]]</f>
        <v>#N/A</v>
      </c>
      <c r="H165" s="16" t="e">
        <f>1000000000/1000/PerfPowerST4[[#This Row],[Cons. MT]]</f>
        <v>#N/A</v>
      </c>
      <c r="I165" s="16" t="e">
        <f>1000000000/2000/PerfPowerST4[[#This Row],[Cons. MT]]</f>
        <v>#N/A</v>
      </c>
      <c r="J165" s="16" t="e">
        <f>1000000000/3000/PerfPowerST4[[#This Row],[Cons. MT]]</f>
        <v>#N/A</v>
      </c>
      <c r="K165" s="16" t="e">
        <f>1000000000/4000/PerfPowerST4[[#This Row],[Cons. MT]]</f>
        <v>#N/A</v>
      </c>
      <c r="L165" s="16" t="e">
        <f>1000000000/5000/PerfPowerST4[[#This Row],[Cons. MT]]</f>
        <v>#N/A</v>
      </c>
      <c r="M165" s="16" t="e">
        <f>1000000000/6000/PerfPowerST4[[#This Row],[Cons. MT]]</f>
        <v>#N/A</v>
      </c>
      <c r="N165" s="16" t="e">
        <f>1000000000/7000/PerfPowerST4[[#This Row],[Cons. MT]]</f>
        <v>#N/A</v>
      </c>
      <c r="O165" s="16" t="e">
        <f>1000000000/8000/PerfPowerST4[[#This Row],[Cons. MT]]</f>
        <v>#N/A</v>
      </c>
      <c r="P165" s="16" t="e">
        <f>1000000000/9000/PerfPowerST4[[#This Row],[Cons. MT]]</f>
        <v>#N/A</v>
      </c>
      <c r="Q165" s="16" t="e">
        <f>1000000000/10000/PerfPowerST4[[#This Row],[Cons. MT]]</f>
        <v>#N/A</v>
      </c>
      <c r="R165" s="16" t="e">
        <f>1000000000/11000/PerfPowerST4[[#This Row],[Cons. MT]]</f>
        <v>#N/A</v>
      </c>
      <c r="S165" s="16" t="e">
        <f>1000000000/12000/PerfPowerST4[[#This Row],[Cons. MT]]</f>
        <v>#N/A</v>
      </c>
      <c r="T165" s="16" t="e">
        <f>1000000000/13000/PerfPowerST4[[#This Row],[Cons. MT]]</f>
        <v>#N/A</v>
      </c>
      <c r="U165" s="16" t="e">
        <f>1000000000/14000/PerfPowerST4[[#This Row],[Cons. MT]]</f>
        <v>#N/A</v>
      </c>
      <c r="V165" s="16" t="e">
        <f>1000000000/15000/PerfPowerST4[[#This Row],[Cons. MT]]</f>
        <v>#N/A</v>
      </c>
    </row>
    <row r="166" spans="2:22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6" s="16" t="e">
        <f>1000000000/500/PerfPowerST4[[#This Row],[Cons. MT]]</f>
        <v>#N/A</v>
      </c>
      <c r="H166" s="16" t="e">
        <f>1000000000/1000/PerfPowerST4[[#This Row],[Cons. MT]]</f>
        <v>#N/A</v>
      </c>
      <c r="I166" s="16" t="e">
        <f>1000000000/2000/PerfPowerST4[[#This Row],[Cons. MT]]</f>
        <v>#N/A</v>
      </c>
      <c r="J166" s="16" t="e">
        <f>1000000000/3000/PerfPowerST4[[#This Row],[Cons. MT]]</f>
        <v>#N/A</v>
      </c>
      <c r="K166" s="16" t="e">
        <f>1000000000/4000/PerfPowerST4[[#This Row],[Cons. MT]]</f>
        <v>#N/A</v>
      </c>
      <c r="L166" s="16" t="e">
        <f>1000000000/5000/PerfPowerST4[[#This Row],[Cons. MT]]</f>
        <v>#N/A</v>
      </c>
      <c r="M166" s="16" t="e">
        <f>1000000000/6000/PerfPowerST4[[#This Row],[Cons. MT]]</f>
        <v>#N/A</v>
      </c>
      <c r="N166" s="16" t="e">
        <f>1000000000/7000/PerfPowerST4[[#This Row],[Cons. MT]]</f>
        <v>#N/A</v>
      </c>
      <c r="O166" s="16" t="e">
        <f>1000000000/8000/PerfPowerST4[[#This Row],[Cons. MT]]</f>
        <v>#N/A</v>
      </c>
      <c r="P166" s="16" t="e">
        <f>1000000000/9000/PerfPowerST4[[#This Row],[Cons. MT]]</f>
        <v>#N/A</v>
      </c>
      <c r="Q166" s="16" t="e">
        <f>1000000000/10000/PerfPowerST4[[#This Row],[Cons. MT]]</f>
        <v>#N/A</v>
      </c>
      <c r="R166" s="16" t="e">
        <f>1000000000/11000/PerfPowerST4[[#This Row],[Cons. MT]]</f>
        <v>#N/A</v>
      </c>
      <c r="S166" s="16" t="e">
        <f>1000000000/12000/PerfPowerST4[[#This Row],[Cons. MT]]</f>
        <v>#N/A</v>
      </c>
      <c r="T166" s="16" t="e">
        <f>1000000000/13000/PerfPowerST4[[#This Row],[Cons. MT]]</f>
        <v>#N/A</v>
      </c>
      <c r="U166" s="16" t="e">
        <f>1000000000/14000/PerfPowerST4[[#This Row],[Cons. MT]]</f>
        <v>#N/A</v>
      </c>
      <c r="V166" s="16" t="e">
        <f>1000000000/15000/PerfPowerST4[[#This Row],[Cons. MT]]</f>
        <v>#N/A</v>
      </c>
    </row>
    <row r="167" spans="2:22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7" s="16" t="e">
        <f>1000000000/500/PerfPowerST4[[#This Row],[Cons. MT]]</f>
        <v>#N/A</v>
      </c>
      <c r="H167" s="16" t="e">
        <f>1000000000/1000/PerfPowerST4[[#This Row],[Cons. MT]]</f>
        <v>#N/A</v>
      </c>
      <c r="I167" s="16" t="e">
        <f>1000000000/2000/PerfPowerST4[[#This Row],[Cons. MT]]</f>
        <v>#N/A</v>
      </c>
      <c r="J167" s="16" t="e">
        <f>1000000000/3000/PerfPowerST4[[#This Row],[Cons. MT]]</f>
        <v>#N/A</v>
      </c>
      <c r="K167" s="16" t="e">
        <f>1000000000/4000/PerfPowerST4[[#This Row],[Cons. MT]]</f>
        <v>#N/A</v>
      </c>
      <c r="L167" s="16" t="e">
        <f>1000000000/5000/PerfPowerST4[[#This Row],[Cons. MT]]</f>
        <v>#N/A</v>
      </c>
      <c r="M167" s="16" t="e">
        <f>1000000000/6000/PerfPowerST4[[#This Row],[Cons. MT]]</f>
        <v>#N/A</v>
      </c>
      <c r="N167" s="16" t="e">
        <f>1000000000/7000/PerfPowerST4[[#This Row],[Cons. MT]]</f>
        <v>#N/A</v>
      </c>
      <c r="O167" s="16" t="e">
        <f>1000000000/8000/PerfPowerST4[[#This Row],[Cons. MT]]</f>
        <v>#N/A</v>
      </c>
      <c r="P167" s="16" t="e">
        <f>1000000000/9000/PerfPowerST4[[#This Row],[Cons. MT]]</f>
        <v>#N/A</v>
      </c>
      <c r="Q167" s="16" t="e">
        <f>1000000000/10000/PerfPowerST4[[#This Row],[Cons. MT]]</f>
        <v>#N/A</v>
      </c>
      <c r="R167" s="16" t="e">
        <f>1000000000/11000/PerfPowerST4[[#This Row],[Cons. MT]]</f>
        <v>#N/A</v>
      </c>
      <c r="S167" s="16" t="e">
        <f>1000000000/12000/PerfPowerST4[[#This Row],[Cons. MT]]</f>
        <v>#N/A</v>
      </c>
      <c r="T167" s="16" t="e">
        <f>1000000000/13000/PerfPowerST4[[#This Row],[Cons. MT]]</f>
        <v>#N/A</v>
      </c>
      <c r="U167" s="16" t="e">
        <f>1000000000/14000/PerfPowerST4[[#This Row],[Cons. MT]]</f>
        <v>#N/A</v>
      </c>
      <c r="V167" s="16" t="e">
        <f>1000000000/15000/PerfPowerST4[[#This Row],[Cons. MT]]</f>
        <v>#N/A</v>
      </c>
    </row>
    <row r="168" spans="2:22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8" s="16" t="e">
        <f>1000000000/500/PerfPowerST4[[#This Row],[Cons. MT]]</f>
        <v>#N/A</v>
      </c>
      <c r="H168" s="16" t="e">
        <f>1000000000/1000/PerfPowerST4[[#This Row],[Cons. MT]]</f>
        <v>#N/A</v>
      </c>
      <c r="I168" s="16" t="e">
        <f>1000000000/2000/PerfPowerST4[[#This Row],[Cons. MT]]</f>
        <v>#N/A</v>
      </c>
      <c r="J168" s="16" t="e">
        <f>1000000000/3000/PerfPowerST4[[#This Row],[Cons. MT]]</f>
        <v>#N/A</v>
      </c>
      <c r="K168" s="16" t="e">
        <f>1000000000/4000/PerfPowerST4[[#This Row],[Cons. MT]]</f>
        <v>#N/A</v>
      </c>
      <c r="L168" s="16" t="e">
        <f>1000000000/5000/PerfPowerST4[[#This Row],[Cons. MT]]</f>
        <v>#N/A</v>
      </c>
      <c r="M168" s="16" t="e">
        <f>1000000000/6000/PerfPowerST4[[#This Row],[Cons. MT]]</f>
        <v>#N/A</v>
      </c>
      <c r="N168" s="16" t="e">
        <f>1000000000/7000/PerfPowerST4[[#This Row],[Cons. MT]]</f>
        <v>#N/A</v>
      </c>
      <c r="O168" s="16" t="e">
        <f>1000000000/8000/PerfPowerST4[[#This Row],[Cons. MT]]</f>
        <v>#N/A</v>
      </c>
      <c r="P168" s="16" t="e">
        <f>1000000000/9000/PerfPowerST4[[#This Row],[Cons. MT]]</f>
        <v>#N/A</v>
      </c>
      <c r="Q168" s="16" t="e">
        <f>1000000000/10000/PerfPowerST4[[#This Row],[Cons. MT]]</f>
        <v>#N/A</v>
      </c>
      <c r="R168" s="16" t="e">
        <f>1000000000/11000/PerfPowerST4[[#This Row],[Cons. MT]]</f>
        <v>#N/A</v>
      </c>
      <c r="S168" s="16" t="e">
        <f>1000000000/12000/PerfPowerST4[[#This Row],[Cons. MT]]</f>
        <v>#N/A</v>
      </c>
      <c r="T168" s="16" t="e">
        <f>1000000000/13000/PerfPowerST4[[#This Row],[Cons. MT]]</f>
        <v>#N/A</v>
      </c>
      <c r="U168" s="16" t="e">
        <f>1000000000/14000/PerfPowerST4[[#This Row],[Cons. MT]]</f>
        <v>#N/A</v>
      </c>
      <c r="V168" s="16" t="e">
        <f>1000000000/15000/PerfPowerST4[[#This Row],[Cons. MT]]</f>
        <v>#N/A</v>
      </c>
    </row>
    <row r="169" spans="2:22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9" s="16" t="e">
        <f>1000000000/500/PerfPowerST4[[#This Row],[Cons. MT]]</f>
        <v>#N/A</v>
      </c>
      <c r="H169" s="16" t="e">
        <f>1000000000/1000/PerfPowerST4[[#This Row],[Cons. MT]]</f>
        <v>#N/A</v>
      </c>
      <c r="I169" s="16" t="e">
        <f>1000000000/2000/PerfPowerST4[[#This Row],[Cons. MT]]</f>
        <v>#N/A</v>
      </c>
      <c r="J169" s="16" t="e">
        <f>1000000000/3000/PerfPowerST4[[#This Row],[Cons. MT]]</f>
        <v>#N/A</v>
      </c>
      <c r="K169" s="16" t="e">
        <f>1000000000/4000/PerfPowerST4[[#This Row],[Cons. MT]]</f>
        <v>#N/A</v>
      </c>
      <c r="L169" s="16" t="e">
        <f>1000000000/5000/PerfPowerST4[[#This Row],[Cons. MT]]</f>
        <v>#N/A</v>
      </c>
      <c r="M169" s="16" t="e">
        <f>1000000000/6000/PerfPowerST4[[#This Row],[Cons. MT]]</f>
        <v>#N/A</v>
      </c>
      <c r="N169" s="16" t="e">
        <f>1000000000/7000/PerfPowerST4[[#This Row],[Cons. MT]]</f>
        <v>#N/A</v>
      </c>
      <c r="O169" s="16" t="e">
        <f>1000000000/8000/PerfPowerST4[[#This Row],[Cons. MT]]</f>
        <v>#N/A</v>
      </c>
      <c r="P169" s="16" t="e">
        <f>1000000000/9000/PerfPowerST4[[#This Row],[Cons. MT]]</f>
        <v>#N/A</v>
      </c>
      <c r="Q169" s="16" t="e">
        <f>1000000000/10000/PerfPowerST4[[#This Row],[Cons. MT]]</f>
        <v>#N/A</v>
      </c>
      <c r="R169" s="16" t="e">
        <f>1000000000/11000/PerfPowerST4[[#This Row],[Cons. MT]]</f>
        <v>#N/A</v>
      </c>
      <c r="S169" s="16" t="e">
        <f>1000000000/12000/PerfPowerST4[[#This Row],[Cons. MT]]</f>
        <v>#N/A</v>
      </c>
      <c r="T169" s="16" t="e">
        <f>1000000000/13000/PerfPowerST4[[#This Row],[Cons. MT]]</f>
        <v>#N/A</v>
      </c>
      <c r="U169" s="16" t="e">
        <f>1000000000/14000/PerfPowerST4[[#This Row],[Cons. MT]]</f>
        <v>#N/A</v>
      </c>
      <c r="V169" s="16" t="e">
        <f>1000000000/15000/PerfPowerST4[[#This Row],[Cons. MT]]</f>
        <v>#N/A</v>
      </c>
    </row>
    <row r="170" spans="2:22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0" s="16" t="e">
        <f>1000000000/500/PerfPowerST4[[#This Row],[Cons. MT]]</f>
        <v>#N/A</v>
      </c>
      <c r="H170" s="16" t="e">
        <f>1000000000/1000/PerfPowerST4[[#This Row],[Cons. MT]]</f>
        <v>#N/A</v>
      </c>
      <c r="I170" s="16" t="e">
        <f>1000000000/2000/PerfPowerST4[[#This Row],[Cons. MT]]</f>
        <v>#N/A</v>
      </c>
      <c r="J170" s="16" t="e">
        <f>1000000000/3000/PerfPowerST4[[#This Row],[Cons. MT]]</f>
        <v>#N/A</v>
      </c>
      <c r="K170" s="16" t="e">
        <f>1000000000/4000/PerfPowerST4[[#This Row],[Cons. MT]]</f>
        <v>#N/A</v>
      </c>
      <c r="L170" s="16" t="e">
        <f>1000000000/5000/PerfPowerST4[[#This Row],[Cons. MT]]</f>
        <v>#N/A</v>
      </c>
      <c r="M170" s="16" t="e">
        <f>1000000000/6000/PerfPowerST4[[#This Row],[Cons. MT]]</f>
        <v>#N/A</v>
      </c>
      <c r="N170" s="16" t="e">
        <f>1000000000/7000/PerfPowerST4[[#This Row],[Cons. MT]]</f>
        <v>#N/A</v>
      </c>
      <c r="O170" s="16" t="e">
        <f>1000000000/8000/PerfPowerST4[[#This Row],[Cons. MT]]</f>
        <v>#N/A</v>
      </c>
      <c r="P170" s="16" t="e">
        <f>1000000000/9000/PerfPowerST4[[#This Row],[Cons. MT]]</f>
        <v>#N/A</v>
      </c>
      <c r="Q170" s="16" t="e">
        <f>1000000000/10000/PerfPowerST4[[#This Row],[Cons. MT]]</f>
        <v>#N/A</v>
      </c>
      <c r="R170" s="16" t="e">
        <f>1000000000/11000/PerfPowerST4[[#This Row],[Cons. MT]]</f>
        <v>#N/A</v>
      </c>
      <c r="S170" s="16" t="e">
        <f>1000000000/12000/PerfPowerST4[[#This Row],[Cons. MT]]</f>
        <v>#N/A</v>
      </c>
      <c r="T170" s="16" t="e">
        <f>1000000000/13000/PerfPowerST4[[#This Row],[Cons. MT]]</f>
        <v>#N/A</v>
      </c>
      <c r="U170" s="16" t="e">
        <f>1000000000/14000/PerfPowerST4[[#This Row],[Cons. MT]]</f>
        <v>#N/A</v>
      </c>
      <c r="V170" s="16" t="e">
        <f>1000000000/15000/PerfPowerST4[[#This Row],[Cons. MT]]</f>
        <v>#N/A</v>
      </c>
    </row>
    <row r="171" spans="2:22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1" s="16" t="e">
        <f>1000000000/500/PerfPowerST4[[#This Row],[Cons. MT]]</f>
        <v>#N/A</v>
      </c>
      <c r="H171" s="16" t="e">
        <f>1000000000/1000/PerfPowerST4[[#This Row],[Cons. MT]]</f>
        <v>#N/A</v>
      </c>
      <c r="I171" s="16" t="e">
        <f>1000000000/2000/PerfPowerST4[[#This Row],[Cons. MT]]</f>
        <v>#N/A</v>
      </c>
      <c r="J171" s="16" t="e">
        <f>1000000000/3000/PerfPowerST4[[#This Row],[Cons. MT]]</f>
        <v>#N/A</v>
      </c>
      <c r="K171" s="16" t="e">
        <f>1000000000/4000/PerfPowerST4[[#This Row],[Cons. MT]]</f>
        <v>#N/A</v>
      </c>
      <c r="L171" s="16" t="e">
        <f>1000000000/5000/PerfPowerST4[[#This Row],[Cons. MT]]</f>
        <v>#N/A</v>
      </c>
      <c r="M171" s="16" t="e">
        <f>1000000000/6000/PerfPowerST4[[#This Row],[Cons. MT]]</f>
        <v>#N/A</v>
      </c>
      <c r="N171" s="16" t="e">
        <f>1000000000/7000/PerfPowerST4[[#This Row],[Cons. MT]]</f>
        <v>#N/A</v>
      </c>
      <c r="O171" s="16" t="e">
        <f>1000000000/8000/PerfPowerST4[[#This Row],[Cons. MT]]</f>
        <v>#N/A</v>
      </c>
      <c r="P171" s="16" t="e">
        <f>1000000000/9000/PerfPowerST4[[#This Row],[Cons. MT]]</f>
        <v>#N/A</v>
      </c>
      <c r="Q171" s="16" t="e">
        <f>1000000000/10000/PerfPowerST4[[#This Row],[Cons. MT]]</f>
        <v>#N/A</v>
      </c>
      <c r="R171" s="16" t="e">
        <f>1000000000/11000/PerfPowerST4[[#This Row],[Cons. MT]]</f>
        <v>#N/A</v>
      </c>
      <c r="S171" s="16" t="e">
        <f>1000000000/12000/PerfPowerST4[[#This Row],[Cons. MT]]</f>
        <v>#N/A</v>
      </c>
      <c r="T171" s="16" t="e">
        <f>1000000000/13000/PerfPowerST4[[#This Row],[Cons. MT]]</f>
        <v>#N/A</v>
      </c>
      <c r="U171" s="16" t="e">
        <f>1000000000/14000/PerfPowerST4[[#This Row],[Cons. MT]]</f>
        <v>#N/A</v>
      </c>
      <c r="V171" s="16" t="e">
        <f>1000000000/15000/PerfPowerST4[[#This Row],[Cons. MT]]</f>
        <v>#N/A</v>
      </c>
    </row>
    <row r="172" spans="2:22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2" s="16" t="e">
        <f>1000000000/500/PerfPowerST4[[#This Row],[Cons. MT]]</f>
        <v>#N/A</v>
      </c>
      <c r="H172" s="16" t="e">
        <f>1000000000/1000/PerfPowerST4[[#This Row],[Cons. MT]]</f>
        <v>#N/A</v>
      </c>
      <c r="I172" s="16" t="e">
        <f>1000000000/2000/PerfPowerST4[[#This Row],[Cons. MT]]</f>
        <v>#N/A</v>
      </c>
      <c r="J172" s="16" t="e">
        <f>1000000000/3000/PerfPowerST4[[#This Row],[Cons. MT]]</f>
        <v>#N/A</v>
      </c>
      <c r="K172" s="16" t="e">
        <f>1000000000/4000/PerfPowerST4[[#This Row],[Cons. MT]]</f>
        <v>#N/A</v>
      </c>
      <c r="L172" s="16" t="e">
        <f>1000000000/5000/PerfPowerST4[[#This Row],[Cons. MT]]</f>
        <v>#N/A</v>
      </c>
      <c r="M172" s="16" t="e">
        <f>1000000000/6000/PerfPowerST4[[#This Row],[Cons. MT]]</f>
        <v>#N/A</v>
      </c>
      <c r="N172" s="16" t="e">
        <f>1000000000/7000/PerfPowerST4[[#This Row],[Cons. MT]]</f>
        <v>#N/A</v>
      </c>
      <c r="O172" s="16" t="e">
        <f>1000000000/8000/PerfPowerST4[[#This Row],[Cons. MT]]</f>
        <v>#N/A</v>
      </c>
      <c r="P172" s="16" t="e">
        <f>1000000000/9000/PerfPowerST4[[#This Row],[Cons. MT]]</f>
        <v>#N/A</v>
      </c>
      <c r="Q172" s="16" t="e">
        <f>1000000000/10000/PerfPowerST4[[#This Row],[Cons. MT]]</f>
        <v>#N/A</v>
      </c>
      <c r="R172" s="16" t="e">
        <f>1000000000/11000/PerfPowerST4[[#This Row],[Cons. MT]]</f>
        <v>#N/A</v>
      </c>
      <c r="S172" s="16" t="e">
        <f>1000000000/12000/PerfPowerST4[[#This Row],[Cons. MT]]</f>
        <v>#N/A</v>
      </c>
      <c r="T172" s="16" t="e">
        <f>1000000000/13000/PerfPowerST4[[#This Row],[Cons. MT]]</f>
        <v>#N/A</v>
      </c>
      <c r="U172" s="16" t="e">
        <f>1000000000/14000/PerfPowerST4[[#This Row],[Cons. MT]]</f>
        <v>#N/A</v>
      </c>
      <c r="V172" s="16" t="e">
        <f>1000000000/15000/PerfPowerST4[[#This Row],[Cons. MT]]</f>
        <v>#N/A</v>
      </c>
    </row>
    <row r="173" spans="2:22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3" s="16" t="e">
        <f>1000000000/500/PerfPowerST4[[#This Row],[Cons. MT]]</f>
        <v>#N/A</v>
      </c>
      <c r="H173" s="16" t="e">
        <f>1000000000/1000/PerfPowerST4[[#This Row],[Cons. MT]]</f>
        <v>#N/A</v>
      </c>
      <c r="I173" s="16" t="e">
        <f>1000000000/2000/PerfPowerST4[[#This Row],[Cons. MT]]</f>
        <v>#N/A</v>
      </c>
      <c r="J173" s="16" t="e">
        <f>1000000000/3000/PerfPowerST4[[#This Row],[Cons. MT]]</f>
        <v>#N/A</v>
      </c>
      <c r="K173" s="16" t="e">
        <f>1000000000/4000/PerfPowerST4[[#This Row],[Cons. MT]]</f>
        <v>#N/A</v>
      </c>
      <c r="L173" s="16" t="e">
        <f>1000000000/5000/PerfPowerST4[[#This Row],[Cons. MT]]</f>
        <v>#N/A</v>
      </c>
      <c r="M173" s="16" t="e">
        <f>1000000000/6000/PerfPowerST4[[#This Row],[Cons. MT]]</f>
        <v>#N/A</v>
      </c>
      <c r="N173" s="16" t="e">
        <f>1000000000/7000/PerfPowerST4[[#This Row],[Cons. MT]]</f>
        <v>#N/A</v>
      </c>
      <c r="O173" s="16" t="e">
        <f>1000000000/8000/PerfPowerST4[[#This Row],[Cons. MT]]</f>
        <v>#N/A</v>
      </c>
      <c r="P173" s="16" t="e">
        <f>1000000000/9000/PerfPowerST4[[#This Row],[Cons. MT]]</f>
        <v>#N/A</v>
      </c>
      <c r="Q173" s="16" t="e">
        <f>1000000000/10000/PerfPowerST4[[#This Row],[Cons. MT]]</f>
        <v>#N/A</v>
      </c>
      <c r="R173" s="16" t="e">
        <f>1000000000/11000/PerfPowerST4[[#This Row],[Cons. MT]]</f>
        <v>#N/A</v>
      </c>
      <c r="S173" s="16" t="e">
        <f>1000000000/12000/PerfPowerST4[[#This Row],[Cons. MT]]</f>
        <v>#N/A</v>
      </c>
      <c r="T173" s="16" t="e">
        <f>1000000000/13000/PerfPowerST4[[#This Row],[Cons. MT]]</f>
        <v>#N/A</v>
      </c>
      <c r="U173" s="16" t="e">
        <f>1000000000/14000/PerfPowerST4[[#This Row],[Cons. MT]]</f>
        <v>#N/A</v>
      </c>
      <c r="V173" s="16" t="e">
        <f>1000000000/15000/PerfPowerST4[[#This Row],[Cons. MT]]</f>
        <v>#N/A</v>
      </c>
    </row>
    <row r="174" spans="2:22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4" s="16" t="e">
        <f>1000000000/500/PerfPowerST4[[#This Row],[Cons. MT]]</f>
        <v>#N/A</v>
      </c>
      <c r="H174" s="16" t="e">
        <f>1000000000/1000/PerfPowerST4[[#This Row],[Cons. MT]]</f>
        <v>#N/A</v>
      </c>
      <c r="I174" s="16" t="e">
        <f>1000000000/2000/PerfPowerST4[[#This Row],[Cons. MT]]</f>
        <v>#N/A</v>
      </c>
      <c r="J174" s="16" t="e">
        <f>1000000000/3000/PerfPowerST4[[#This Row],[Cons. MT]]</f>
        <v>#N/A</v>
      </c>
      <c r="K174" s="16" t="e">
        <f>1000000000/4000/PerfPowerST4[[#This Row],[Cons. MT]]</f>
        <v>#N/A</v>
      </c>
      <c r="L174" s="16" t="e">
        <f>1000000000/5000/PerfPowerST4[[#This Row],[Cons. MT]]</f>
        <v>#N/A</v>
      </c>
      <c r="M174" s="16" t="e">
        <f>1000000000/6000/PerfPowerST4[[#This Row],[Cons. MT]]</f>
        <v>#N/A</v>
      </c>
      <c r="N174" s="16" t="e">
        <f>1000000000/7000/PerfPowerST4[[#This Row],[Cons. MT]]</f>
        <v>#N/A</v>
      </c>
      <c r="O174" s="16" t="e">
        <f>1000000000/8000/PerfPowerST4[[#This Row],[Cons. MT]]</f>
        <v>#N/A</v>
      </c>
      <c r="P174" s="16" t="e">
        <f>1000000000/9000/PerfPowerST4[[#This Row],[Cons. MT]]</f>
        <v>#N/A</v>
      </c>
      <c r="Q174" s="16" t="e">
        <f>1000000000/10000/PerfPowerST4[[#This Row],[Cons. MT]]</f>
        <v>#N/A</v>
      </c>
      <c r="R174" s="16" t="e">
        <f>1000000000/11000/PerfPowerST4[[#This Row],[Cons. MT]]</f>
        <v>#N/A</v>
      </c>
      <c r="S174" s="16" t="e">
        <f>1000000000/12000/PerfPowerST4[[#This Row],[Cons. MT]]</f>
        <v>#N/A</v>
      </c>
      <c r="T174" s="16" t="e">
        <f>1000000000/13000/PerfPowerST4[[#This Row],[Cons. MT]]</f>
        <v>#N/A</v>
      </c>
      <c r="U174" s="16" t="e">
        <f>1000000000/14000/PerfPowerST4[[#This Row],[Cons. MT]]</f>
        <v>#N/A</v>
      </c>
      <c r="V174" s="16" t="e">
        <f>1000000000/15000/PerfPowerST4[[#This Row],[Cons. MT]]</f>
        <v>#N/A</v>
      </c>
    </row>
    <row r="175" spans="2:22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5" s="16" t="e">
        <f>1000000000/500/PerfPowerST4[[#This Row],[Cons. MT]]</f>
        <v>#N/A</v>
      </c>
      <c r="H175" s="16" t="e">
        <f>1000000000/1000/PerfPowerST4[[#This Row],[Cons. MT]]</f>
        <v>#N/A</v>
      </c>
      <c r="I175" s="16" t="e">
        <f>1000000000/2000/PerfPowerST4[[#This Row],[Cons. MT]]</f>
        <v>#N/A</v>
      </c>
      <c r="J175" s="16" t="e">
        <f>1000000000/3000/PerfPowerST4[[#This Row],[Cons. MT]]</f>
        <v>#N/A</v>
      </c>
      <c r="K175" s="16" t="e">
        <f>1000000000/4000/PerfPowerST4[[#This Row],[Cons. MT]]</f>
        <v>#N/A</v>
      </c>
      <c r="L175" s="16" t="e">
        <f>1000000000/5000/PerfPowerST4[[#This Row],[Cons. MT]]</f>
        <v>#N/A</v>
      </c>
      <c r="M175" s="16" t="e">
        <f>1000000000/6000/PerfPowerST4[[#This Row],[Cons. MT]]</f>
        <v>#N/A</v>
      </c>
      <c r="N175" s="16" t="e">
        <f>1000000000/7000/PerfPowerST4[[#This Row],[Cons. MT]]</f>
        <v>#N/A</v>
      </c>
      <c r="O175" s="16" t="e">
        <f>1000000000/8000/PerfPowerST4[[#This Row],[Cons. MT]]</f>
        <v>#N/A</v>
      </c>
      <c r="P175" s="16" t="e">
        <f>1000000000/9000/PerfPowerST4[[#This Row],[Cons. MT]]</f>
        <v>#N/A</v>
      </c>
      <c r="Q175" s="16" t="e">
        <f>1000000000/10000/PerfPowerST4[[#This Row],[Cons. MT]]</f>
        <v>#N/A</v>
      </c>
      <c r="R175" s="16" t="e">
        <f>1000000000/11000/PerfPowerST4[[#This Row],[Cons. MT]]</f>
        <v>#N/A</v>
      </c>
      <c r="S175" s="16" t="e">
        <f>1000000000/12000/PerfPowerST4[[#This Row],[Cons. MT]]</f>
        <v>#N/A</v>
      </c>
      <c r="T175" s="16" t="e">
        <f>1000000000/13000/PerfPowerST4[[#This Row],[Cons. MT]]</f>
        <v>#N/A</v>
      </c>
      <c r="U175" s="16" t="e">
        <f>1000000000/14000/PerfPowerST4[[#This Row],[Cons. MT]]</f>
        <v>#N/A</v>
      </c>
      <c r="V175" s="16" t="e">
        <f>1000000000/15000/PerfPowerST4[[#This Row],[Cons. MT]]</f>
        <v>#N/A</v>
      </c>
    </row>
    <row r="176" spans="2:22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6" s="16" t="e">
        <f>1000000000/500/PerfPowerST4[[#This Row],[Cons. MT]]</f>
        <v>#N/A</v>
      </c>
      <c r="H176" s="16" t="e">
        <f>1000000000/1000/PerfPowerST4[[#This Row],[Cons. MT]]</f>
        <v>#N/A</v>
      </c>
      <c r="I176" s="16" t="e">
        <f>1000000000/2000/PerfPowerST4[[#This Row],[Cons. MT]]</f>
        <v>#N/A</v>
      </c>
      <c r="J176" s="16" t="e">
        <f>1000000000/3000/PerfPowerST4[[#This Row],[Cons. MT]]</f>
        <v>#N/A</v>
      </c>
      <c r="K176" s="16" t="e">
        <f>1000000000/4000/PerfPowerST4[[#This Row],[Cons. MT]]</f>
        <v>#N/A</v>
      </c>
      <c r="L176" s="16" t="e">
        <f>1000000000/5000/PerfPowerST4[[#This Row],[Cons. MT]]</f>
        <v>#N/A</v>
      </c>
      <c r="M176" s="16" t="e">
        <f>1000000000/6000/PerfPowerST4[[#This Row],[Cons. MT]]</f>
        <v>#N/A</v>
      </c>
      <c r="N176" s="16" t="e">
        <f>1000000000/7000/PerfPowerST4[[#This Row],[Cons. MT]]</f>
        <v>#N/A</v>
      </c>
      <c r="O176" s="16" t="e">
        <f>1000000000/8000/PerfPowerST4[[#This Row],[Cons. MT]]</f>
        <v>#N/A</v>
      </c>
      <c r="P176" s="16" t="e">
        <f>1000000000/9000/PerfPowerST4[[#This Row],[Cons. MT]]</f>
        <v>#N/A</v>
      </c>
      <c r="Q176" s="16" t="e">
        <f>1000000000/10000/PerfPowerST4[[#This Row],[Cons. MT]]</f>
        <v>#N/A</v>
      </c>
      <c r="R176" s="16" t="e">
        <f>1000000000/11000/PerfPowerST4[[#This Row],[Cons. MT]]</f>
        <v>#N/A</v>
      </c>
      <c r="S176" s="16" t="e">
        <f>1000000000/12000/PerfPowerST4[[#This Row],[Cons. MT]]</f>
        <v>#N/A</v>
      </c>
      <c r="T176" s="16" t="e">
        <f>1000000000/13000/PerfPowerST4[[#This Row],[Cons. MT]]</f>
        <v>#N/A</v>
      </c>
      <c r="U176" s="16" t="e">
        <f>1000000000/14000/PerfPowerST4[[#This Row],[Cons. MT]]</f>
        <v>#N/A</v>
      </c>
      <c r="V176" s="16" t="e">
        <f>1000000000/15000/PerfPowerST4[[#This Row],[Cons. MT]]</f>
        <v>#N/A</v>
      </c>
    </row>
    <row r="177" spans="2:22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7" s="16" t="e">
        <f>1000000000/500/PerfPowerST4[[#This Row],[Cons. MT]]</f>
        <v>#N/A</v>
      </c>
      <c r="H177" s="16" t="e">
        <f>1000000000/1000/PerfPowerST4[[#This Row],[Cons. MT]]</f>
        <v>#N/A</v>
      </c>
      <c r="I177" s="16" t="e">
        <f>1000000000/2000/PerfPowerST4[[#This Row],[Cons. MT]]</f>
        <v>#N/A</v>
      </c>
      <c r="J177" s="16" t="e">
        <f>1000000000/3000/PerfPowerST4[[#This Row],[Cons. MT]]</f>
        <v>#N/A</v>
      </c>
      <c r="K177" s="16" t="e">
        <f>1000000000/4000/PerfPowerST4[[#This Row],[Cons. MT]]</f>
        <v>#N/A</v>
      </c>
      <c r="L177" s="16" t="e">
        <f>1000000000/5000/PerfPowerST4[[#This Row],[Cons. MT]]</f>
        <v>#N/A</v>
      </c>
      <c r="M177" s="16" t="e">
        <f>1000000000/6000/PerfPowerST4[[#This Row],[Cons. MT]]</f>
        <v>#N/A</v>
      </c>
      <c r="N177" s="16" t="e">
        <f>1000000000/7000/PerfPowerST4[[#This Row],[Cons. MT]]</f>
        <v>#N/A</v>
      </c>
      <c r="O177" s="16" t="e">
        <f>1000000000/8000/PerfPowerST4[[#This Row],[Cons. MT]]</f>
        <v>#N/A</v>
      </c>
      <c r="P177" s="16" t="e">
        <f>1000000000/9000/PerfPowerST4[[#This Row],[Cons. MT]]</f>
        <v>#N/A</v>
      </c>
      <c r="Q177" s="16" t="e">
        <f>1000000000/10000/PerfPowerST4[[#This Row],[Cons. MT]]</f>
        <v>#N/A</v>
      </c>
      <c r="R177" s="16" t="e">
        <f>1000000000/11000/PerfPowerST4[[#This Row],[Cons. MT]]</f>
        <v>#N/A</v>
      </c>
      <c r="S177" s="16" t="e">
        <f>1000000000/12000/PerfPowerST4[[#This Row],[Cons. MT]]</f>
        <v>#N/A</v>
      </c>
      <c r="T177" s="16" t="e">
        <f>1000000000/13000/PerfPowerST4[[#This Row],[Cons. MT]]</f>
        <v>#N/A</v>
      </c>
      <c r="U177" s="16" t="e">
        <f>1000000000/14000/PerfPowerST4[[#This Row],[Cons. MT]]</f>
        <v>#N/A</v>
      </c>
      <c r="V177" s="16" t="e">
        <f>1000000000/15000/PerfPowerST4[[#This Row],[Cons. MT]]</f>
        <v>#N/A</v>
      </c>
    </row>
    <row r="178" spans="2:22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8" s="16" t="e">
        <f>1000000000/500/PerfPowerST4[[#This Row],[Cons. MT]]</f>
        <v>#N/A</v>
      </c>
      <c r="H178" s="16" t="e">
        <f>1000000000/1000/PerfPowerST4[[#This Row],[Cons. MT]]</f>
        <v>#N/A</v>
      </c>
      <c r="I178" s="16" t="e">
        <f>1000000000/2000/PerfPowerST4[[#This Row],[Cons. MT]]</f>
        <v>#N/A</v>
      </c>
      <c r="J178" s="16" t="e">
        <f>1000000000/3000/PerfPowerST4[[#This Row],[Cons. MT]]</f>
        <v>#N/A</v>
      </c>
      <c r="K178" s="16" t="e">
        <f>1000000000/4000/PerfPowerST4[[#This Row],[Cons. MT]]</f>
        <v>#N/A</v>
      </c>
      <c r="L178" s="16" t="e">
        <f>1000000000/5000/PerfPowerST4[[#This Row],[Cons. MT]]</f>
        <v>#N/A</v>
      </c>
      <c r="M178" s="16" t="e">
        <f>1000000000/6000/PerfPowerST4[[#This Row],[Cons. MT]]</f>
        <v>#N/A</v>
      </c>
      <c r="N178" s="16" t="e">
        <f>1000000000/7000/PerfPowerST4[[#This Row],[Cons. MT]]</f>
        <v>#N/A</v>
      </c>
      <c r="O178" s="16" t="e">
        <f>1000000000/8000/PerfPowerST4[[#This Row],[Cons. MT]]</f>
        <v>#N/A</v>
      </c>
      <c r="P178" s="16" t="e">
        <f>1000000000/9000/PerfPowerST4[[#This Row],[Cons. MT]]</f>
        <v>#N/A</v>
      </c>
      <c r="Q178" s="16" t="e">
        <f>1000000000/10000/PerfPowerST4[[#This Row],[Cons. MT]]</f>
        <v>#N/A</v>
      </c>
      <c r="R178" s="16" t="e">
        <f>1000000000/11000/PerfPowerST4[[#This Row],[Cons. MT]]</f>
        <v>#N/A</v>
      </c>
      <c r="S178" s="16" t="e">
        <f>1000000000/12000/PerfPowerST4[[#This Row],[Cons. MT]]</f>
        <v>#N/A</v>
      </c>
      <c r="T178" s="16" t="e">
        <f>1000000000/13000/PerfPowerST4[[#This Row],[Cons. MT]]</f>
        <v>#N/A</v>
      </c>
      <c r="U178" s="16" t="e">
        <f>1000000000/14000/PerfPowerST4[[#This Row],[Cons. MT]]</f>
        <v>#N/A</v>
      </c>
      <c r="V178" s="16" t="e">
        <f>1000000000/15000/PerfPowerST4[[#This Row],[Cons. MT]]</f>
        <v>#N/A</v>
      </c>
    </row>
    <row r="179" spans="2:22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9" s="16" t="e">
        <f>1000000000/500/PerfPowerST4[[#This Row],[Cons. MT]]</f>
        <v>#N/A</v>
      </c>
      <c r="H179" s="16" t="e">
        <f>1000000000/1000/PerfPowerST4[[#This Row],[Cons. MT]]</f>
        <v>#N/A</v>
      </c>
      <c r="I179" s="16" t="e">
        <f>1000000000/2000/PerfPowerST4[[#This Row],[Cons. MT]]</f>
        <v>#N/A</v>
      </c>
      <c r="J179" s="16" t="e">
        <f>1000000000/3000/PerfPowerST4[[#This Row],[Cons. MT]]</f>
        <v>#N/A</v>
      </c>
      <c r="K179" s="16" t="e">
        <f>1000000000/4000/PerfPowerST4[[#This Row],[Cons. MT]]</f>
        <v>#N/A</v>
      </c>
      <c r="L179" s="16" t="e">
        <f>1000000000/5000/PerfPowerST4[[#This Row],[Cons. MT]]</f>
        <v>#N/A</v>
      </c>
      <c r="M179" s="16" t="e">
        <f>1000000000/6000/PerfPowerST4[[#This Row],[Cons. MT]]</f>
        <v>#N/A</v>
      </c>
      <c r="N179" s="16" t="e">
        <f>1000000000/7000/PerfPowerST4[[#This Row],[Cons. MT]]</f>
        <v>#N/A</v>
      </c>
      <c r="O179" s="16" t="e">
        <f>1000000000/8000/PerfPowerST4[[#This Row],[Cons. MT]]</f>
        <v>#N/A</v>
      </c>
      <c r="P179" s="16" t="e">
        <f>1000000000/9000/PerfPowerST4[[#This Row],[Cons. MT]]</f>
        <v>#N/A</v>
      </c>
      <c r="Q179" s="16" t="e">
        <f>1000000000/10000/PerfPowerST4[[#This Row],[Cons. MT]]</f>
        <v>#N/A</v>
      </c>
      <c r="R179" s="16" t="e">
        <f>1000000000/11000/PerfPowerST4[[#This Row],[Cons. MT]]</f>
        <v>#N/A</v>
      </c>
      <c r="S179" s="16" t="e">
        <f>1000000000/12000/PerfPowerST4[[#This Row],[Cons. MT]]</f>
        <v>#N/A</v>
      </c>
      <c r="T179" s="16" t="e">
        <f>1000000000/13000/PerfPowerST4[[#This Row],[Cons. MT]]</f>
        <v>#N/A</v>
      </c>
      <c r="U179" s="16" t="e">
        <f>1000000000/14000/PerfPowerST4[[#This Row],[Cons. MT]]</f>
        <v>#N/A</v>
      </c>
      <c r="V179" s="16" t="e">
        <f>1000000000/15000/PerfPowerST4[[#This Row],[Cons. MT]]</f>
        <v>#N/A</v>
      </c>
    </row>
    <row r="180" spans="2:22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0" s="16" t="e">
        <f>1000000000/500/PerfPowerST4[[#This Row],[Cons. MT]]</f>
        <v>#N/A</v>
      </c>
      <c r="H180" s="16" t="e">
        <f>1000000000/1000/PerfPowerST4[[#This Row],[Cons. MT]]</f>
        <v>#N/A</v>
      </c>
      <c r="I180" s="16" t="e">
        <f>1000000000/2000/PerfPowerST4[[#This Row],[Cons. MT]]</f>
        <v>#N/A</v>
      </c>
      <c r="J180" s="16" t="e">
        <f>1000000000/3000/PerfPowerST4[[#This Row],[Cons. MT]]</f>
        <v>#N/A</v>
      </c>
      <c r="K180" s="16" t="e">
        <f>1000000000/4000/PerfPowerST4[[#This Row],[Cons. MT]]</f>
        <v>#N/A</v>
      </c>
      <c r="L180" s="16" t="e">
        <f>1000000000/5000/PerfPowerST4[[#This Row],[Cons. MT]]</f>
        <v>#N/A</v>
      </c>
      <c r="M180" s="16" t="e">
        <f>1000000000/6000/PerfPowerST4[[#This Row],[Cons. MT]]</f>
        <v>#N/A</v>
      </c>
      <c r="N180" s="16" t="e">
        <f>1000000000/7000/PerfPowerST4[[#This Row],[Cons. MT]]</f>
        <v>#N/A</v>
      </c>
      <c r="O180" s="16" t="e">
        <f>1000000000/8000/PerfPowerST4[[#This Row],[Cons. MT]]</f>
        <v>#N/A</v>
      </c>
      <c r="P180" s="16" t="e">
        <f>1000000000/9000/PerfPowerST4[[#This Row],[Cons. MT]]</f>
        <v>#N/A</v>
      </c>
      <c r="Q180" s="16" t="e">
        <f>1000000000/10000/PerfPowerST4[[#This Row],[Cons. MT]]</f>
        <v>#N/A</v>
      </c>
      <c r="R180" s="16" t="e">
        <f>1000000000/11000/PerfPowerST4[[#This Row],[Cons. MT]]</f>
        <v>#N/A</v>
      </c>
      <c r="S180" s="16" t="e">
        <f>1000000000/12000/PerfPowerST4[[#This Row],[Cons. MT]]</f>
        <v>#N/A</v>
      </c>
      <c r="T180" s="16" t="e">
        <f>1000000000/13000/PerfPowerST4[[#This Row],[Cons. MT]]</f>
        <v>#N/A</v>
      </c>
      <c r="U180" s="16" t="e">
        <f>1000000000/14000/PerfPowerST4[[#This Row],[Cons. MT]]</f>
        <v>#N/A</v>
      </c>
      <c r="V180" s="16" t="e">
        <f>1000000000/15000/PerfPowerST4[[#This Row],[Cons. MT]]</f>
        <v>#N/A</v>
      </c>
    </row>
    <row r="181" spans="2:22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1" s="16" t="e">
        <f>1000000000/500/PerfPowerST4[[#This Row],[Cons. MT]]</f>
        <v>#N/A</v>
      </c>
      <c r="H181" s="16" t="e">
        <f>1000000000/1000/PerfPowerST4[[#This Row],[Cons. MT]]</f>
        <v>#N/A</v>
      </c>
      <c r="I181" s="16" t="e">
        <f>1000000000/2000/PerfPowerST4[[#This Row],[Cons. MT]]</f>
        <v>#N/A</v>
      </c>
      <c r="J181" s="16" t="e">
        <f>1000000000/3000/PerfPowerST4[[#This Row],[Cons. MT]]</f>
        <v>#N/A</v>
      </c>
      <c r="K181" s="16" t="e">
        <f>1000000000/4000/PerfPowerST4[[#This Row],[Cons. MT]]</f>
        <v>#N/A</v>
      </c>
      <c r="L181" s="16" t="e">
        <f>1000000000/5000/PerfPowerST4[[#This Row],[Cons. MT]]</f>
        <v>#N/A</v>
      </c>
      <c r="M181" s="16" t="e">
        <f>1000000000/6000/PerfPowerST4[[#This Row],[Cons. MT]]</f>
        <v>#N/A</v>
      </c>
      <c r="N181" s="16" t="e">
        <f>1000000000/7000/PerfPowerST4[[#This Row],[Cons. MT]]</f>
        <v>#N/A</v>
      </c>
      <c r="O181" s="16" t="e">
        <f>1000000000/8000/PerfPowerST4[[#This Row],[Cons. MT]]</f>
        <v>#N/A</v>
      </c>
      <c r="P181" s="16" t="e">
        <f>1000000000/9000/PerfPowerST4[[#This Row],[Cons. MT]]</f>
        <v>#N/A</v>
      </c>
      <c r="Q181" s="16" t="e">
        <f>1000000000/10000/PerfPowerST4[[#This Row],[Cons. MT]]</f>
        <v>#N/A</v>
      </c>
      <c r="R181" s="16" t="e">
        <f>1000000000/11000/PerfPowerST4[[#This Row],[Cons. MT]]</f>
        <v>#N/A</v>
      </c>
      <c r="S181" s="16" t="e">
        <f>1000000000/12000/PerfPowerST4[[#This Row],[Cons. MT]]</f>
        <v>#N/A</v>
      </c>
      <c r="T181" s="16" t="e">
        <f>1000000000/13000/PerfPowerST4[[#This Row],[Cons. MT]]</f>
        <v>#N/A</v>
      </c>
      <c r="U181" s="16" t="e">
        <f>1000000000/14000/PerfPowerST4[[#This Row],[Cons. MT]]</f>
        <v>#N/A</v>
      </c>
      <c r="V181" s="16" t="e">
        <f>1000000000/15000/PerfPowerST4[[#This Row],[Cons. MT]]</f>
        <v>#N/A</v>
      </c>
    </row>
    <row r="182" spans="2:22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2" s="16" t="e">
        <f>1000000000/500/PerfPowerST4[[#This Row],[Cons. MT]]</f>
        <v>#N/A</v>
      </c>
      <c r="H182" s="16" t="e">
        <f>1000000000/1000/PerfPowerST4[[#This Row],[Cons. MT]]</f>
        <v>#N/A</v>
      </c>
      <c r="I182" s="16" t="e">
        <f>1000000000/2000/PerfPowerST4[[#This Row],[Cons. MT]]</f>
        <v>#N/A</v>
      </c>
      <c r="J182" s="16" t="e">
        <f>1000000000/3000/PerfPowerST4[[#This Row],[Cons. MT]]</f>
        <v>#N/A</v>
      </c>
      <c r="K182" s="16" t="e">
        <f>1000000000/4000/PerfPowerST4[[#This Row],[Cons. MT]]</f>
        <v>#N/A</v>
      </c>
      <c r="L182" s="16" t="e">
        <f>1000000000/5000/PerfPowerST4[[#This Row],[Cons. MT]]</f>
        <v>#N/A</v>
      </c>
      <c r="M182" s="16" t="e">
        <f>1000000000/6000/PerfPowerST4[[#This Row],[Cons. MT]]</f>
        <v>#N/A</v>
      </c>
      <c r="N182" s="16" t="e">
        <f>1000000000/7000/PerfPowerST4[[#This Row],[Cons. MT]]</f>
        <v>#N/A</v>
      </c>
      <c r="O182" s="16" t="e">
        <f>1000000000/8000/PerfPowerST4[[#This Row],[Cons. MT]]</f>
        <v>#N/A</v>
      </c>
      <c r="P182" s="16" t="e">
        <f>1000000000/9000/PerfPowerST4[[#This Row],[Cons. MT]]</f>
        <v>#N/A</v>
      </c>
      <c r="Q182" s="16" t="e">
        <f>1000000000/10000/PerfPowerST4[[#This Row],[Cons. MT]]</f>
        <v>#N/A</v>
      </c>
      <c r="R182" s="16" t="e">
        <f>1000000000/11000/PerfPowerST4[[#This Row],[Cons. MT]]</f>
        <v>#N/A</v>
      </c>
      <c r="S182" s="16" t="e">
        <f>1000000000/12000/PerfPowerST4[[#This Row],[Cons. MT]]</f>
        <v>#N/A</v>
      </c>
      <c r="T182" s="16" t="e">
        <f>1000000000/13000/PerfPowerST4[[#This Row],[Cons. MT]]</f>
        <v>#N/A</v>
      </c>
      <c r="U182" s="16" t="e">
        <f>1000000000/14000/PerfPowerST4[[#This Row],[Cons. MT]]</f>
        <v>#N/A</v>
      </c>
      <c r="V182" s="16" t="e">
        <f>1000000000/15000/PerfPowerST4[[#This Row],[Cons. MT]]</f>
        <v>#N/A</v>
      </c>
    </row>
    <row r="183" spans="2:22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3" s="16" t="e">
        <f>1000000000/500/PerfPowerST4[[#This Row],[Cons. MT]]</f>
        <v>#N/A</v>
      </c>
      <c r="H183" s="16" t="e">
        <f>1000000000/1000/PerfPowerST4[[#This Row],[Cons. MT]]</f>
        <v>#N/A</v>
      </c>
      <c r="I183" s="16" t="e">
        <f>1000000000/2000/PerfPowerST4[[#This Row],[Cons. MT]]</f>
        <v>#N/A</v>
      </c>
      <c r="J183" s="16" t="e">
        <f>1000000000/3000/PerfPowerST4[[#This Row],[Cons. MT]]</f>
        <v>#N/A</v>
      </c>
      <c r="K183" s="16" t="e">
        <f>1000000000/4000/PerfPowerST4[[#This Row],[Cons. MT]]</f>
        <v>#N/A</v>
      </c>
      <c r="L183" s="16" t="e">
        <f>1000000000/5000/PerfPowerST4[[#This Row],[Cons. MT]]</f>
        <v>#N/A</v>
      </c>
      <c r="M183" s="16" t="e">
        <f>1000000000/6000/PerfPowerST4[[#This Row],[Cons. MT]]</f>
        <v>#N/A</v>
      </c>
      <c r="N183" s="16" t="e">
        <f>1000000000/7000/PerfPowerST4[[#This Row],[Cons. MT]]</f>
        <v>#N/A</v>
      </c>
      <c r="O183" s="16" t="e">
        <f>1000000000/8000/PerfPowerST4[[#This Row],[Cons. MT]]</f>
        <v>#N/A</v>
      </c>
      <c r="P183" s="16" t="e">
        <f>1000000000/9000/PerfPowerST4[[#This Row],[Cons. MT]]</f>
        <v>#N/A</v>
      </c>
      <c r="Q183" s="16" t="e">
        <f>1000000000/10000/PerfPowerST4[[#This Row],[Cons. MT]]</f>
        <v>#N/A</v>
      </c>
      <c r="R183" s="16" t="e">
        <f>1000000000/11000/PerfPowerST4[[#This Row],[Cons. MT]]</f>
        <v>#N/A</v>
      </c>
      <c r="S183" s="16" t="e">
        <f>1000000000/12000/PerfPowerST4[[#This Row],[Cons. MT]]</f>
        <v>#N/A</v>
      </c>
      <c r="T183" s="16" t="e">
        <f>1000000000/13000/PerfPowerST4[[#This Row],[Cons. MT]]</f>
        <v>#N/A</v>
      </c>
      <c r="U183" s="16" t="e">
        <f>1000000000/14000/PerfPowerST4[[#This Row],[Cons. MT]]</f>
        <v>#N/A</v>
      </c>
      <c r="V183" s="16" t="e">
        <f>1000000000/15000/PerfPowerST4[[#This Row],[Cons. MT]]</f>
        <v>#N/A</v>
      </c>
    </row>
    <row r="184" spans="2:22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4" s="16" t="e">
        <f>1000000000/500/PerfPowerST4[[#This Row],[Cons. MT]]</f>
        <v>#N/A</v>
      </c>
      <c r="H184" s="16" t="e">
        <f>1000000000/1000/PerfPowerST4[[#This Row],[Cons. MT]]</f>
        <v>#N/A</v>
      </c>
      <c r="I184" s="16" t="e">
        <f>1000000000/2000/PerfPowerST4[[#This Row],[Cons. MT]]</f>
        <v>#N/A</v>
      </c>
      <c r="J184" s="16" t="e">
        <f>1000000000/3000/PerfPowerST4[[#This Row],[Cons. MT]]</f>
        <v>#N/A</v>
      </c>
      <c r="K184" s="16" t="e">
        <f>1000000000/4000/PerfPowerST4[[#This Row],[Cons. MT]]</f>
        <v>#N/A</v>
      </c>
      <c r="L184" s="16" t="e">
        <f>1000000000/5000/PerfPowerST4[[#This Row],[Cons. MT]]</f>
        <v>#N/A</v>
      </c>
      <c r="M184" s="16" t="e">
        <f>1000000000/6000/PerfPowerST4[[#This Row],[Cons. MT]]</f>
        <v>#N/A</v>
      </c>
      <c r="N184" s="16" t="e">
        <f>1000000000/7000/PerfPowerST4[[#This Row],[Cons. MT]]</f>
        <v>#N/A</v>
      </c>
      <c r="O184" s="16" t="e">
        <f>1000000000/8000/PerfPowerST4[[#This Row],[Cons. MT]]</f>
        <v>#N/A</v>
      </c>
      <c r="P184" s="16" t="e">
        <f>1000000000/9000/PerfPowerST4[[#This Row],[Cons. MT]]</f>
        <v>#N/A</v>
      </c>
      <c r="Q184" s="16" t="e">
        <f>1000000000/10000/PerfPowerST4[[#This Row],[Cons. MT]]</f>
        <v>#N/A</v>
      </c>
      <c r="R184" s="16" t="e">
        <f>1000000000/11000/PerfPowerST4[[#This Row],[Cons. MT]]</f>
        <v>#N/A</v>
      </c>
      <c r="S184" s="16" t="e">
        <f>1000000000/12000/PerfPowerST4[[#This Row],[Cons. MT]]</f>
        <v>#N/A</v>
      </c>
      <c r="T184" s="16" t="e">
        <f>1000000000/13000/PerfPowerST4[[#This Row],[Cons. MT]]</f>
        <v>#N/A</v>
      </c>
      <c r="U184" s="16" t="e">
        <f>1000000000/14000/PerfPowerST4[[#This Row],[Cons. MT]]</f>
        <v>#N/A</v>
      </c>
      <c r="V184" s="16" t="e">
        <f>1000000000/15000/PerfPowerST4[[#This Row],[Cons. MT]]</f>
        <v>#N/A</v>
      </c>
    </row>
    <row r="185" spans="2:22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5" s="16" t="e">
        <f>1000000000/500/PerfPowerST4[[#This Row],[Cons. MT]]</f>
        <v>#N/A</v>
      </c>
      <c r="H185" s="16" t="e">
        <f>1000000000/1000/PerfPowerST4[[#This Row],[Cons. MT]]</f>
        <v>#N/A</v>
      </c>
      <c r="I185" s="16" t="e">
        <f>1000000000/2000/PerfPowerST4[[#This Row],[Cons. MT]]</f>
        <v>#N/A</v>
      </c>
      <c r="J185" s="16" t="e">
        <f>1000000000/3000/PerfPowerST4[[#This Row],[Cons. MT]]</f>
        <v>#N/A</v>
      </c>
      <c r="K185" s="16" t="e">
        <f>1000000000/4000/PerfPowerST4[[#This Row],[Cons. MT]]</f>
        <v>#N/A</v>
      </c>
      <c r="L185" s="16" t="e">
        <f>1000000000/5000/PerfPowerST4[[#This Row],[Cons. MT]]</f>
        <v>#N/A</v>
      </c>
      <c r="M185" s="16" t="e">
        <f>1000000000/6000/PerfPowerST4[[#This Row],[Cons. MT]]</f>
        <v>#N/A</v>
      </c>
      <c r="N185" s="16" t="e">
        <f>1000000000/7000/PerfPowerST4[[#This Row],[Cons. MT]]</f>
        <v>#N/A</v>
      </c>
      <c r="O185" s="16" t="e">
        <f>1000000000/8000/PerfPowerST4[[#This Row],[Cons. MT]]</f>
        <v>#N/A</v>
      </c>
      <c r="P185" s="16" t="e">
        <f>1000000000/9000/PerfPowerST4[[#This Row],[Cons. MT]]</f>
        <v>#N/A</v>
      </c>
      <c r="Q185" s="16" t="e">
        <f>1000000000/10000/PerfPowerST4[[#This Row],[Cons. MT]]</f>
        <v>#N/A</v>
      </c>
      <c r="R185" s="16" t="e">
        <f>1000000000/11000/PerfPowerST4[[#This Row],[Cons. MT]]</f>
        <v>#N/A</v>
      </c>
      <c r="S185" s="16" t="e">
        <f>1000000000/12000/PerfPowerST4[[#This Row],[Cons. MT]]</f>
        <v>#N/A</v>
      </c>
      <c r="T185" s="16" t="e">
        <f>1000000000/13000/PerfPowerST4[[#This Row],[Cons. MT]]</f>
        <v>#N/A</v>
      </c>
      <c r="U185" s="16" t="e">
        <f>1000000000/14000/PerfPowerST4[[#This Row],[Cons. MT]]</f>
        <v>#N/A</v>
      </c>
      <c r="V185" s="16" t="e">
        <f>1000000000/15000/PerfPowerST4[[#This Row],[Cons. MT]]</f>
        <v>#N/A</v>
      </c>
    </row>
    <row r="186" spans="2:22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6" s="16" t="e">
        <f>1000000000/500/PerfPowerST4[[#This Row],[Cons. MT]]</f>
        <v>#N/A</v>
      </c>
      <c r="H186" s="16" t="e">
        <f>1000000000/1000/PerfPowerST4[[#This Row],[Cons. MT]]</f>
        <v>#N/A</v>
      </c>
      <c r="I186" s="16" t="e">
        <f>1000000000/2000/PerfPowerST4[[#This Row],[Cons. MT]]</f>
        <v>#N/A</v>
      </c>
      <c r="J186" s="16" t="e">
        <f>1000000000/3000/PerfPowerST4[[#This Row],[Cons. MT]]</f>
        <v>#N/A</v>
      </c>
      <c r="K186" s="16" t="e">
        <f>1000000000/4000/PerfPowerST4[[#This Row],[Cons. MT]]</f>
        <v>#N/A</v>
      </c>
      <c r="L186" s="16" t="e">
        <f>1000000000/5000/PerfPowerST4[[#This Row],[Cons. MT]]</f>
        <v>#N/A</v>
      </c>
      <c r="M186" s="16" t="e">
        <f>1000000000/6000/PerfPowerST4[[#This Row],[Cons. MT]]</f>
        <v>#N/A</v>
      </c>
      <c r="N186" s="16" t="e">
        <f>1000000000/7000/PerfPowerST4[[#This Row],[Cons. MT]]</f>
        <v>#N/A</v>
      </c>
      <c r="O186" s="16" t="e">
        <f>1000000000/8000/PerfPowerST4[[#This Row],[Cons. MT]]</f>
        <v>#N/A</v>
      </c>
      <c r="P186" s="16" t="e">
        <f>1000000000/9000/PerfPowerST4[[#This Row],[Cons. MT]]</f>
        <v>#N/A</v>
      </c>
      <c r="Q186" s="16" t="e">
        <f>1000000000/10000/PerfPowerST4[[#This Row],[Cons. MT]]</f>
        <v>#N/A</v>
      </c>
      <c r="R186" s="16" t="e">
        <f>1000000000/11000/PerfPowerST4[[#This Row],[Cons. MT]]</f>
        <v>#N/A</v>
      </c>
      <c r="S186" s="16" t="e">
        <f>1000000000/12000/PerfPowerST4[[#This Row],[Cons. MT]]</f>
        <v>#N/A</v>
      </c>
      <c r="T186" s="16" t="e">
        <f>1000000000/13000/PerfPowerST4[[#This Row],[Cons. MT]]</f>
        <v>#N/A</v>
      </c>
      <c r="U186" s="16" t="e">
        <f>1000000000/14000/PerfPowerST4[[#This Row],[Cons. MT]]</f>
        <v>#N/A</v>
      </c>
      <c r="V186" s="16" t="e">
        <f>1000000000/15000/PerfPowerST4[[#This Row],[Cons. MT]]</f>
        <v>#N/A</v>
      </c>
    </row>
    <row r="187" spans="2:22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7" s="16" t="e">
        <f>1000000000/500/PerfPowerST4[[#This Row],[Cons. MT]]</f>
        <v>#N/A</v>
      </c>
      <c r="H187" s="16" t="e">
        <f>1000000000/1000/PerfPowerST4[[#This Row],[Cons. MT]]</f>
        <v>#N/A</v>
      </c>
      <c r="I187" s="16" t="e">
        <f>1000000000/2000/PerfPowerST4[[#This Row],[Cons. MT]]</f>
        <v>#N/A</v>
      </c>
      <c r="J187" s="16" t="e">
        <f>1000000000/3000/PerfPowerST4[[#This Row],[Cons. MT]]</f>
        <v>#N/A</v>
      </c>
      <c r="K187" s="16" t="e">
        <f>1000000000/4000/PerfPowerST4[[#This Row],[Cons. MT]]</f>
        <v>#N/A</v>
      </c>
      <c r="L187" s="16" t="e">
        <f>1000000000/5000/PerfPowerST4[[#This Row],[Cons. MT]]</f>
        <v>#N/A</v>
      </c>
      <c r="M187" s="16" t="e">
        <f>1000000000/6000/PerfPowerST4[[#This Row],[Cons. MT]]</f>
        <v>#N/A</v>
      </c>
      <c r="N187" s="16" t="e">
        <f>1000000000/7000/PerfPowerST4[[#This Row],[Cons. MT]]</f>
        <v>#N/A</v>
      </c>
      <c r="O187" s="16" t="e">
        <f>1000000000/8000/PerfPowerST4[[#This Row],[Cons. MT]]</f>
        <v>#N/A</v>
      </c>
      <c r="P187" s="16" t="e">
        <f>1000000000/9000/PerfPowerST4[[#This Row],[Cons. MT]]</f>
        <v>#N/A</v>
      </c>
      <c r="Q187" s="16" t="e">
        <f>1000000000/10000/PerfPowerST4[[#This Row],[Cons. MT]]</f>
        <v>#N/A</v>
      </c>
      <c r="R187" s="16" t="e">
        <f>1000000000/11000/PerfPowerST4[[#This Row],[Cons. MT]]</f>
        <v>#N/A</v>
      </c>
      <c r="S187" s="16" t="e">
        <f>1000000000/12000/PerfPowerST4[[#This Row],[Cons. MT]]</f>
        <v>#N/A</v>
      </c>
      <c r="T187" s="16" t="e">
        <f>1000000000/13000/PerfPowerST4[[#This Row],[Cons. MT]]</f>
        <v>#N/A</v>
      </c>
      <c r="U187" s="16" t="e">
        <f>1000000000/14000/PerfPowerST4[[#This Row],[Cons. MT]]</f>
        <v>#N/A</v>
      </c>
      <c r="V187" s="16" t="e">
        <f>1000000000/15000/PerfPowerST4[[#This Row],[Cons. MT]]</f>
        <v>#N/A</v>
      </c>
    </row>
    <row r="188" spans="2:22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8" s="16" t="e">
        <f>1000000000/500/PerfPowerST4[[#This Row],[Cons. MT]]</f>
        <v>#N/A</v>
      </c>
      <c r="H188" s="16" t="e">
        <f>1000000000/1000/PerfPowerST4[[#This Row],[Cons. MT]]</f>
        <v>#N/A</v>
      </c>
      <c r="I188" s="16" t="e">
        <f>1000000000/2000/PerfPowerST4[[#This Row],[Cons. MT]]</f>
        <v>#N/A</v>
      </c>
      <c r="J188" s="16" t="e">
        <f>1000000000/3000/PerfPowerST4[[#This Row],[Cons. MT]]</f>
        <v>#N/A</v>
      </c>
      <c r="K188" s="16" t="e">
        <f>1000000000/4000/PerfPowerST4[[#This Row],[Cons. MT]]</f>
        <v>#N/A</v>
      </c>
      <c r="L188" s="16" t="e">
        <f>1000000000/5000/PerfPowerST4[[#This Row],[Cons. MT]]</f>
        <v>#N/A</v>
      </c>
      <c r="M188" s="16" t="e">
        <f>1000000000/6000/PerfPowerST4[[#This Row],[Cons. MT]]</f>
        <v>#N/A</v>
      </c>
      <c r="N188" s="16" t="e">
        <f>1000000000/7000/PerfPowerST4[[#This Row],[Cons. MT]]</f>
        <v>#N/A</v>
      </c>
      <c r="O188" s="16" t="e">
        <f>1000000000/8000/PerfPowerST4[[#This Row],[Cons. MT]]</f>
        <v>#N/A</v>
      </c>
      <c r="P188" s="16" t="e">
        <f>1000000000/9000/PerfPowerST4[[#This Row],[Cons. MT]]</f>
        <v>#N/A</v>
      </c>
      <c r="Q188" s="16" t="e">
        <f>1000000000/10000/PerfPowerST4[[#This Row],[Cons. MT]]</f>
        <v>#N/A</v>
      </c>
      <c r="R188" s="16" t="e">
        <f>1000000000/11000/PerfPowerST4[[#This Row],[Cons. MT]]</f>
        <v>#N/A</v>
      </c>
      <c r="S188" s="16" t="e">
        <f>1000000000/12000/PerfPowerST4[[#This Row],[Cons. MT]]</f>
        <v>#N/A</v>
      </c>
      <c r="T188" s="16" t="e">
        <f>1000000000/13000/PerfPowerST4[[#This Row],[Cons. MT]]</f>
        <v>#N/A</v>
      </c>
      <c r="U188" s="16" t="e">
        <f>1000000000/14000/PerfPowerST4[[#This Row],[Cons. MT]]</f>
        <v>#N/A</v>
      </c>
      <c r="V188" s="16" t="e">
        <f>1000000000/15000/PerfPowerST4[[#This Row],[Cons. MT]]</f>
        <v>#N/A</v>
      </c>
    </row>
    <row r="189" spans="2:22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9" s="16" t="e">
        <f>1000000000/500/PerfPowerST4[[#This Row],[Cons. MT]]</f>
        <v>#N/A</v>
      </c>
      <c r="H189" s="16" t="e">
        <f>1000000000/1000/PerfPowerST4[[#This Row],[Cons. MT]]</f>
        <v>#N/A</v>
      </c>
      <c r="I189" s="16" t="e">
        <f>1000000000/2000/PerfPowerST4[[#This Row],[Cons. MT]]</f>
        <v>#N/A</v>
      </c>
      <c r="J189" s="16" t="e">
        <f>1000000000/3000/PerfPowerST4[[#This Row],[Cons. MT]]</f>
        <v>#N/A</v>
      </c>
      <c r="K189" s="16" t="e">
        <f>1000000000/4000/PerfPowerST4[[#This Row],[Cons. MT]]</f>
        <v>#N/A</v>
      </c>
      <c r="L189" s="16" t="e">
        <f>1000000000/5000/PerfPowerST4[[#This Row],[Cons. MT]]</f>
        <v>#N/A</v>
      </c>
      <c r="M189" s="16" t="e">
        <f>1000000000/6000/PerfPowerST4[[#This Row],[Cons. MT]]</f>
        <v>#N/A</v>
      </c>
      <c r="N189" s="16" t="e">
        <f>1000000000/7000/PerfPowerST4[[#This Row],[Cons. MT]]</f>
        <v>#N/A</v>
      </c>
      <c r="O189" s="16" t="e">
        <f>1000000000/8000/PerfPowerST4[[#This Row],[Cons. MT]]</f>
        <v>#N/A</v>
      </c>
      <c r="P189" s="16" t="e">
        <f>1000000000/9000/PerfPowerST4[[#This Row],[Cons. MT]]</f>
        <v>#N/A</v>
      </c>
      <c r="Q189" s="16" t="e">
        <f>1000000000/10000/PerfPowerST4[[#This Row],[Cons. MT]]</f>
        <v>#N/A</v>
      </c>
      <c r="R189" s="16" t="e">
        <f>1000000000/11000/PerfPowerST4[[#This Row],[Cons. MT]]</f>
        <v>#N/A</v>
      </c>
      <c r="S189" s="16" t="e">
        <f>1000000000/12000/PerfPowerST4[[#This Row],[Cons. MT]]</f>
        <v>#N/A</v>
      </c>
      <c r="T189" s="16" t="e">
        <f>1000000000/13000/PerfPowerST4[[#This Row],[Cons. MT]]</f>
        <v>#N/A</v>
      </c>
      <c r="U189" s="16" t="e">
        <f>1000000000/14000/PerfPowerST4[[#This Row],[Cons. MT]]</f>
        <v>#N/A</v>
      </c>
      <c r="V189" s="16" t="e">
        <f>1000000000/15000/PerfPowerST4[[#This Row],[Cons. MT]]</f>
        <v>#N/A</v>
      </c>
    </row>
    <row r="190" spans="2:22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0" s="16" t="e">
        <f>1000000000/500/PerfPowerST4[[#This Row],[Cons. MT]]</f>
        <v>#N/A</v>
      </c>
      <c r="H190" s="16" t="e">
        <f>1000000000/1000/PerfPowerST4[[#This Row],[Cons. MT]]</f>
        <v>#N/A</v>
      </c>
      <c r="I190" s="16" t="e">
        <f>1000000000/2000/PerfPowerST4[[#This Row],[Cons. MT]]</f>
        <v>#N/A</v>
      </c>
      <c r="J190" s="16" t="e">
        <f>1000000000/3000/PerfPowerST4[[#This Row],[Cons. MT]]</f>
        <v>#N/A</v>
      </c>
      <c r="K190" s="16" t="e">
        <f>1000000000/4000/PerfPowerST4[[#This Row],[Cons. MT]]</f>
        <v>#N/A</v>
      </c>
      <c r="L190" s="16" t="e">
        <f>1000000000/5000/PerfPowerST4[[#This Row],[Cons. MT]]</f>
        <v>#N/A</v>
      </c>
      <c r="M190" s="16" t="e">
        <f>1000000000/6000/PerfPowerST4[[#This Row],[Cons. MT]]</f>
        <v>#N/A</v>
      </c>
      <c r="N190" s="16" t="e">
        <f>1000000000/7000/PerfPowerST4[[#This Row],[Cons. MT]]</f>
        <v>#N/A</v>
      </c>
      <c r="O190" s="16" t="e">
        <f>1000000000/8000/PerfPowerST4[[#This Row],[Cons. MT]]</f>
        <v>#N/A</v>
      </c>
      <c r="P190" s="16" t="e">
        <f>1000000000/9000/PerfPowerST4[[#This Row],[Cons. MT]]</f>
        <v>#N/A</v>
      </c>
      <c r="Q190" s="16" t="e">
        <f>1000000000/10000/PerfPowerST4[[#This Row],[Cons. MT]]</f>
        <v>#N/A</v>
      </c>
      <c r="R190" s="16" t="e">
        <f>1000000000/11000/PerfPowerST4[[#This Row],[Cons. MT]]</f>
        <v>#N/A</v>
      </c>
      <c r="S190" s="16" t="e">
        <f>1000000000/12000/PerfPowerST4[[#This Row],[Cons. MT]]</f>
        <v>#N/A</v>
      </c>
      <c r="T190" s="16" t="e">
        <f>1000000000/13000/PerfPowerST4[[#This Row],[Cons. MT]]</f>
        <v>#N/A</v>
      </c>
      <c r="U190" s="16" t="e">
        <f>1000000000/14000/PerfPowerST4[[#This Row],[Cons. MT]]</f>
        <v>#N/A</v>
      </c>
      <c r="V190" s="16" t="e">
        <f>1000000000/15000/PerfPowerST4[[#This Row],[Cons. MT]]</f>
        <v>#N/A</v>
      </c>
    </row>
    <row r="191" spans="2:22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1" s="16" t="e">
        <f>1000000000/500/PerfPowerST4[[#This Row],[Cons. MT]]</f>
        <v>#N/A</v>
      </c>
      <c r="H191" s="16" t="e">
        <f>1000000000/1000/PerfPowerST4[[#This Row],[Cons. MT]]</f>
        <v>#N/A</v>
      </c>
      <c r="I191" s="16" t="e">
        <f>1000000000/2000/PerfPowerST4[[#This Row],[Cons. MT]]</f>
        <v>#N/A</v>
      </c>
      <c r="J191" s="16" t="e">
        <f>1000000000/3000/PerfPowerST4[[#This Row],[Cons. MT]]</f>
        <v>#N/A</v>
      </c>
      <c r="K191" s="16" t="e">
        <f>1000000000/4000/PerfPowerST4[[#This Row],[Cons. MT]]</f>
        <v>#N/A</v>
      </c>
      <c r="L191" s="16" t="e">
        <f>1000000000/5000/PerfPowerST4[[#This Row],[Cons. MT]]</f>
        <v>#N/A</v>
      </c>
      <c r="M191" s="16" t="e">
        <f>1000000000/6000/PerfPowerST4[[#This Row],[Cons. MT]]</f>
        <v>#N/A</v>
      </c>
      <c r="N191" s="16" t="e">
        <f>1000000000/7000/PerfPowerST4[[#This Row],[Cons. MT]]</f>
        <v>#N/A</v>
      </c>
      <c r="O191" s="16" t="e">
        <f>1000000000/8000/PerfPowerST4[[#This Row],[Cons. MT]]</f>
        <v>#N/A</v>
      </c>
      <c r="P191" s="16" t="e">
        <f>1000000000/9000/PerfPowerST4[[#This Row],[Cons. MT]]</f>
        <v>#N/A</v>
      </c>
      <c r="Q191" s="16" t="e">
        <f>1000000000/10000/PerfPowerST4[[#This Row],[Cons. MT]]</f>
        <v>#N/A</v>
      </c>
      <c r="R191" s="16" t="e">
        <f>1000000000/11000/PerfPowerST4[[#This Row],[Cons. MT]]</f>
        <v>#N/A</v>
      </c>
      <c r="S191" s="16" t="e">
        <f>1000000000/12000/PerfPowerST4[[#This Row],[Cons. MT]]</f>
        <v>#N/A</v>
      </c>
      <c r="T191" s="16" t="e">
        <f>1000000000/13000/PerfPowerST4[[#This Row],[Cons. MT]]</f>
        <v>#N/A</v>
      </c>
      <c r="U191" s="16" t="e">
        <f>1000000000/14000/PerfPowerST4[[#This Row],[Cons. MT]]</f>
        <v>#N/A</v>
      </c>
      <c r="V191" s="16" t="e">
        <f>1000000000/15000/PerfPowerST4[[#This Row],[Cons. MT]]</f>
        <v>#N/A</v>
      </c>
    </row>
    <row r="192" spans="2:22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2" s="16" t="e">
        <f>1000000000/500/PerfPowerST4[[#This Row],[Cons. MT]]</f>
        <v>#N/A</v>
      </c>
      <c r="H192" s="16" t="e">
        <f>1000000000/1000/PerfPowerST4[[#This Row],[Cons. MT]]</f>
        <v>#N/A</v>
      </c>
      <c r="I192" s="16" t="e">
        <f>1000000000/2000/PerfPowerST4[[#This Row],[Cons. MT]]</f>
        <v>#N/A</v>
      </c>
      <c r="J192" s="16" t="e">
        <f>1000000000/3000/PerfPowerST4[[#This Row],[Cons. MT]]</f>
        <v>#N/A</v>
      </c>
      <c r="K192" s="16" t="e">
        <f>1000000000/4000/PerfPowerST4[[#This Row],[Cons. MT]]</f>
        <v>#N/A</v>
      </c>
      <c r="L192" s="16" t="e">
        <f>1000000000/5000/PerfPowerST4[[#This Row],[Cons. MT]]</f>
        <v>#N/A</v>
      </c>
      <c r="M192" s="16" t="e">
        <f>1000000000/6000/PerfPowerST4[[#This Row],[Cons. MT]]</f>
        <v>#N/A</v>
      </c>
      <c r="N192" s="16" t="e">
        <f>1000000000/7000/PerfPowerST4[[#This Row],[Cons. MT]]</f>
        <v>#N/A</v>
      </c>
      <c r="O192" s="16" t="e">
        <f>1000000000/8000/PerfPowerST4[[#This Row],[Cons. MT]]</f>
        <v>#N/A</v>
      </c>
      <c r="P192" s="16" t="e">
        <f>1000000000/9000/PerfPowerST4[[#This Row],[Cons. MT]]</f>
        <v>#N/A</v>
      </c>
      <c r="Q192" s="16" t="e">
        <f>1000000000/10000/PerfPowerST4[[#This Row],[Cons. MT]]</f>
        <v>#N/A</v>
      </c>
      <c r="R192" s="16" t="e">
        <f>1000000000/11000/PerfPowerST4[[#This Row],[Cons. MT]]</f>
        <v>#N/A</v>
      </c>
      <c r="S192" s="16" t="e">
        <f>1000000000/12000/PerfPowerST4[[#This Row],[Cons. MT]]</f>
        <v>#N/A</v>
      </c>
      <c r="T192" s="16" t="e">
        <f>1000000000/13000/PerfPowerST4[[#This Row],[Cons. MT]]</f>
        <v>#N/A</v>
      </c>
      <c r="U192" s="16" t="e">
        <f>1000000000/14000/PerfPowerST4[[#This Row],[Cons. MT]]</f>
        <v>#N/A</v>
      </c>
      <c r="V192" s="16" t="e">
        <f>1000000000/15000/PerfPowerST4[[#This Row],[Cons. MT]]</f>
        <v>#N/A</v>
      </c>
    </row>
    <row r="193" spans="2:22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3" s="16" t="e">
        <f>1000000000/500/PerfPowerST4[[#This Row],[Cons. MT]]</f>
        <v>#N/A</v>
      </c>
      <c r="H193" s="16" t="e">
        <f>1000000000/1000/PerfPowerST4[[#This Row],[Cons. MT]]</f>
        <v>#N/A</v>
      </c>
      <c r="I193" s="16" t="e">
        <f>1000000000/2000/PerfPowerST4[[#This Row],[Cons. MT]]</f>
        <v>#N/A</v>
      </c>
      <c r="J193" s="16" t="e">
        <f>1000000000/3000/PerfPowerST4[[#This Row],[Cons. MT]]</f>
        <v>#N/A</v>
      </c>
      <c r="K193" s="16" t="e">
        <f>1000000000/4000/PerfPowerST4[[#This Row],[Cons. MT]]</f>
        <v>#N/A</v>
      </c>
      <c r="L193" s="16" t="e">
        <f>1000000000/5000/PerfPowerST4[[#This Row],[Cons. MT]]</f>
        <v>#N/A</v>
      </c>
      <c r="M193" s="16" t="e">
        <f>1000000000/6000/PerfPowerST4[[#This Row],[Cons. MT]]</f>
        <v>#N/A</v>
      </c>
      <c r="N193" s="16" t="e">
        <f>1000000000/7000/PerfPowerST4[[#This Row],[Cons. MT]]</f>
        <v>#N/A</v>
      </c>
      <c r="O193" s="16" t="e">
        <f>1000000000/8000/PerfPowerST4[[#This Row],[Cons. MT]]</f>
        <v>#N/A</v>
      </c>
      <c r="P193" s="16" t="e">
        <f>1000000000/9000/PerfPowerST4[[#This Row],[Cons. MT]]</f>
        <v>#N/A</v>
      </c>
      <c r="Q193" s="16" t="e">
        <f>1000000000/10000/PerfPowerST4[[#This Row],[Cons. MT]]</f>
        <v>#N/A</v>
      </c>
      <c r="R193" s="16" t="e">
        <f>1000000000/11000/PerfPowerST4[[#This Row],[Cons. MT]]</f>
        <v>#N/A</v>
      </c>
      <c r="S193" s="16" t="e">
        <f>1000000000/12000/PerfPowerST4[[#This Row],[Cons. MT]]</f>
        <v>#N/A</v>
      </c>
      <c r="T193" s="16" t="e">
        <f>1000000000/13000/PerfPowerST4[[#This Row],[Cons. MT]]</f>
        <v>#N/A</v>
      </c>
      <c r="U193" s="16" t="e">
        <f>1000000000/14000/PerfPowerST4[[#This Row],[Cons. MT]]</f>
        <v>#N/A</v>
      </c>
      <c r="V193" s="16" t="e">
        <f>1000000000/15000/PerfPowerST4[[#This Row],[Cons. MT]]</f>
        <v>#N/A</v>
      </c>
    </row>
    <row r="194" spans="2:22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4" s="16" t="e">
        <f>1000000000/500/PerfPowerST4[[#This Row],[Cons. MT]]</f>
        <v>#N/A</v>
      </c>
      <c r="H194" s="16" t="e">
        <f>1000000000/1000/PerfPowerST4[[#This Row],[Cons. MT]]</f>
        <v>#N/A</v>
      </c>
      <c r="I194" s="16" t="e">
        <f>1000000000/2000/PerfPowerST4[[#This Row],[Cons. MT]]</f>
        <v>#N/A</v>
      </c>
      <c r="J194" s="16" t="e">
        <f>1000000000/3000/PerfPowerST4[[#This Row],[Cons. MT]]</f>
        <v>#N/A</v>
      </c>
      <c r="K194" s="16" t="e">
        <f>1000000000/4000/PerfPowerST4[[#This Row],[Cons. MT]]</f>
        <v>#N/A</v>
      </c>
      <c r="L194" s="16" t="e">
        <f>1000000000/5000/PerfPowerST4[[#This Row],[Cons. MT]]</f>
        <v>#N/A</v>
      </c>
      <c r="M194" s="16" t="e">
        <f>1000000000/6000/PerfPowerST4[[#This Row],[Cons. MT]]</f>
        <v>#N/A</v>
      </c>
      <c r="N194" s="16" t="e">
        <f>1000000000/7000/PerfPowerST4[[#This Row],[Cons. MT]]</f>
        <v>#N/A</v>
      </c>
      <c r="O194" s="16" t="e">
        <f>1000000000/8000/PerfPowerST4[[#This Row],[Cons. MT]]</f>
        <v>#N/A</v>
      </c>
      <c r="P194" s="16" t="e">
        <f>1000000000/9000/PerfPowerST4[[#This Row],[Cons. MT]]</f>
        <v>#N/A</v>
      </c>
      <c r="Q194" s="16" t="e">
        <f>1000000000/10000/PerfPowerST4[[#This Row],[Cons. MT]]</f>
        <v>#N/A</v>
      </c>
      <c r="R194" s="16" t="e">
        <f>1000000000/11000/PerfPowerST4[[#This Row],[Cons. MT]]</f>
        <v>#N/A</v>
      </c>
      <c r="S194" s="16" t="e">
        <f>1000000000/12000/PerfPowerST4[[#This Row],[Cons. MT]]</f>
        <v>#N/A</v>
      </c>
      <c r="T194" s="16" t="e">
        <f>1000000000/13000/PerfPowerST4[[#This Row],[Cons. MT]]</f>
        <v>#N/A</v>
      </c>
      <c r="U194" s="16" t="e">
        <f>1000000000/14000/PerfPowerST4[[#This Row],[Cons. MT]]</f>
        <v>#N/A</v>
      </c>
      <c r="V194" s="16" t="e">
        <f>1000000000/15000/PerfPowerST4[[#This Row],[Cons. MT]]</f>
        <v>#N/A</v>
      </c>
    </row>
    <row r="195" spans="2:22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5" s="16" t="e">
        <f>1000000000/500/PerfPowerST4[[#This Row],[Cons. MT]]</f>
        <v>#N/A</v>
      </c>
      <c r="H195" s="16" t="e">
        <f>1000000000/1000/PerfPowerST4[[#This Row],[Cons. MT]]</f>
        <v>#N/A</v>
      </c>
      <c r="I195" s="16" t="e">
        <f>1000000000/2000/PerfPowerST4[[#This Row],[Cons. MT]]</f>
        <v>#N/A</v>
      </c>
      <c r="J195" s="16" t="e">
        <f>1000000000/3000/PerfPowerST4[[#This Row],[Cons. MT]]</f>
        <v>#N/A</v>
      </c>
      <c r="K195" s="16" t="e">
        <f>1000000000/4000/PerfPowerST4[[#This Row],[Cons. MT]]</f>
        <v>#N/A</v>
      </c>
      <c r="L195" s="16" t="e">
        <f>1000000000/5000/PerfPowerST4[[#This Row],[Cons. MT]]</f>
        <v>#N/A</v>
      </c>
      <c r="M195" s="16" t="e">
        <f>1000000000/6000/PerfPowerST4[[#This Row],[Cons. MT]]</f>
        <v>#N/A</v>
      </c>
      <c r="N195" s="16" t="e">
        <f>1000000000/7000/PerfPowerST4[[#This Row],[Cons. MT]]</f>
        <v>#N/A</v>
      </c>
      <c r="O195" s="16" t="e">
        <f>1000000000/8000/PerfPowerST4[[#This Row],[Cons. MT]]</f>
        <v>#N/A</v>
      </c>
      <c r="P195" s="16" t="e">
        <f>1000000000/9000/PerfPowerST4[[#This Row],[Cons. MT]]</f>
        <v>#N/A</v>
      </c>
      <c r="Q195" s="16" t="e">
        <f>1000000000/10000/PerfPowerST4[[#This Row],[Cons. MT]]</f>
        <v>#N/A</v>
      </c>
      <c r="R195" s="16" t="e">
        <f>1000000000/11000/PerfPowerST4[[#This Row],[Cons. MT]]</f>
        <v>#N/A</v>
      </c>
      <c r="S195" s="16" t="e">
        <f>1000000000/12000/PerfPowerST4[[#This Row],[Cons. MT]]</f>
        <v>#N/A</v>
      </c>
      <c r="T195" s="16" t="e">
        <f>1000000000/13000/PerfPowerST4[[#This Row],[Cons. MT]]</f>
        <v>#N/A</v>
      </c>
      <c r="U195" s="16" t="e">
        <f>1000000000/14000/PerfPowerST4[[#This Row],[Cons. MT]]</f>
        <v>#N/A</v>
      </c>
      <c r="V195" s="16" t="e">
        <f>1000000000/15000/PerfPowerST4[[#This Row],[Cons. MT]]</f>
        <v>#N/A</v>
      </c>
    </row>
    <row r="196" spans="2:22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6" s="16" t="e">
        <f>1000000000/500/PerfPowerST4[[#This Row],[Cons. MT]]</f>
        <v>#N/A</v>
      </c>
      <c r="H196" s="16" t="e">
        <f>1000000000/1000/PerfPowerST4[[#This Row],[Cons. MT]]</f>
        <v>#N/A</v>
      </c>
      <c r="I196" s="16" t="e">
        <f>1000000000/2000/PerfPowerST4[[#This Row],[Cons. MT]]</f>
        <v>#N/A</v>
      </c>
      <c r="J196" s="16" t="e">
        <f>1000000000/3000/PerfPowerST4[[#This Row],[Cons. MT]]</f>
        <v>#N/A</v>
      </c>
      <c r="K196" s="16" t="e">
        <f>1000000000/4000/PerfPowerST4[[#This Row],[Cons. MT]]</f>
        <v>#N/A</v>
      </c>
      <c r="L196" s="16" t="e">
        <f>1000000000/5000/PerfPowerST4[[#This Row],[Cons. MT]]</f>
        <v>#N/A</v>
      </c>
      <c r="M196" s="16" t="e">
        <f>1000000000/6000/PerfPowerST4[[#This Row],[Cons. MT]]</f>
        <v>#N/A</v>
      </c>
      <c r="N196" s="16" t="e">
        <f>1000000000/7000/PerfPowerST4[[#This Row],[Cons. MT]]</f>
        <v>#N/A</v>
      </c>
      <c r="O196" s="16" t="e">
        <f>1000000000/8000/PerfPowerST4[[#This Row],[Cons. MT]]</f>
        <v>#N/A</v>
      </c>
      <c r="P196" s="16" t="e">
        <f>1000000000/9000/PerfPowerST4[[#This Row],[Cons. MT]]</f>
        <v>#N/A</v>
      </c>
      <c r="Q196" s="16" t="e">
        <f>1000000000/10000/PerfPowerST4[[#This Row],[Cons. MT]]</f>
        <v>#N/A</v>
      </c>
      <c r="R196" s="16" t="e">
        <f>1000000000/11000/PerfPowerST4[[#This Row],[Cons. MT]]</f>
        <v>#N/A</v>
      </c>
      <c r="S196" s="16" t="e">
        <f>1000000000/12000/PerfPowerST4[[#This Row],[Cons. MT]]</f>
        <v>#N/A</v>
      </c>
      <c r="T196" s="16" t="e">
        <f>1000000000/13000/PerfPowerST4[[#This Row],[Cons. MT]]</f>
        <v>#N/A</v>
      </c>
      <c r="U196" s="16" t="e">
        <f>1000000000/14000/PerfPowerST4[[#This Row],[Cons. MT]]</f>
        <v>#N/A</v>
      </c>
      <c r="V196" s="16" t="e">
        <f>1000000000/15000/PerfPowerST4[[#This Row],[Cons. MT]]</f>
        <v>#N/A</v>
      </c>
    </row>
    <row r="197" spans="2:22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7" s="16" t="e">
        <f>1000000000/500/PerfPowerST4[[#This Row],[Cons. MT]]</f>
        <v>#N/A</v>
      </c>
      <c r="H197" s="16" t="e">
        <f>1000000000/1000/PerfPowerST4[[#This Row],[Cons. MT]]</f>
        <v>#N/A</v>
      </c>
      <c r="I197" s="16" t="e">
        <f>1000000000/2000/PerfPowerST4[[#This Row],[Cons. MT]]</f>
        <v>#N/A</v>
      </c>
      <c r="J197" s="16" t="e">
        <f>1000000000/3000/PerfPowerST4[[#This Row],[Cons. MT]]</f>
        <v>#N/A</v>
      </c>
      <c r="K197" s="16" t="e">
        <f>1000000000/4000/PerfPowerST4[[#This Row],[Cons. MT]]</f>
        <v>#N/A</v>
      </c>
      <c r="L197" s="16" t="e">
        <f>1000000000/5000/PerfPowerST4[[#This Row],[Cons. MT]]</f>
        <v>#N/A</v>
      </c>
      <c r="M197" s="16" t="e">
        <f>1000000000/6000/PerfPowerST4[[#This Row],[Cons. MT]]</f>
        <v>#N/A</v>
      </c>
      <c r="N197" s="16" t="e">
        <f>1000000000/7000/PerfPowerST4[[#This Row],[Cons. MT]]</f>
        <v>#N/A</v>
      </c>
      <c r="O197" s="16" t="e">
        <f>1000000000/8000/PerfPowerST4[[#This Row],[Cons. MT]]</f>
        <v>#N/A</v>
      </c>
      <c r="P197" s="16" t="e">
        <f>1000000000/9000/PerfPowerST4[[#This Row],[Cons. MT]]</f>
        <v>#N/A</v>
      </c>
      <c r="Q197" s="16" t="e">
        <f>1000000000/10000/PerfPowerST4[[#This Row],[Cons. MT]]</f>
        <v>#N/A</v>
      </c>
      <c r="R197" s="16" t="e">
        <f>1000000000/11000/PerfPowerST4[[#This Row],[Cons. MT]]</f>
        <v>#N/A</v>
      </c>
      <c r="S197" s="16" t="e">
        <f>1000000000/12000/PerfPowerST4[[#This Row],[Cons. MT]]</f>
        <v>#N/A</v>
      </c>
      <c r="T197" s="16" t="e">
        <f>1000000000/13000/PerfPowerST4[[#This Row],[Cons. MT]]</f>
        <v>#N/A</v>
      </c>
      <c r="U197" s="16" t="e">
        <f>1000000000/14000/PerfPowerST4[[#This Row],[Cons. MT]]</f>
        <v>#N/A</v>
      </c>
      <c r="V197" s="16" t="e">
        <f>1000000000/15000/PerfPowerST4[[#This Row],[Cons. MT]]</f>
        <v>#N/A</v>
      </c>
    </row>
    <row r="198" spans="2:22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8" s="16" t="e">
        <f>1000000000/500/PerfPowerST4[[#This Row],[Cons. MT]]</f>
        <v>#N/A</v>
      </c>
      <c r="H198" s="16" t="e">
        <f>1000000000/1000/PerfPowerST4[[#This Row],[Cons. MT]]</f>
        <v>#N/A</v>
      </c>
      <c r="I198" s="16" t="e">
        <f>1000000000/2000/PerfPowerST4[[#This Row],[Cons. MT]]</f>
        <v>#N/A</v>
      </c>
      <c r="J198" s="16" t="e">
        <f>1000000000/3000/PerfPowerST4[[#This Row],[Cons. MT]]</f>
        <v>#N/A</v>
      </c>
      <c r="K198" s="16" t="e">
        <f>1000000000/4000/PerfPowerST4[[#This Row],[Cons. MT]]</f>
        <v>#N/A</v>
      </c>
      <c r="L198" s="16" t="e">
        <f>1000000000/5000/PerfPowerST4[[#This Row],[Cons. MT]]</f>
        <v>#N/A</v>
      </c>
      <c r="M198" s="16" t="e">
        <f>1000000000/6000/PerfPowerST4[[#This Row],[Cons. MT]]</f>
        <v>#N/A</v>
      </c>
      <c r="N198" s="16" t="e">
        <f>1000000000/7000/PerfPowerST4[[#This Row],[Cons. MT]]</f>
        <v>#N/A</v>
      </c>
      <c r="O198" s="16" t="e">
        <f>1000000000/8000/PerfPowerST4[[#This Row],[Cons. MT]]</f>
        <v>#N/A</v>
      </c>
      <c r="P198" s="16" t="e">
        <f>1000000000/9000/PerfPowerST4[[#This Row],[Cons. MT]]</f>
        <v>#N/A</v>
      </c>
      <c r="Q198" s="16" t="e">
        <f>1000000000/10000/PerfPowerST4[[#This Row],[Cons. MT]]</f>
        <v>#N/A</v>
      </c>
      <c r="R198" s="16" t="e">
        <f>1000000000/11000/PerfPowerST4[[#This Row],[Cons. MT]]</f>
        <v>#N/A</v>
      </c>
      <c r="S198" s="16" t="e">
        <f>1000000000/12000/PerfPowerST4[[#This Row],[Cons. MT]]</f>
        <v>#N/A</v>
      </c>
      <c r="T198" s="16" t="e">
        <f>1000000000/13000/PerfPowerST4[[#This Row],[Cons. MT]]</f>
        <v>#N/A</v>
      </c>
      <c r="U198" s="16" t="e">
        <f>1000000000/14000/PerfPowerST4[[#This Row],[Cons. MT]]</f>
        <v>#N/A</v>
      </c>
      <c r="V198" s="16" t="e">
        <f>1000000000/15000/PerfPowerST4[[#This Row],[Cons. MT]]</f>
        <v>#N/A</v>
      </c>
    </row>
    <row r="199" spans="2:22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9" s="16" t="e">
        <f>1000000000/500/PerfPowerST4[[#This Row],[Cons. MT]]</f>
        <v>#N/A</v>
      </c>
      <c r="H199" s="16" t="e">
        <f>1000000000/1000/PerfPowerST4[[#This Row],[Cons. MT]]</f>
        <v>#N/A</v>
      </c>
      <c r="I199" s="16" t="e">
        <f>1000000000/2000/PerfPowerST4[[#This Row],[Cons. MT]]</f>
        <v>#N/A</v>
      </c>
      <c r="J199" s="16" t="e">
        <f>1000000000/3000/PerfPowerST4[[#This Row],[Cons. MT]]</f>
        <v>#N/A</v>
      </c>
      <c r="K199" s="16" t="e">
        <f>1000000000/4000/PerfPowerST4[[#This Row],[Cons. MT]]</f>
        <v>#N/A</v>
      </c>
      <c r="L199" s="16" t="e">
        <f>1000000000/5000/PerfPowerST4[[#This Row],[Cons. MT]]</f>
        <v>#N/A</v>
      </c>
      <c r="M199" s="16" t="e">
        <f>1000000000/6000/PerfPowerST4[[#This Row],[Cons. MT]]</f>
        <v>#N/A</v>
      </c>
      <c r="N199" s="16" t="e">
        <f>1000000000/7000/PerfPowerST4[[#This Row],[Cons. MT]]</f>
        <v>#N/A</v>
      </c>
      <c r="O199" s="16" t="e">
        <f>1000000000/8000/PerfPowerST4[[#This Row],[Cons. MT]]</f>
        <v>#N/A</v>
      </c>
      <c r="P199" s="16" t="e">
        <f>1000000000/9000/PerfPowerST4[[#This Row],[Cons. MT]]</f>
        <v>#N/A</v>
      </c>
      <c r="Q199" s="16" t="e">
        <f>1000000000/10000/PerfPowerST4[[#This Row],[Cons. MT]]</f>
        <v>#N/A</v>
      </c>
      <c r="R199" s="16" t="e">
        <f>1000000000/11000/PerfPowerST4[[#This Row],[Cons. MT]]</f>
        <v>#N/A</v>
      </c>
      <c r="S199" s="16" t="e">
        <f>1000000000/12000/PerfPowerST4[[#This Row],[Cons. MT]]</f>
        <v>#N/A</v>
      </c>
      <c r="T199" s="16" t="e">
        <f>1000000000/13000/PerfPowerST4[[#This Row],[Cons. MT]]</f>
        <v>#N/A</v>
      </c>
      <c r="U199" s="16" t="e">
        <f>1000000000/14000/PerfPowerST4[[#This Row],[Cons. MT]]</f>
        <v>#N/A</v>
      </c>
      <c r="V199" s="16" t="e">
        <f>1000000000/15000/PerfPowerST4[[#This Row],[Cons. MT]]</f>
        <v>#N/A</v>
      </c>
    </row>
    <row r="200" spans="2:22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00" s="14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00" s="16" t="e">
        <f>1000000000/500/PerfPowerST4[[#This Row],[Cons. MT]]</f>
        <v>#N/A</v>
      </c>
      <c r="H200" s="16" t="e">
        <f>1000000000/1000/PerfPowerST4[[#This Row],[Cons. MT]]</f>
        <v>#N/A</v>
      </c>
      <c r="I200" s="16" t="e">
        <f>1000000000/2000/PerfPowerST4[[#This Row],[Cons. MT]]</f>
        <v>#N/A</v>
      </c>
      <c r="J200" s="16" t="e">
        <f>1000000000/3000/PerfPowerST4[[#This Row],[Cons. MT]]</f>
        <v>#N/A</v>
      </c>
      <c r="K200" s="16" t="e">
        <f>1000000000/4000/PerfPowerST4[[#This Row],[Cons. MT]]</f>
        <v>#N/A</v>
      </c>
      <c r="L200" s="16" t="e">
        <f>1000000000/5000/PerfPowerST4[[#This Row],[Cons. MT]]</f>
        <v>#N/A</v>
      </c>
      <c r="M200" s="16" t="e">
        <f>1000000000/6000/PerfPowerST4[[#This Row],[Cons. MT]]</f>
        <v>#N/A</v>
      </c>
      <c r="N200" s="16" t="e">
        <f>1000000000/7000/PerfPowerST4[[#This Row],[Cons. MT]]</f>
        <v>#N/A</v>
      </c>
      <c r="O200" s="16" t="e">
        <f>1000000000/8000/PerfPowerST4[[#This Row],[Cons. MT]]</f>
        <v>#N/A</v>
      </c>
      <c r="P200" s="16" t="e">
        <f>1000000000/9000/PerfPowerST4[[#This Row],[Cons. MT]]</f>
        <v>#N/A</v>
      </c>
      <c r="Q200" s="16" t="e">
        <f>1000000000/10000/PerfPowerST4[[#This Row],[Cons. MT]]</f>
        <v>#N/A</v>
      </c>
      <c r="R200" s="16" t="e">
        <f>1000000000/11000/PerfPowerST4[[#This Row],[Cons. MT]]</f>
        <v>#N/A</v>
      </c>
      <c r="S200" s="16" t="e">
        <f>1000000000/12000/PerfPowerST4[[#This Row],[Cons. MT]]</f>
        <v>#N/A</v>
      </c>
      <c r="T200" s="16" t="e">
        <f>1000000000/13000/PerfPowerST4[[#This Row],[Cons. MT]]</f>
        <v>#N/A</v>
      </c>
      <c r="U200" s="16" t="e">
        <f>1000000000/14000/PerfPowerST4[[#This Row],[Cons. MT]]</f>
        <v>#N/A</v>
      </c>
      <c r="V200" s="16" t="e">
        <f>1000000000/15000/PerfPowerST4[[#This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1467-59BB-433C-AC9A-F735A443D621}">
  <sheetPr codeName="Sheet2"/>
  <dimension ref="B1:C16"/>
  <sheetViews>
    <sheetView topLeftCell="B12" workbookViewId="0">
      <selection activeCell="P6" sqref="P6"/>
    </sheetView>
  </sheetViews>
  <sheetFormatPr defaultColWidth="11.5546875" defaultRowHeight="27" customHeight="1" x14ac:dyDescent="0.3"/>
  <cols>
    <col min="1" max="1" width="3.33203125" customWidth="1"/>
    <col min="2" max="2" width="24.88671875" bestFit="1" customWidth="1"/>
    <col min="3" max="3" width="18.6640625" bestFit="1" customWidth="1"/>
    <col min="4" max="4" width="18.5546875" bestFit="1" customWidth="1"/>
  </cols>
  <sheetData>
    <row r="1" spans="2:3" ht="27" customHeight="1" x14ac:dyDescent="0.3">
      <c r="B1" s="1" t="s">
        <v>29</v>
      </c>
      <c r="C1" t="s">
        <v>375</v>
      </c>
    </row>
    <row r="2" spans="2:3" ht="27" customHeight="1" x14ac:dyDescent="0.3">
      <c r="B2" s="1" t="s">
        <v>350</v>
      </c>
      <c r="C2" s="19">
        <v>1</v>
      </c>
    </row>
    <row r="4" spans="2:3" ht="27" customHeight="1" x14ac:dyDescent="0.3">
      <c r="B4" s="1" t="s">
        <v>368</v>
      </c>
      <c r="C4" t="s">
        <v>325</v>
      </c>
    </row>
    <row r="5" spans="2:3" ht="27" customHeight="1" x14ac:dyDescent="0.3">
      <c r="B5" s="2" t="s">
        <v>369</v>
      </c>
      <c r="C5" s="56">
        <v>72</v>
      </c>
    </row>
    <row r="6" spans="2:3" ht="27" customHeight="1" x14ac:dyDescent="0.3">
      <c r="B6" s="2" t="s">
        <v>356</v>
      </c>
      <c r="C6" s="56">
        <v>687</v>
      </c>
    </row>
    <row r="7" spans="2:3" ht="27" customHeight="1" x14ac:dyDescent="0.3">
      <c r="B7" s="2" t="s">
        <v>357</v>
      </c>
      <c r="C7" s="56">
        <v>789</v>
      </c>
    </row>
    <row r="8" spans="2:3" ht="27" customHeight="1" x14ac:dyDescent="0.3">
      <c r="B8" s="2" t="s">
        <v>358</v>
      </c>
      <c r="C8" s="56">
        <v>872</v>
      </c>
    </row>
    <row r="9" spans="2:3" ht="27" customHeight="1" x14ac:dyDescent="0.3">
      <c r="B9" s="2" t="s">
        <v>359</v>
      </c>
      <c r="C9" s="56">
        <v>911</v>
      </c>
    </row>
    <row r="10" spans="2:3" ht="27" customHeight="1" x14ac:dyDescent="0.3">
      <c r="B10" s="2" t="s">
        <v>360</v>
      </c>
      <c r="C10" s="56">
        <v>1001</v>
      </c>
    </row>
    <row r="11" spans="2:3" ht="27" customHeight="1" x14ac:dyDescent="0.3">
      <c r="B11" s="2" t="s">
        <v>370</v>
      </c>
      <c r="C11" s="56">
        <v>1446</v>
      </c>
    </row>
    <row r="12" spans="2:3" ht="27" customHeight="1" x14ac:dyDescent="0.3">
      <c r="B12" s="2" t="s">
        <v>371</v>
      </c>
      <c r="C12" s="56">
        <v>1586</v>
      </c>
    </row>
    <row r="13" spans="2:3" ht="27" customHeight="1" x14ac:dyDescent="0.3">
      <c r="B13" s="2" t="s">
        <v>372</v>
      </c>
      <c r="C13" s="56">
        <v>2280</v>
      </c>
    </row>
    <row r="14" spans="2:3" ht="27" customHeight="1" x14ac:dyDescent="0.3">
      <c r="B14" s="2" t="s">
        <v>373</v>
      </c>
      <c r="C14" s="56">
        <v>2457</v>
      </c>
    </row>
    <row r="15" spans="2:3" ht="27" customHeight="1" x14ac:dyDescent="0.3">
      <c r="B15" s="2" t="s">
        <v>353</v>
      </c>
      <c r="C15" s="56">
        <v>3368.72</v>
      </c>
    </row>
    <row r="16" spans="2:3" ht="27" customHeight="1" x14ac:dyDescent="0.3">
      <c r="B16" s="2" t="s">
        <v>374</v>
      </c>
      <c r="C16" s="56">
        <v>15469.72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DE92-88E0-4C81-93D5-6045E8CAB93F}">
  <sheetPr codeName="Sheet3"/>
  <dimension ref="B1:C16"/>
  <sheetViews>
    <sheetView workbookViewId="0">
      <selection activeCell="B3" sqref="B3"/>
    </sheetView>
  </sheetViews>
  <sheetFormatPr defaultColWidth="11.5546875" defaultRowHeight="27" customHeight="1" x14ac:dyDescent="0.3"/>
  <cols>
    <col min="1" max="1" width="3.33203125" customWidth="1"/>
    <col min="2" max="2" width="24.88671875" bestFit="1" customWidth="1"/>
    <col min="3" max="3" width="20.21875" bestFit="1" customWidth="1"/>
    <col min="4" max="4" width="20.109375" bestFit="1" customWidth="1"/>
  </cols>
  <sheetData>
    <row r="1" spans="2:3" ht="27" customHeight="1" x14ac:dyDescent="0.3">
      <c r="B1" s="1" t="s">
        <v>29</v>
      </c>
      <c r="C1" t="s">
        <v>375</v>
      </c>
    </row>
    <row r="2" spans="2:3" ht="27" customHeight="1" x14ac:dyDescent="0.3">
      <c r="B2" s="1" t="s">
        <v>350</v>
      </c>
      <c r="C2" s="19">
        <v>1</v>
      </c>
    </row>
    <row r="4" spans="2:3" ht="27" customHeight="1" x14ac:dyDescent="0.3">
      <c r="B4" s="1" t="s">
        <v>368</v>
      </c>
      <c r="C4" t="s">
        <v>326</v>
      </c>
    </row>
    <row r="5" spans="2:3" ht="27" customHeight="1" x14ac:dyDescent="0.3">
      <c r="B5" s="2" t="s">
        <v>369</v>
      </c>
      <c r="C5" s="56">
        <v>51988</v>
      </c>
    </row>
    <row r="6" spans="2:3" ht="27" customHeight="1" x14ac:dyDescent="0.3">
      <c r="B6" s="2" t="s">
        <v>357</v>
      </c>
      <c r="C6" s="56">
        <v>11117</v>
      </c>
    </row>
    <row r="7" spans="2:3" ht="27" customHeight="1" x14ac:dyDescent="0.3">
      <c r="B7" s="2" t="s">
        <v>358</v>
      </c>
      <c r="C7" s="56">
        <v>9997</v>
      </c>
    </row>
    <row r="8" spans="2:3" ht="27" customHeight="1" x14ac:dyDescent="0.3">
      <c r="B8" s="2" t="s">
        <v>359</v>
      </c>
      <c r="C8" s="56">
        <v>9528</v>
      </c>
    </row>
    <row r="9" spans="2:3" ht="27" customHeight="1" x14ac:dyDescent="0.3">
      <c r="B9" s="2" t="s">
        <v>356</v>
      </c>
      <c r="C9" s="56">
        <v>8510</v>
      </c>
    </row>
    <row r="10" spans="2:3" ht="27" customHeight="1" x14ac:dyDescent="0.3">
      <c r="B10" s="2" t="s">
        <v>360</v>
      </c>
      <c r="C10" s="56">
        <v>8264</v>
      </c>
    </row>
    <row r="11" spans="2:3" ht="27" customHeight="1" x14ac:dyDescent="0.3">
      <c r="B11" s="2" t="s">
        <v>371</v>
      </c>
      <c r="C11" s="56">
        <v>5315</v>
      </c>
    </row>
    <row r="12" spans="2:3" ht="27" customHeight="1" x14ac:dyDescent="0.3">
      <c r="B12" s="2" t="s">
        <v>370</v>
      </c>
      <c r="C12" s="56">
        <v>4949</v>
      </c>
    </row>
    <row r="13" spans="2:3" ht="27" customHeight="1" x14ac:dyDescent="0.3">
      <c r="B13" s="2" t="s">
        <v>372</v>
      </c>
      <c r="C13" s="56">
        <v>2969</v>
      </c>
    </row>
    <row r="14" spans="2:3" ht="27" customHeight="1" x14ac:dyDescent="0.3">
      <c r="B14" s="2" t="s">
        <v>373</v>
      </c>
      <c r="C14" s="56">
        <v>2561</v>
      </c>
    </row>
    <row r="15" spans="2:3" ht="27" customHeight="1" x14ac:dyDescent="0.3">
      <c r="B15" s="2" t="s">
        <v>353</v>
      </c>
      <c r="C15" s="56">
        <v>2133</v>
      </c>
    </row>
    <row r="16" spans="2:3" ht="27" customHeight="1" x14ac:dyDescent="0.3">
      <c r="B16" s="2" t="s">
        <v>374</v>
      </c>
      <c r="C16" s="56">
        <v>117331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ResultsEntry</vt:lpstr>
      <vt:lpstr>PES CB23ST</vt:lpstr>
      <vt:lpstr>Consumption CB23ST</vt:lpstr>
      <vt:lpstr>Perf-Power-CB23ST</vt:lpstr>
      <vt:lpstr>PES CB23MT</vt:lpstr>
      <vt:lpstr>Consumption CB23MT</vt:lpstr>
      <vt:lpstr>Perf-Power-CB23MT</vt:lpstr>
      <vt:lpstr>PES GB5</vt:lpstr>
      <vt:lpstr>Consumption GB5</vt:lpstr>
      <vt:lpstr>Perf-Power-GB5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2024-03-18T19:32:14Z</dcterms:modified>
</cp:coreProperties>
</file>