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DAC66B3C-D74C-4584-B5D4-0E0AFD892BD0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9" i="1" l="1"/>
  <c r="T119" i="1"/>
  <c r="U119" i="1"/>
  <c r="V119" i="1"/>
  <c r="W119" i="1"/>
  <c r="S118" i="1"/>
  <c r="C118" i="8" s="1"/>
  <c r="T118" i="1"/>
  <c r="U118" i="1"/>
  <c r="V118" i="1"/>
  <c r="W118" i="1"/>
  <c r="S117" i="1"/>
  <c r="C117" i="9" s="1"/>
  <c r="T117" i="1"/>
  <c r="U117" i="1"/>
  <c r="V117" i="1"/>
  <c r="W117" i="1"/>
  <c r="Q116" i="1"/>
  <c r="P116" i="1"/>
  <c r="S116" i="1"/>
  <c r="C116" i="8" s="1"/>
  <c r="T116" i="1"/>
  <c r="U116" i="1"/>
  <c r="V116" i="1"/>
  <c r="W116" i="1"/>
  <c r="S115" i="1"/>
  <c r="C115" i="9" s="1"/>
  <c r="T115" i="1"/>
  <c r="U115" i="1"/>
  <c r="V115" i="1"/>
  <c r="W115" i="1"/>
  <c r="S114" i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T111" i="1"/>
  <c r="U111" i="1"/>
  <c r="V111" i="1"/>
  <c r="W111" i="1"/>
  <c r="S110" i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T106" i="1"/>
  <c r="U106" i="1"/>
  <c r="V106" i="1"/>
  <c r="W106" i="1"/>
  <c r="S105" i="1"/>
  <c r="C105" i="9" s="1"/>
  <c r="T105" i="1"/>
  <c r="U105" i="1"/>
  <c r="V105" i="1"/>
  <c r="W105" i="1"/>
  <c r="S104" i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18" i="9" l="1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100" i="1" l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<sst xmlns="http://schemas.openxmlformats.org/spreadsheetml/2006/main" count="870" uniqueCount="298">
  <si>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</si>
  <si>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</si>
  <si>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</si>
  <si>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</si>
  <si>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</si>
  <si>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</si>
  <si>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</si>
  <si>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</si>
  <si>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</si>
  <si>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</si>
  <si>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</si>
  <si>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</si>
  <si>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</si>
  <si>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</si>
  <si>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</si>
  <si>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</si>
  <si>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</si>
  <si>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</si>
  <si>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</si>
  <si>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</si>
  <si>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</si>
  <si>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</si>
  <si>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</si>
  <si>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</si>
  <si>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</si>
  <si>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</si>
  <si>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</si>
  <si>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</si>
  <si>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</si>
  <si>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</si>
  <si>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</si>
  <si>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</si>
  <si>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</si>
  <si>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</si>
  <si>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</si>
  <si>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</si>
  <si>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</si>
  <si>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</si>
  <si>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</si>
  <si>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</si>
  <si>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</si>
  <si>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</si>
  <si>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</si>
  <si>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</si>
  <si>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</si>
  <si>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</si>
  <si>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</si>
  <si>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</si>
  <si>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</si>
  <si>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</si>
  <si>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</si>
  <si>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</si>
  <si>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</si>
  <si>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</si>
  <si>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</si>
  <si>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</si>
  <si>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</si>
  <si>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</si>
  <si>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</si>
  <si>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</si>
  <si>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</si>
  <si>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</si>
  <si>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</si>
  <si>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</si>
  <si>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</si>
  <si>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</si>
  <si>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</si>
  <si>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</si>
  <si>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</si>
  <si>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</si>
  <si>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</si>
  <si>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</si>
  <si>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</si>
  <si>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</si>
  <si>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</si>
  <si>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</si>
  <si>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</si>
  <si>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</si>
  <si>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</si>
  <si>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</si>
  <si>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</si>
  <si>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</si>
  <si>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</si>
  <si>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</si>
  <si>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</si>
  <si>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</si>
  <si>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</si>
  <si>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</si>
  <si>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</si>
  <si>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</si>
  <si>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</si>
  <si>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</si>
  <si>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</si>
  <si>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</si>
  <si>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</si>
  <si>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</si>
  <si>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</si>
  <si>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</si>
  <si>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</si>
  <si>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</si>
  <si>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</si>
  <si>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</si>
  <si>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</si>
  <si>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</si>
  <si>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</si>
  <si>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</si>
  <si>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</si>
  <si>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</si>
  <si>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</si>
  <si>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</si>
  <si>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</si>
  <si>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</si>
  <si>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</si>
  <si>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</si>
  <si>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</si>
  <si>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</si>
  <si>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</si>
  <si>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</si>
  <si>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</si>
  <si>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</si>
  <si>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</si>
  <si>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</si>
  <si>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</si>
  <si>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</si>
  <si>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</si>
  <si>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</si>
  <si>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</si>
  <si>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</si>
  <si>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</si>
  <si>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</si>
  <si>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</si>
  <si>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</si>
  <si>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</si>
  <si>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</si>
  <si>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</si>
  <si>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</si>
  <si>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</si>
  <si>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</si>
  <si>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</si>
  <si>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</si>
  <si>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</si>
  <si>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</si>
  <si>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</si>
  <si>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</si>
  <si>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</si>
  <si>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</si>
  <si>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</si>
  <si>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</si>
  <si>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</si>
  <si>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</si>
  <si>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</si>
  <si>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</si>
  <si>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</si>
  <si>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</si>
  <si>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</si>
  <si>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</si>
  <si>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</si>
  <si>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</si>
  <si>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</si>
  <si>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</si>
  <si>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</si>
  <si>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</si>
  <si>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</si>
  <si>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</si>
  <si>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</si>
  <si>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</si>
  <si>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</si>
  <si>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</si>
  <si>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</si>
  <si>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</si>
  <si>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</si>
  <si>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</si>
  <si>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</si>
  <si>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</si>
  <si>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</si>
  <si>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</si>
  <si>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</si>
  <si>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</si>
  <si>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</si>
  <si>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</si>
  <si>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</si>
  <si>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</si>
  <si>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</si>
  <si>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</si>
  <si>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</si>
  <si>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</si>
  <si>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</si>
  <si>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</si>
  <si>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</si>
  <si>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</si>
  <si>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</si>
  <si>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</si>
  <si>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</si>
  <si>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</si>
  <si>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</si>
  <si>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</si>
  <si>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</si>
  <si>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</si>
  <si>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</si>
  <si>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</si>
  <si>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</si>
  <si>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</si>
  <si>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</si>
  <si>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</si>
  <si>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</si>
  <si>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</si>
  <si>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</si>
  <si>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</si>
  <si>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</si>
  <si>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</si>
  <si>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</si>
  <si>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</si>
  <si>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</si>
  <si>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</si>
  <si>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</si>
  <si>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</si>
  <si>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</si>
  <si>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</si>
  <si>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</si>
  <si>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</si>
  <si>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</si>
  <si>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</si>
  <si>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</si>
  <si>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</si>
  <si>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</si>
  <si>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</si>
  <si>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</si>
  <si>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</si>
  <si>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</si>
  <si>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</si>
  <si>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</si>
  <si>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</si>
  <si>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</si>
  <si>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</si>
  <si>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</si>
  <si>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</si>
  <si>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</si>
  <si>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</si>
  <si>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</si>
  <si>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</si>
  <si>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</si>
  <si>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</si>
  <si>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</si>
  <si>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</si>
  <si>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</si>
  <si>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</si>
  <si>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</si>
  <si>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</si>
  <si>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</si>
  <si>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</si>
  <si>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</si>
  <si>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</si>
  <si>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</si>
  <si>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</si>
  <si>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</si>
  <si>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</si>
  <si>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</si>
  <si>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</si>
  <si>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</si>
  <si>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</si>
  <si>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</si>
  <si>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</si>
  <si>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</si>
  <si>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</si>
  <si>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</si>
  <si>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</si>
  <si>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</si>
  <si>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</si>
  <si>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</si>
  <si>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</si>
  <si>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</si>
  <si>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</si>
  <si>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</si>
  <si>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</si>
  <si>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</si>
  <si>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</si>
  <si>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</si>
  <si>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</si>
  <si>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</si>
  <si>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</si>
  <si>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</si>
  <si>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</si>
  <si>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</si>
  <si>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</si>
  <si>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</si>
  <si>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</si>
  <si>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</si>
  <si>
    <t>R7 6800U (Rembrandt)</t>
  </si>
  <si>
    <t>thigobr</t>
  </si>
  <si>
    <t>R7 6800U (Rembrandt) [113]</t>
  </si>
  <si>
    <t>cTDP 105w</t>
  </si>
  <si>
    <t>cTDP 65w</t>
  </si>
  <si>
    <t>@105w</t>
  </si>
  <si>
    <t>R9 3900X (Matisse)</t>
  </si>
  <si>
    <t>.vodka</t>
  </si>
  <si>
    <t>R9 3900X (Matisse) [116]</t>
  </si>
  <si>
    <t>R9 7950X (Raphael) @105w [114]</t>
  </si>
  <si>
    <t>R9 7950X (Raphael) @65w [115]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</si>
</sst>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60"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F2-4158-A5FE-335585A11C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F2-4158-A5FE-335585A11C7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2-4158-A5FE-335585A11C7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DF2-4158-A5FE-335585A11C71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DF2-4158-A5FE-335585A11C71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ST'!$B$4:$B$52</c:f>
              <c:strCache>
                <c:ptCount val="48"/>
                <c:pt idx="0">
                  <c:v>R9 3900X (Matisse) [116]</c:v>
                </c:pt>
                <c:pt idx="1">
                  <c:v>i5 8600k (Coffee Lake) v0.5.1 [39]</c:v>
                </c:pt>
                <c:pt idx="2">
                  <c:v>i5 4300U (Haswell) v0.6.0 [58]</c:v>
                </c:pt>
                <c:pt idx="3">
                  <c:v>i7 8700k (Coffee Lake) @5Ghz v0.5.1 [41]</c:v>
                </c:pt>
                <c:pt idx="4">
                  <c:v>Celeron N5100 (JasperLake) [80]</c:v>
                </c:pt>
                <c:pt idx="5">
                  <c:v>R9 5900X (Vermeer) [90]</c:v>
                </c:pt>
                <c:pt idx="6">
                  <c:v>R9 5950X (Vermeer) v0.5.1 [43]</c:v>
                </c:pt>
                <c:pt idx="7">
                  <c:v>R7 5800X (Vermeer) [66]</c:v>
                </c:pt>
                <c:pt idx="8">
                  <c:v>R5 3500U (Picasso) [73]</c:v>
                </c:pt>
                <c:pt idx="9">
                  <c:v>i5 11500 (Rocket Lake) [83]</c:v>
                </c:pt>
                <c:pt idx="10">
                  <c:v>i7 7500U (Kaby Lake) 2C/4T v0.5.1 [36]</c:v>
                </c:pt>
                <c:pt idx="11">
                  <c:v>i7 11700K (Rocket Lake) [84]</c:v>
                </c:pt>
                <c:pt idx="12">
                  <c:v>i5 8365U (WhiskeyLake) v0.3.1 [11]</c:v>
                </c:pt>
                <c:pt idx="13">
                  <c:v>R5 5600X (Vermeer) [76]</c:v>
                </c:pt>
                <c:pt idx="14">
                  <c:v>P Silver N6000 (JasperLake) [79]</c:v>
                </c:pt>
                <c:pt idx="15">
                  <c:v>R7 3700X (Matisse) v0.6.0 [47]</c:v>
                </c:pt>
                <c:pt idx="16">
                  <c:v>i5 8250U (WhiskeyLake) v0.6.0 [51]</c:v>
                </c:pt>
                <c:pt idx="17">
                  <c:v>i7 9750H (Coffee Lake) [71]</c:v>
                </c:pt>
                <c:pt idx="18">
                  <c:v>i3 6157U (Skylake) v0.6.0 [63]</c:v>
                </c:pt>
                <c:pt idx="19">
                  <c:v>R9 7950X (Raphael) [111]</c:v>
                </c:pt>
                <c:pt idx="20">
                  <c:v>R9 7900X (Raphael) [110]</c:v>
                </c:pt>
                <c:pt idx="21">
                  <c:v>R5 2500U (Raven Ridge) [75]</c:v>
                </c:pt>
                <c:pt idx="22">
                  <c:v>i7 11800H (TigerLake-8C) [95]</c:v>
                </c:pt>
                <c:pt idx="23">
                  <c:v>i7 1065G (IceLake) v0.3.1 [3]</c:v>
                </c:pt>
                <c:pt idx="24">
                  <c:v>R7 4750U (Renoir) v0.3.1 [7]</c:v>
                </c:pt>
                <c:pt idx="25">
                  <c:v>R9 7950X (Raphael) @105w [114]</c:v>
                </c:pt>
                <c:pt idx="26">
                  <c:v>R9 7950X (Raphael) @65w [115]</c:v>
                </c:pt>
                <c:pt idx="27">
                  <c:v>R7 4700U (Renoir) [1]</c:v>
                </c:pt>
                <c:pt idx="28">
                  <c:v>i9 12900K (AlderLake) @125w [101]</c:v>
                </c:pt>
                <c:pt idx="29">
                  <c:v>R5 PRO 4650G (Renoir) v0.3.1 [12]</c:v>
                </c:pt>
                <c:pt idx="30">
                  <c:v>i5 12600K (AlderLake) [98]</c:v>
                </c:pt>
                <c:pt idx="31">
                  <c:v>i9 12900K (AlderLake) [100]</c:v>
                </c:pt>
                <c:pt idx="32">
                  <c:v>R7 7700X (Raphael) [109]</c:v>
                </c:pt>
                <c:pt idx="33">
                  <c:v>R7 4750G (Renoir) v0.3.1 [5]</c:v>
                </c:pt>
                <c:pt idx="34">
                  <c:v>i7 1165G7 (TigerLake) [82]</c:v>
                </c:pt>
                <c:pt idx="35">
                  <c:v>R5 4600H (Renoir) Win11 v0.6.0 [44]</c:v>
                </c:pt>
                <c:pt idx="36">
                  <c:v>i7 12700H (AlderLake) [105]</c:v>
                </c:pt>
                <c:pt idx="37">
                  <c:v>R5 5600G (Cezanne) [96]</c:v>
                </c:pt>
                <c:pt idx="38">
                  <c:v>R7 6850H (Rembrandt) [107]</c:v>
                </c:pt>
                <c:pt idx="39">
                  <c:v>R3 4300G (Renoir) [81]</c:v>
                </c:pt>
                <c:pt idx="40">
                  <c:v>R5 4500U (Renoir) [74]</c:v>
                </c:pt>
                <c:pt idx="41">
                  <c:v>R7 PRO 5750GE (Cezanne) [103]</c:v>
                </c:pt>
                <c:pt idx="42">
                  <c:v>R7 5800H (Cezanne) [77]</c:v>
                </c:pt>
                <c:pt idx="43">
                  <c:v>R9 5900HS (Cezanne) v0.5.0 [30]</c:v>
                </c:pt>
                <c:pt idx="44">
                  <c:v>R5 7600X (Raphael) [108]</c:v>
                </c:pt>
                <c:pt idx="45">
                  <c:v>R7 6800U (Rembrandt) [113]</c:v>
                </c:pt>
                <c:pt idx="46">
                  <c:v>Apple M1 Max Estimate [97]</c:v>
                </c:pt>
                <c:pt idx="47">
                  <c:v>Apple M1 Estimate [94]</c:v>
                </c:pt>
              </c:strCache>
            </c:strRef>
          </c:cat>
          <c:val>
            <c:numRef>
              <c:f>'PES ST'!$C$4:$C$52</c:f>
              <c:numCache>
                <c:formatCode>#,##0.00</c:formatCode>
                <c:ptCount val="48"/>
                <c:pt idx="0">
                  <c:v>56.38</c:v>
                </c:pt>
                <c:pt idx="1">
                  <c:v>58.25</c:v>
                </c:pt>
                <c:pt idx="2">
                  <c:v>58.95</c:v>
                </c:pt>
                <c:pt idx="3">
                  <c:v>61.55</c:v>
                </c:pt>
                <c:pt idx="4">
                  <c:v>65.849999999999994</c:v>
                </c:pt>
                <c:pt idx="5">
                  <c:v>71.430000000000007</c:v>
                </c:pt>
                <c:pt idx="6">
                  <c:v>74.44</c:v>
                </c:pt>
                <c:pt idx="7">
                  <c:v>77.22</c:v>
                </c:pt>
                <c:pt idx="8">
                  <c:v>78.09</c:v>
                </c:pt>
                <c:pt idx="9">
                  <c:v>83.47</c:v>
                </c:pt>
                <c:pt idx="10">
                  <c:v>83.49</c:v>
                </c:pt>
                <c:pt idx="11">
                  <c:v>83.97</c:v>
                </c:pt>
                <c:pt idx="12">
                  <c:v>88.24</c:v>
                </c:pt>
                <c:pt idx="13">
                  <c:v>94.92</c:v>
                </c:pt>
                <c:pt idx="14">
                  <c:v>95.02</c:v>
                </c:pt>
                <c:pt idx="15">
                  <c:v>101.29</c:v>
                </c:pt>
                <c:pt idx="16">
                  <c:v>107.39</c:v>
                </c:pt>
                <c:pt idx="17">
                  <c:v>111.07</c:v>
                </c:pt>
                <c:pt idx="18">
                  <c:v>112.03</c:v>
                </c:pt>
                <c:pt idx="19">
                  <c:v>117.05</c:v>
                </c:pt>
                <c:pt idx="20">
                  <c:v>123.05</c:v>
                </c:pt>
                <c:pt idx="21">
                  <c:v>126.49</c:v>
                </c:pt>
                <c:pt idx="22">
                  <c:v>127.66</c:v>
                </c:pt>
                <c:pt idx="23">
                  <c:v>127.76</c:v>
                </c:pt>
                <c:pt idx="24">
                  <c:v>137.88</c:v>
                </c:pt>
                <c:pt idx="25">
                  <c:v>139.27000000000001</c:v>
                </c:pt>
                <c:pt idx="26">
                  <c:v>140.1</c:v>
                </c:pt>
                <c:pt idx="27">
                  <c:v>143.16999999999999</c:v>
                </c:pt>
                <c:pt idx="28">
                  <c:v>145.66</c:v>
                </c:pt>
                <c:pt idx="29">
                  <c:v>146.74</c:v>
                </c:pt>
                <c:pt idx="30">
                  <c:v>146.91</c:v>
                </c:pt>
                <c:pt idx="31">
                  <c:v>148.72</c:v>
                </c:pt>
                <c:pt idx="32">
                  <c:v>151.38999999999999</c:v>
                </c:pt>
                <c:pt idx="33">
                  <c:v>153.88</c:v>
                </c:pt>
                <c:pt idx="34">
                  <c:v>155.84</c:v>
                </c:pt>
                <c:pt idx="35">
                  <c:v>158.59</c:v>
                </c:pt>
                <c:pt idx="36">
                  <c:v>171.78</c:v>
                </c:pt>
                <c:pt idx="37">
                  <c:v>177.67</c:v>
                </c:pt>
                <c:pt idx="38">
                  <c:v>185.72</c:v>
                </c:pt>
                <c:pt idx="39">
                  <c:v>188.44</c:v>
                </c:pt>
                <c:pt idx="40">
                  <c:v>190</c:v>
                </c:pt>
                <c:pt idx="41">
                  <c:v>205.28</c:v>
                </c:pt>
                <c:pt idx="42">
                  <c:v>210.66</c:v>
                </c:pt>
                <c:pt idx="43">
                  <c:v>216.08</c:v>
                </c:pt>
                <c:pt idx="44">
                  <c:v>221.41</c:v>
                </c:pt>
                <c:pt idx="45">
                  <c:v>245.16</c:v>
                </c:pt>
                <c:pt idx="46">
                  <c:v>297.27408581529943</c:v>
                </c:pt>
                <c:pt idx="47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C1-4C78-A44D-27D55D06C6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C1-4C78-A44D-27D55D06C6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AC1-4C78-A44D-27D55D06C6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ST'!$B$4:$B$52</c:f>
              <c:strCache>
                <c:ptCount val="48"/>
                <c:pt idx="0">
                  <c:v>R9 3900X (Matisse) [116]</c:v>
                </c:pt>
                <c:pt idx="1">
                  <c:v>i5 8600k (Coffee Lake) v0.5.1 [39]</c:v>
                </c:pt>
                <c:pt idx="2">
                  <c:v>R9 5950X (Vermeer) v0.5.1 [43]</c:v>
                </c:pt>
                <c:pt idx="3">
                  <c:v>R9 5900X (Vermeer) [90]</c:v>
                </c:pt>
                <c:pt idx="4">
                  <c:v>i7 8700k (Coffee Lake) @5Ghz v0.5.1 [41]</c:v>
                </c:pt>
                <c:pt idx="5">
                  <c:v>R7 5800X (Vermeer) [66]</c:v>
                </c:pt>
                <c:pt idx="6">
                  <c:v>i7 11700K (Rocket Lake) [84]</c:v>
                </c:pt>
                <c:pt idx="7">
                  <c:v>R9 7950X (Raphael) [111]</c:v>
                </c:pt>
                <c:pt idx="8">
                  <c:v>i5 11500 (Rocket Lake) [83]</c:v>
                </c:pt>
                <c:pt idx="9">
                  <c:v>R9 7900X (Raphael) [110]</c:v>
                </c:pt>
                <c:pt idx="10">
                  <c:v>R5 5600X (Vermeer) [76]</c:v>
                </c:pt>
                <c:pt idx="11">
                  <c:v>R9 7950X (Raphael) @105w [114]</c:v>
                </c:pt>
                <c:pt idx="12">
                  <c:v>R9 7950X (Raphael) @65w [115]</c:v>
                </c:pt>
                <c:pt idx="13">
                  <c:v>i9 12900K (AlderLake) @125w [101]</c:v>
                </c:pt>
                <c:pt idx="14">
                  <c:v>i9 12900K (AlderLake) [100]</c:v>
                </c:pt>
                <c:pt idx="15">
                  <c:v>R7 7700X (Raphael) [109]</c:v>
                </c:pt>
                <c:pt idx="16">
                  <c:v>i5 12600K (AlderLake) [98]</c:v>
                </c:pt>
                <c:pt idx="17">
                  <c:v>R7 3700X (Matisse) v0.6.0 [47]</c:v>
                </c:pt>
                <c:pt idx="18">
                  <c:v>i7 11800H (TigerLake-8C) [95]</c:v>
                </c:pt>
                <c:pt idx="19">
                  <c:v>R5 3500U (Picasso) [73]</c:v>
                </c:pt>
                <c:pt idx="20">
                  <c:v>i5 4300U (Haswell) v0.6.0 [58]</c:v>
                </c:pt>
                <c:pt idx="21">
                  <c:v>i7 9750H (Coffee Lake) [71]</c:v>
                </c:pt>
                <c:pt idx="22">
                  <c:v>i7 12700H (AlderLake) [105]</c:v>
                </c:pt>
                <c:pt idx="23">
                  <c:v>i5 8365U (WhiskeyLake) v0.3.1 [11]</c:v>
                </c:pt>
                <c:pt idx="24">
                  <c:v>i7 1165G7 (TigerLake) [82]</c:v>
                </c:pt>
                <c:pt idx="25">
                  <c:v>i7 7500U (Kaby Lake) 2C/4T v0.5.1 [36]</c:v>
                </c:pt>
                <c:pt idx="26">
                  <c:v>R5 7600X (Raphael) [108]</c:v>
                </c:pt>
                <c:pt idx="27">
                  <c:v>R5 PRO 4650G (Renoir) v0.3.1 [12]</c:v>
                </c:pt>
                <c:pt idx="28">
                  <c:v>R7 4700U (Renoir) [1]</c:v>
                </c:pt>
                <c:pt idx="29">
                  <c:v>R7 4750U (Renoir) v0.3.1 [7]</c:v>
                </c:pt>
                <c:pt idx="30">
                  <c:v>i5 8250U (WhiskeyLake) v0.6.0 [51]</c:v>
                </c:pt>
                <c:pt idx="31">
                  <c:v>R7 4750G (Renoir) v0.3.1 [5]</c:v>
                </c:pt>
                <c:pt idx="32">
                  <c:v>R7 6850H (Rembrandt) [107]</c:v>
                </c:pt>
                <c:pt idx="33">
                  <c:v>R5 5600G (Cezanne) [96]</c:v>
                </c:pt>
                <c:pt idx="34">
                  <c:v>i7 1065G (IceLake) v0.3.1 [3]</c:v>
                </c:pt>
                <c:pt idx="35">
                  <c:v>Celeron N5100 (JasperLake) [80]</c:v>
                </c:pt>
                <c:pt idx="36">
                  <c:v>R7 PRO 5750GE (Cezanne) [103]</c:v>
                </c:pt>
                <c:pt idx="37">
                  <c:v>P Silver N6000 (JasperLake) [79]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R5 2500U (Raven Ridge) [75]</c:v>
                </c:pt>
                <c:pt idx="41">
                  <c:v>R9 5900HS (Cezanne) v0.5.0 [30]</c:v>
                </c:pt>
                <c:pt idx="42">
                  <c:v>R5 4500U (Renoir) [74]</c:v>
                </c:pt>
                <c:pt idx="43">
                  <c:v>R7 6800U (Rembrandt) [113]</c:v>
                </c:pt>
                <c:pt idx="44">
                  <c:v>i3 6157U (Skylake) v0.6.0 [63]</c:v>
                </c:pt>
                <c:pt idx="45">
                  <c:v>R3 4300G (Renoir) [81]</c:v>
                </c:pt>
                <c:pt idx="46">
                  <c:v>Apple M1 Max Estimate [97]</c:v>
                </c:pt>
                <c:pt idx="47">
                  <c:v>Apple M1 Estimate [94]</c:v>
                </c:pt>
              </c:strCache>
            </c:strRef>
          </c:cat>
          <c:val>
            <c:numRef>
              <c:f>'Consumption ST'!$C$4:$C$52</c:f>
              <c:numCache>
                <c:formatCode>General</c:formatCode>
                <c:ptCount val="48"/>
                <c:pt idx="0">
                  <c:v>29352</c:v>
                </c:pt>
                <c:pt idx="1">
                  <c:v>27864</c:v>
                </c:pt>
                <c:pt idx="2">
                  <c:v>26935</c:v>
                </c:pt>
                <c:pt idx="3">
                  <c:v>26897</c:v>
                </c:pt>
                <c:pt idx="4">
                  <c:v>25887</c:v>
                </c:pt>
                <c:pt idx="5">
                  <c:v>24558</c:v>
                </c:pt>
                <c:pt idx="6">
                  <c:v>23458.63</c:v>
                </c:pt>
                <c:pt idx="7">
                  <c:v>21111</c:v>
                </c:pt>
                <c:pt idx="8">
                  <c:v>20987</c:v>
                </c:pt>
                <c:pt idx="9">
                  <c:v>20376</c:v>
                </c:pt>
                <c:pt idx="10">
                  <c:v>20057.62</c:v>
                </c:pt>
                <c:pt idx="11">
                  <c:v>19138.57</c:v>
                </c:pt>
                <c:pt idx="12">
                  <c:v>19028.63</c:v>
                </c:pt>
                <c:pt idx="13">
                  <c:v>16888</c:v>
                </c:pt>
                <c:pt idx="14">
                  <c:v>16621</c:v>
                </c:pt>
                <c:pt idx="15">
                  <c:v>16232</c:v>
                </c:pt>
                <c:pt idx="16">
                  <c:v>16019</c:v>
                </c:pt>
                <c:pt idx="17">
                  <c:v>15775</c:v>
                </c:pt>
                <c:pt idx="18">
                  <c:v>14109</c:v>
                </c:pt>
                <c:pt idx="19">
                  <c:v>13745</c:v>
                </c:pt>
                <c:pt idx="20">
                  <c:v>13379.46</c:v>
                </c:pt>
                <c:pt idx="21">
                  <c:v>13062.5</c:v>
                </c:pt>
                <c:pt idx="22">
                  <c:v>12332</c:v>
                </c:pt>
                <c:pt idx="23">
                  <c:v>11657</c:v>
                </c:pt>
                <c:pt idx="24">
                  <c:v>11590</c:v>
                </c:pt>
                <c:pt idx="25">
                  <c:v>11096</c:v>
                </c:pt>
                <c:pt idx="26">
                  <c:v>10913</c:v>
                </c:pt>
                <c:pt idx="27">
                  <c:v>10450</c:v>
                </c:pt>
                <c:pt idx="28">
                  <c:v>10432</c:v>
                </c:pt>
                <c:pt idx="29">
                  <c:v>10396</c:v>
                </c:pt>
                <c:pt idx="30">
                  <c:v>10395</c:v>
                </c:pt>
                <c:pt idx="31">
                  <c:v>10352</c:v>
                </c:pt>
                <c:pt idx="32">
                  <c:v>10028</c:v>
                </c:pt>
                <c:pt idx="33">
                  <c:v>9989</c:v>
                </c:pt>
                <c:pt idx="34">
                  <c:v>9839</c:v>
                </c:pt>
                <c:pt idx="35">
                  <c:v>9505</c:v>
                </c:pt>
                <c:pt idx="36">
                  <c:v>8876.3700000000008</c:v>
                </c:pt>
                <c:pt idx="37">
                  <c:v>8577.2000000000007</c:v>
                </c:pt>
                <c:pt idx="38">
                  <c:v>8278</c:v>
                </c:pt>
                <c:pt idx="39">
                  <c:v>8085</c:v>
                </c:pt>
                <c:pt idx="40">
                  <c:v>7799</c:v>
                </c:pt>
                <c:pt idx="41">
                  <c:v>7445</c:v>
                </c:pt>
                <c:pt idx="42">
                  <c:v>7302.14</c:v>
                </c:pt>
                <c:pt idx="43">
                  <c:v>7000.34</c:v>
                </c:pt>
                <c:pt idx="44">
                  <c:v>6987</c:v>
                </c:pt>
                <c:pt idx="45">
                  <c:v>6349.88</c:v>
                </c:pt>
                <c:pt idx="46">
                  <c:v>6083</c:v>
                </c:pt>
                <c:pt idx="47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8BB-4C77-A0FA-6F457491BC0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8BB-4C77-A0FA-6F457491BC0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8BB-4C77-A0FA-6F457491BC0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BB-4C77-A0FA-6F457491BC0F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BB-4C77-A0FA-6F457491BC0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MT'!$B$4:$B$52</c:f>
              <c:strCache>
                <c:ptCount val="48"/>
                <c:pt idx="0">
                  <c:v>i5 4300U (Haswell) v0.6.0 [58]</c:v>
                </c:pt>
                <c:pt idx="1">
                  <c:v>Celeron N5100 (JasperLake) [80]</c:v>
                </c:pt>
                <c:pt idx="2">
                  <c:v>i7 7500U (Kaby Lake) 2C/4T v0.5.1 [36]</c:v>
                </c:pt>
                <c:pt idx="3">
                  <c:v>i3 6157U (Skylake) v0.6.0 [63]</c:v>
                </c:pt>
                <c:pt idx="4">
                  <c:v>P Silver N6000 (JasperLake) [79]</c:v>
                </c:pt>
                <c:pt idx="5">
                  <c:v>R5 3500U (Picasso) [73]</c:v>
                </c:pt>
                <c:pt idx="6">
                  <c:v>i5 8365U (WhiskeyLake) v0.3.1 [11]</c:v>
                </c:pt>
                <c:pt idx="7">
                  <c:v>i5 8600k (Coffee Lake) v0.5.1 [39]</c:v>
                </c:pt>
                <c:pt idx="8">
                  <c:v>i5 8250U (WhiskeyLake) v0.6.0 [51]</c:v>
                </c:pt>
                <c:pt idx="9">
                  <c:v>i7 1065G (IceLake) v0.3.1 [3]</c:v>
                </c:pt>
                <c:pt idx="10">
                  <c:v>i7 8700k (Coffee Lake) @5Ghz v0.5.1 [41]</c:v>
                </c:pt>
                <c:pt idx="11">
                  <c:v>i7 1165G7 (TigerLake) [82]</c:v>
                </c:pt>
                <c:pt idx="12">
                  <c:v>R5 2500U (Raven Ridge) [75]</c:v>
                </c:pt>
                <c:pt idx="13">
                  <c:v>i5 11500 (Rocket Lake) [83]</c:v>
                </c:pt>
                <c:pt idx="14">
                  <c:v>R3 4300G (Renoir) [81]</c:v>
                </c:pt>
                <c:pt idx="15">
                  <c:v>i7 9750H (Coffee Lake) [71]</c:v>
                </c:pt>
                <c:pt idx="16">
                  <c:v>R5 PRO 4650G (Renoir) v0.3.1 [12]</c:v>
                </c:pt>
                <c:pt idx="17">
                  <c:v>R5 4600H (Renoir) Win11 v0.6.0 [44]</c:v>
                </c:pt>
                <c:pt idx="18">
                  <c:v>i7 11700K (Rocket Lake) [84]</c:v>
                </c:pt>
                <c:pt idx="19">
                  <c:v>R5 4500U (Renoir) [74]</c:v>
                </c:pt>
                <c:pt idx="20">
                  <c:v>R5 5600X (Vermeer) [76]</c:v>
                </c:pt>
                <c:pt idx="21">
                  <c:v>R5 5600G (Cezanne) [96]</c:v>
                </c:pt>
                <c:pt idx="22">
                  <c:v>R7 5800X (Vermeer) [66]</c:v>
                </c:pt>
                <c:pt idx="23">
                  <c:v>R7 3700X (Matisse) v0.6.0 [47]</c:v>
                </c:pt>
                <c:pt idx="24">
                  <c:v>R7 4750G (Renoir) v0.3.1 [5]</c:v>
                </c:pt>
                <c:pt idx="25">
                  <c:v>R7 4700U (Renoir) [1]</c:v>
                </c:pt>
                <c:pt idx="26">
                  <c:v>i7 11800H (TigerLake-8C) [95]</c:v>
                </c:pt>
                <c:pt idx="27">
                  <c:v>i5 12600K (AlderLake) [98]</c:v>
                </c:pt>
                <c:pt idx="28">
                  <c:v>R9 3900X (Matisse) [116]</c:v>
                </c:pt>
                <c:pt idx="29">
                  <c:v>R5 7600X (Raphael) [108]</c:v>
                </c:pt>
                <c:pt idx="30">
                  <c:v>R7 5800H (Cezanne) [77]</c:v>
                </c:pt>
                <c:pt idx="31">
                  <c:v>R7 4750U (Renoir) v0.3.1 [7]</c:v>
                </c:pt>
                <c:pt idx="32">
                  <c:v>R9 5900HS (Cezanne) v0.5.0 [30]</c:v>
                </c:pt>
                <c:pt idx="33">
                  <c:v>i9 12900K (AlderLake) [100]</c:v>
                </c:pt>
                <c:pt idx="34">
                  <c:v>i7 12700H (AlderLake) [105]</c:v>
                </c:pt>
                <c:pt idx="35">
                  <c:v>R9 5900X (Vermeer) [90]</c:v>
                </c:pt>
                <c:pt idx="36">
                  <c:v>R7 7700X (Raphael) [109]</c:v>
                </c:pt>
                <c:pt idx="37">
                  <c:v>R7 PRO 5750GE (Cezanne) [103]</c:v>
                </c:pt>
                <c:pt idx="38">
                  <c:v>R7 6800U (Rembrandt) [113]</c:v>
                </c:pt>
                <c:pt idx="39">
                  <c:v>R7 6850H (Rembrandt) [107]</c:v>
                </c:pt>
                <c:pt idx="40">
                  <c:v>Apple M1 Estimate [94]</c:v>
                </c:pt>
                <c:pt idx="41">
                  <c:v>i9 12900K (AlderLake) @125w [101]</c:v>
                </c:pt>
                <c:pt idx="42">
                  <c:v>Apple M1 Max Estimate [97]</c:v>
                </c:pt>
                <c:pt idx="43">
                  <c:v>R9 7900X (Raphael) [110]</c:v>
                </c:pt>
                <c:pt idx="44">
                  <c:v>R9 5950X (Vermeer) v0.5.1 [43]</c:v>
                </c:pt>
                <c:pt idx="45">
                  <c:v>R9 7950X (Raphael) [111]</c:v>
                </c:pt>
                <c:pt idx="46">
                  <c:v>R9 7950X (Raphael) @105w [114]</c:v>
                </c:pt>
                <c:pt idx="47">
                  <c:v>R9 7950X (Raphael) @65w [115]</c:v>
                </c:pt>
              </c:strCache>
            </c:strRef>
          </c:cat>
          <c:val>
            <c:numRef>
              <c:f>'PES MT'!$C$4:$C$52</c:f>
              <c:numCache>
                <c:formatCode>#,##0.00</c:formatCode>
                <c:ptCount val="48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1136.33</c:v>
                </c:pt>
                <c:pt idx="12">
                  <c:v>1216.69</c:v>
                </c:pt>
                <c:pt idx="13">
                  <c:v>1480.21</c:v>
                </c:pt>
                <c:pt idx="14">
                  <c:v>1513.55</c:v>
                </c:pt>
                <c:pt idx="15">
                  <c:v>1535</c:v>
                </c:pt>
                <c:pt idx="16">
                  <c:v>1818.77</c:v>
                </c:pt>
                <c:pt idx="17">
                  <c:v>1878.68</c:v>
                </c:pt>
                <c:pt idx="18">
                  <c:v>1887.59</c:v>
                </c:pt>
                <c:pt idx="19">
                  <c:v>2061.89</c:v>
                </c:pt>
                <c:pt idx="20">
                  <c:v>2098.9899999999998</c:v>
                </c:pt>
                <c:pt idx="21">
                  <c:v>2225.96</c:v>
                </c:pt>
                <c:pt idx="22">
                  <c:v>2341.54</c:v>
                </c:pt>
                <c:pt idx="23">
                  <c:v>2569.91</c:v>
                </c:pt>
                <c:pt idx="24">
                  <c:v>2637.56</c:v>
                </c:pt>
                <c:pt idx="25">
                  <c:v>2656.06</c:v>
                </c:pt>
                <c:pt idx="26">
                  <c:v>2779.74</c:v>
                </c:pt>
                <c:pt idx="27">
                  <c:v>3113.06</c:v>
                </c:pt>
                <c:pt idx="28">
                  <c:v>3221.89</c:v>
                </c:pt>
                <c:pt idx="29">
                  <c:v>3285.45</c:v>
                </c:pt>
                <c:pt idx="30">
                  <c:v>3492.77</c:v>
                </c:pt>
                <c:pt idx="31">
                  <c:v>3599.63</c:v>
                </c:pt>
                <c:pt idx="32">
                  <c:v>3936.18</c:v>
                </c:pt>
                <c:pt idx="33">
                  <c:v>4012.09</c:v>
                </c:pt>
                <c:pt idx="34">
                  <c:v>4214.75</c:v>
                </c:pt>
                <c:pt idx="35">
                  <c:v>4236.1000000000004</c:v>
                </c:pt>
                <c:pt idx="36">
                  <c:v>4444.33</c:v>
                </c:pt>
                <c:pt idx="37">
                  <c:v>4818.3599999999997</c:v>
                </c:pt>
                <c:pt idx="38">
                  <c:v>4928.8</c:v>
                </c:pt>
                <c:pt idx="39">
                  <c:v>5041.29</c:v>
                </c:pt>
                <c:pt idx="40">
                  <c:v>5380.0754286575102</c:v>
                </c:pt>
                <c:pt idx="41">
                  <c:v>5553.64</c:v>
                </c:pt>
                <c:pt idx="42">
                  <c:v>5753.1937416758474</c:v>
                </c:pt>
                <c:pt idx="43">
                  <c:v>6261.2</c:v>
                </c:pt>
                <c:pt idx="44">
                  <c:v>6668.05</c:v>
                </c:pt>
                <c:pt idx="45">
                  <c:v>8913.74</c:v>
                </c:pt>
                <c:pt idx="46">
                  <c:v>11599.53</c:v>
                </c:pt>
                <c:pt idx="47">
                  <c:v>14202.83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0E8-8301-37856C09EEA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FA-40E8-8301-37856C09E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FA-40E8-8301-37856C09E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FA-40E8-8301-37856C09EEA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FA-40E8-8301-37856C09EEA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6FA-40E8-8301-37856C09EEA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MT'!$B$4:$B$52</c:f>
              <c:strCache>
                <c:ptCount val="48"/>
                <c:pt idx="0">
                  <c:v>i5 8600k (Coffee Lake) v0.5.1 [39]</c:v>
                </c:pt>
                <c:pt idx="1">
                  <c:v>i7 8700k (Coffee Lake) @5Ghz v0.5.1 [41]</c:v>
                </c:pt>
                <c:pt idx="2">
                  <c:v>i5 4300U (Haswell) v0.6.0 [58]</c:v>
                </c:pt>
                <c:pt idx="3">
                  <c:v>i7 11700K (Rocket Lake) [84]</c:v>
                </c:pt>
                <c:pt idx="4">
                  <c:v>i9 12900K (AlderLake) [100]</c:v>
                </c:pt>
                <c:pt idx="5">
                  <c:v>R7 5800X (Vermeer) [66]</c:v>
                </c:pt>
                <c:pt idx="6">
                  <c:v>i5 11500 (Rocket Lake) [83]</c:v>
                </c:pt>
                <c:pt idx="7">
                  <c:v>R9 3900X (Matisse) [116]</c:v>
                </c:pt>
                <c:pt idx="8">
                  <c:v>i5 12600K (AlderLake) [98]</c:v>
                </c:pt>
                <c:pt idx="9">
                  <c:v>R5 5600X (Vermeer) [76]</c:v>
                </c:pt>
                <c:pt idx="10">
                  <c:v>R5 PRO 4650G (Renoir) v0.3.1 [12]</c:v>
                </c:pt>
                <c:pt idx="11">
                  <c:v>R7 3700X (Matisse) v0.6.0 [47]</c:v>
                </c:pt>
                <c:pt idx="12">
                  <c:v>R5 5600G (Cezanne) [96]</c:v>
                </c:pt>
                <c:pt idx="13">
                  <c:v>i7 9750H (Coffee Lake) [71]</c:v>
                </c:pt>
                <c:pt idx="14">
                  <c:v>R9 5900X (Vermeer) [90]</c:v>
                </c:pt>
                <c:pt idx="15">
                  <c:v>R7 4750G (Renoir) v0.3.1 [5]</c:v>
                </c:pt>
                <c:pt idx="16">
                  <c:v>R5 3500U (Picasso) [73]</c:v>
                </c:pt>
                <c:pt idx="17">
                  <c:v>i7 7500U (Kaby Lake) 2C/4T v0.5.1 [36]</c:v>
                </c:pt>
                <c:pt idx="18">
                  <c:v>i7 1165G7 (TigerLake) [82]</c:v>
                </c:pt>
                <c:pt idx="19">
                  <c:v>R5 7600X (Raphael) [108]</c:v>
                </c:pt>
                <c:pt idx="20">
                  <c:v>i5 8250U (WhiskeyLake) v0.6.0 [51]</c:v>
                </c:pt>
                <c:pt idx="21">
                  <c:v>i3 6157U (Skylake) v0.6.0 [63]</c:v>
                </c:pt>
                <c:pt idx="22">
                  <c:v>R7 7700X (Raphael) [109]</c:v>
                </c:pt>
                <c:pt idx="23">
                  <c:v>i7 11800H (TigerLake-8C) [95]</c:v>
                </c:pt>
                <c:pt idx="24">
                  <c:v>R9 7900X (Raphael) [110]</c:v>
                </c:pt>
                <c:pt idx="25">
                  <c:v>i5 8365U (WhiskeyLake) v0.3.1 [11]</c:v>
                </c:pt>
                <c:pt idx="26">
                  <c:v>Celeron N5100 (JasperLake) [80]</c:v>
                </c:pt>
                <c:pt idx="27">
                  <c:v>i9 12900K (AlderLake) @125w [101]</c:v>
                </c:pt>
                <c:pt idx="28">
                  <c:v>R9 5950X (Vermeer) v0.5.1 [43]</c:v>
                </c:pt>
                <c:pt idx="29">
                  <c:v>R3 4300G (Renoir) [81]</c:v>
                </c:pt>
                <c:pt idx="30">
                  <c:v>R9 7950X (Raphael) [111]</c:v>
                </c:pt>
                <c:pt idx="31">
                  <c:v>i7 1065G (IceLake) v0.3.1 [3]</c:v>
                </c:pt>
                <c:pt idx="32">
                  <c:v>R5 4600H (Renoir) Win11 v0.6.0 [44]</c:v>
                </c:pt>
                <c:pt idx="33">
                  <c:v>R7 5800H (Cezanne) [77]</c:v>
                </c:pt>
                <c:pt idx="34">
                  <c:v>P Silver N6000 (JasperLake) [79]</c:v>
                </c:pt>
                <c:pt idx="35">
                  <c:v>i7 12700H (AlderLake) [105]</c:v>
                </c:pt>
                <c:pt idx="36">
                  <c:v>R9 7950X (Raphael) @105w [114]</c:v>
                </c:pt>
                <c:pt idx="37">
                  <c:v>R9 5900HS (Cezanne) v0.5.0 [30]</c:v>
                </c:pt>
                <c:pt idx="38">
                  <c:v>R5 4500U (Renoir) [74]</c:v>
                </c:pt>
                <c:pt idx="39">
                  <c:v>R7 PRO 5750GE (Cezanne) [103]</c:v>
                </c:pt>
                <c:pt idx="40">
                  <c:v>R5 2500U (Raven Ridge) [75]</c:v>
                </c:pt>
                <c:pt idx="41">
                  <c:v>R7 6850H (Rembrandt) [107]</c:v>
                </c:pt>
                <c:pt idx="42">
                  <c:v>Apple M1 Max Estimate [97]</c:v>
                </c:pt>
                <c:pt idx="43">
                  <c:v>R7 4700U (Renoir) [1]</c:v>
                </c:pt>
                <c:pt idx="44">
                  <c:v>R9 7950X (Raphael) @65w [115]</c:v>
                </c:pt>
                <c:pt idx="45">
                  <c:v>R7 4750U (Renoir) v0.3.1 [7]</c:v>
                </c:pt>
                <c:pt idx="46">
                  <c:v>Apple M1 Estimate [94]</c:v>
                </c:pt>
                <c:pt idx="47">
                  <c:v>R7 6800U (Rembrandt) [113]</c:v>
                </c:pt>
              </c:strCache>
            </c:strRef>
          </c:cat>
          <c:val>
            <c:numRef>
              <c:f>'Consumption MT'!$C$4:$C$52</c:f>
              <c:numCache>
                <c:formatCode>General</c:formatCode>
                <c:ptCount val="48"/>
                <c:pt idx="0">
                  <c:v>12266</c:v>
                </c:pt>
                <c:pt idx="1">
                  <c:v>12017</c:v>
                </c:pt>
                <c:pt idx="2">
                  <c:v>9015.32</c:v>
                </c:pt>
                <c:pt idx="3">
                  <c:v>8241.4330000000009</c:v>
                </c:pt>
                <c:pt idx="4">
                  <c:v>7095</c:v>
                </c:pt>
                <c:pt idx="5">
                  <c:v>6777</c:v>
                </c:pt>
                <c:pt idx="6">
                  <c:v>6750</c:v>
                </c:pt>
                <c:pt idx="7">
                  <c:v>6311</c:v>
                </c:pt>
                <c:pt idx="8">
                  <c:v>6234</c:v>
                </c:pt>
                <c:pt idx="9">
                  <c:v>5870.3512499999997</c:v>
                </c:pt>
                <c:pt idx="10">
                  <c:v>5785</c:v>
                </c:pt>
                <c:pt idx="11">
                  <c:v>5444</c:v>
                </c:pt>
                <c:pt idx="12">
                  <c:v>5441</c:v>
                </c:pt>
                <c:pt idx="13">
                  <c:v>5428.6440000000002</c:v>
                </c:pt>
                <c:pt idx="14">
                  <c:v>5274</c:v>
                </c:pt>
                <c:pt idx="15">
                  <c:v>5262</c:v>
                </c:pt>
                <c:pt idx="16">
                  <c:v>5238</c:v>
                </c:pt>
                <c:pt idx="17">
                  <c:v>5226</c:v>
                </c:pt>
                <c:pt idx="18">
                  <c:v>5208</c:v>
                </c:pt>
                <c:pt idx="19">
                  <c:v>5156</c:v>
                </c:pt>
                <c:pt idx="20">
                  <c:v>5030</c:v>
                </c:pt>
                <c:pt idx="21">
                  <c:v>4965</c:v>
                </c:pt>
                <c:pt idx="22">
                  <c:v>4821</c:v>
                </c:pt>
                <c:pt idx="23">
                  <c:v>4800.7988888888895</c:v>
                </c:pt>
                <c:pt idx="24">
                  <c:v>4764</c:v>
                </c:pt>
                <c:pt idx="25">
                  <c:v>4575</c:v>
                </c:pt>
                <c:pt idx="26">
                  <c:v>4550</c:v>
                </c:pt>
                <c:pt idx="27">
                  <c:v>4469</c:v>
                </c:pt>
                <c:pt idx="28">
                  <c:v>4149</c:v>
                </c:pt>
                <c:pt idx="29">
                  <c:v>4075.1950000000002</c:v>
                </c:pt>
                <c:pt idx="30">
                  <c:v>4067</c:v>
                </c:pt>
                <c:pt idx="31">
                  <c:v>3912</c:v>
                </c:pt>
                <c:pt idx="32">
                  <c:v>3886</c:v>
                </c:pt>
                <c:pt idx="33">
                  <c:v>3775</c:v>
                </c:pt>
                <c:pt idx="34">
                  <c:v>3703.3049999999998</c:v>
                </c:pt>
                <c:pt idx="35">
                  <c:v>3495</c:v>
                </c:pt>
                <c:pt idx="36">
                  <c:v>3245.53</c:v>
                </c:pt>
                <c:pt idx="37">
                  <c:v>3010</c:v>
                </c:pt>
                <c:pt idx="38">
                  <c:v>2723.7275</c:v>
                </c:pt>
                <c:pt idx="39">
                  <c:v>2681.15</c:v>
                </c:pt>
                <c:pt idx="40">
                  <c:v>2588</c:v>
                </c:pt>
                <c:pt idx="41">
                  <c:v>2500</c:v>
                </c:pt>
                <c:pt idx="42">
                  <c:v>2431</c:v>
                </c:pt>
                <c:pt idx="43">
                  <c:v>2410</c:v>
                </c:pt>
                <c:pt idx="44">
                  <c:v>2387</c:v>
                </c:pt>
                <c:pt idx="45">
                  <c:v>2029</c:v>
                </c:pt>
                <c:pt idx="46">
                  <c:v>1669.5</c:v>
                </c:pt>
                <c:pt idx="47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6E0B28E3-A522-444B-9465-5A898BD55E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D8DBDBDE-3813-40EA-9E7F-C5E8A30BCC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A21969EA-7624-439A-8D2E-29784F8931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39F82746-5151-4902-AD3F-13C876D9B9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AF96AA-6725-45A0-ADFD-065FAA557E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5536032F-5300-4C75-9131-FFB7EA8C8A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9D5D1D13-24D5-4004-AAB4-FFA1C69A72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249F5855-3929-457F-B382-2B4B82ACFE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185ABBA7-BED6-4D13-80A4-DC26743243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B7FE9753-444C-40B6-AD4B-DD2D3FD1820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FBE1D751-8C71-4F2F-9E37-E11EAC0019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DAFC185-8BFA-444D-8711-6A71676C48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17E1CA40-077D-4FE3-A55B-BF779CAC1F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73029862-86F5-4103-81B8-92B38927EF5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BCB36DC0-F552-44E6-A92E-35F93A9772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9E9161D9-DA5A-40B5-B314-E515592F45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5491617670867996"/>
                  <c:y val="-2.1154601719906057E-2"/>
                </c:manualLayout>
              </c:layout>
              <c:tx>
                <c:rich>
                  <a:bodyPr/>
                  <a:lstStyle/>
                  <a:p>
                    <a:fld id="{3314E223-F938-4FC5-9CCD-0AE46B7BE0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74D5E87-224F-4819-AF3A-D2FC712D9B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92A467A-5931-4A0F-9767-07CA7AEEA6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3C02BD4C-AAA3-4DCA-8295-5D31FC13BA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0DE7662-285E-4680-98C5-CAC4C18331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569A5F1-C5E9-46E1-BC2A-EAA98BCF15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C6D610DB-30BD-4198-817D-11F70E49F5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11F633C4-1CB9-4C81-B9F8-0F9A34A9D2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F9081A-877F-4280-AF76-90525790DC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11B7FA8F-BC11-40FE-96C2-F56DC961F0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BD2EF6A6-67ED-41E2-81FF-1A1F63E054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3202BF50-4169-4F0E-A73C-51AB16D3F5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787453231283099"/>
                  <c:y val="2.1280747293884975E-2"/>
                </c:manualLayout>
              </c:layout>
              <c:tx>
                <c:rich>
                  <a:bodyPr/>
                  <a:lstStyle/>
                  <a:p>
                    <a:fld id="{590D519C-8480-4AA4-B1B9-BD9AE7A16C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9BFDDAD8-244E-4672-A276-AC2D595DCC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CFF13E-F0C7-422E-A4FC-E58FE948379B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00457F29-8F9F-4BB6-87F4-BA583D201F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69FA27B5-3525-448B-A056-716D53D80E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4983854C-0F28-4596-AA8F-27C33E2DD2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DC9D9814-D215-40F4-A774-CE5AA882E6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301111111111111"/>
                  <c:y val="2.3988888888888785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BF5582-7199-479A-8349-656C902E0852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095F51D1-53A1-490E-89A0-E62F33932E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0A261371-6AFE-4BB1-B64B-D6465D4276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CE424D38-9C41-4365-8746-582280DDE8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18167442541290652"/>
                  <c:y val="7.0080874432731186E-2"/>
                </c:manualLayout>
              </c:layout>
              <c:tx>
                <c:rich>
                  <a:bodyPr/>
                  <a:lstStyle/>
                  <a:p>
                    <a:fld id="{353D8866-F14F-41C6-B65F-7BA04CF0FE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4BB8CA-810E-4A42-9E46-9A5956133BE6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BE3906-B484-4F4F-BF65-245DC66A1097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35904E-2FB0-40C7-A55D-A170145EE0B1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7E4B95-407A-49E3-9FE2-46B85F1EAB06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320FF871-3EEA-4616-A0B8-4015239C34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0.20037777777777788"/>
                  <c:y val="0"/>
                </c:manualLayout>
              </c:layout>
              <c:tx>
                <c:rich>
                  <a:bodyPr/>
                  <a:lstStyle/>
                  <a:p>
                    <a:fld id="{733413E6-D5A9-46C5-943E-EBA1BF9D63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1.6933333333333436E-2"/>
                  <c:y val="3.5277777777777776E-2"/>
                </c:manualLayout>
              </c:layout>
              <c:tx>
                <c:rich>
                  <a:bodyPr/>
                  <a:lstStyle/>
                  <a:p>
                    <a:fld id="{CDEF8F66-C851-43B7-B610-24DBA87B33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C807D822-B4B8-4D37-B5A9-76504B55CD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375.1</c:v>
                </c:pt>
                <c:pt idx="113">
                  <c:v>604.24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R9 7950X (Raphael) @105w [114]</c:v>
                  </c:pt>
                  <c:pt idx="112">
                    <c:v>R9 7950X (Raphael) @65w [115]</c:v>
                  </c:pt>
                  <c:pt idx="113">
                    <c:v>R9 3900X (Matisse) [116]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1051.04781584381</c:v>
                </c:pt>
                <c:pt idx="113">
                  <c:v>681.38457345325696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525.52390792190499</c:v>
                </c:pt>
                <c:pt idx="113">
                  <c:v>340.69228672662848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262.7619539609525</c:v>
                </c:pt>
                <c:pt idx="113">
                  <c:v>170.34614336331424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175.17463597396835</c:v>
                </c:pt>
                <c:pt idx="113">
                  <c:v>113.56409557554284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131.38097698047625</c:v>
                </c:pt>
                <c:pt idx="113">
                  <c:v>85.17307168165712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105.104781584381</c:v>
                </c:pt>
                <c:pt idx="113">
                  <c:v>68.138457345325705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87.587317986984175</c:v>
                </c:pt>
                <c:pt idx="113">
                  <c:v>56.782047787771418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75.074843988843583</c:v>
                </c:pt>
                <c:pt idx="113">
                  <c:v>48.670326675232644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65.690488490238124</c:v>
                </c:pt>
                <c:pt idx="113">
                  <c:v>42.58653584082856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58.391545324656107</c:v>
                </c:pt>
                <c:pt idx="113">
                  <c:v>37.854698525180943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52.552390792190501</c:v>
                </c:pt>
                <c:pt idx="113">
                  <c:v>34.069228672662852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C66DE84-A839-42B3-82F4-A2F54D645C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0AEA7E-8750-400A-969D-9251B805E1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0DD501C9-E29D-4834-9D25-66763CA7E3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966303D9-35DA-41A8-8110-90F0ECA453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6E7CA46D-EEF5-44EC-B462-D90B9FF86B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6025FA-F064-40FC-B479-87F8A45944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A16C318A-E553-4D1E-AAB4-0CD3053EE4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A5B4CB-3237-410D-8A0A-BA265C3E2DB2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CBD6A2E9-05CC-4D61-8807-2DCBC82730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ADF0FC7B-6A58-44D8-B383-2E2AE35EBA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5F63F74-8824-4ED2-8F47-1843B6C1DA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69CCA96-40F2-4064-9FB8-03396D8876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6841E0E2-2143-4658-A962-096CA6E720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6BE9C8E-29DE-482F-9DB6-BAD7599A10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D84FFF9-8E18-48F7-9AAB-C7D611B4A0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93F34205-B862-4566-9916-138FC6665B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6969C09D-E089-463A-AE5D-263CBC2CDD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03E7039-FE39-496F-84BB-96CDDF790B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675DD5E-529A-45FD-A856-1800AB70FA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A3A60BA-69A5-445D-82A0-0F945D1F86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6AABFE3-0B34-48B7-8518-C8B68C892B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27FC68ED-9837-4F89-83C0-277C6F14E8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33178579-9C6F-487A-A652-15C4138D35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92C56B1B-1D42-4001-B0CC-BE1B1FFCE4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504ACD7-F794-489D-8B76-C630EB3538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7299E28-2807-4DF0-BF52-B0C2AA8130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B5697FE-F004-45AC-9603-58AF71C6E4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EC13EF91-F8B3-4856-8230-3520E010C3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16294DAB-AC0A-4C3D-877A-CB5BF11449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EB8A1968-43FF-4DE8-963B-CF7CB3A2B9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0BA4F38-1046-47C3-A22E-217E099D36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CC144524-7F06-4599-AD10-936E9A756D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67E6340A-6B1A-42EA-9282-4D92D59EE8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B57973FD-830A-4273-926E-AF994E6903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B096739-C3C8-4804-9ED7-B46A8A0975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609661-13A3-4020-82E3-76E1A29674D9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EB946CE-A5F6-4B7F-BE89-96FD801731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65B977D9-DAF1-4CD5-855B-21B0626A3F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999F6043-5530-49BD-AB60-DEACC6EAFE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DD1659B1-887B-4EE3-8EC0-4BDEA3937C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4890EB-249E-4434-BF79-383FC845CB55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47CE09-4F20-442C-9FDD-3C359461195F}" type="CELLRANGE">
                      <a:rPr lang="de-DE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39E9D4-5C54-46EE-9F02-E046F97184AA}" type="CELLRANGE">
                      <a:rPr lang="de-DE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C67705-F0F6-40B8-B0A8-FD9C49CF1E25}" type="CELLRANGE">
                      <a:rPr lang="en-US" b="0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C34E8F3-1BAA-4E76-BB05-92E6946760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BC9807A-B35B-4200-9B95-BD85C42B75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BB2ACE9-015F-4406-BDEA-B130AE773C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8C256CD-9B73-462A-871C-F3C292B277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29.49</c:v>
                </c:pt>
                <c:pt idx="113">
                  <c:v>49.18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R9 7950X (Raphael) @105w [114]</c:v>
                  </c:pt>
                  <c:pt idx="112">
                    <c:v>R9 7950X (Raphael) @65w [115]</c:v>
                  </c:pt>
                  <c:pt idx="113">
                    <c:v>R9 3900X (Matisse) [116]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837.87180561374112</c:v>
                </c:pt>
                <c:pt idx="113">
                  <c:v>316.90698779908098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418.93590280687056</c:v>
                </c:pt>
                <c:pt idx="113">
                  <c:v>158.45349389954049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209.46795140343528</c:v>
                </c:pt>
                <c:pt idx="113">
                  <c:v>79.226746949770245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139.64530093562351</c:v>
                </c:pt>
                <c:pt idx="113">
                  <c:v>52.817831299846823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104.73397570171764</c:v>
                </c:pt>
                <c:pt idx="113">
                  <c:v>39.613373474885123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83.787180561374115</c:v>
                </c:pt>
                <c:pt idx="113">
                  <c:v>31.690698779908097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69.822650467811755</c:v>
                </c:pt>
                <c:pt idx="113">
                  <c:v>26.408915649923411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59.847986115267226</c:v>
                </c:pt>
                <c:pt idx="113">
                  <c:v>22.636213414220069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52.36698785085882</c:v>
                </c:pt>
                <c:pt idx="113">
                  <c:v>19.806686737442561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46.548433645207837</c:v>
                </c:pt>
                <c:pt idx="113">
                  <c:v>17.60594376661561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41.893590280687057</c:v>
                </c:pt>
                <c:pt idx="113">
                  <c:v>15.845349389954048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4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48.696948726851" createdVersion="7" refreshedVersion="8" minRefreshableVersion="3" recordCount="114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1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75.1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4202.83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6.56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79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6800U (Rembrandt) [113]"/>
        <s v="R9 7950X (Raphael) @105w [114]"/>
        <s v="R9 7950X (Raphael) @65w [115]"/>
        <s v="R9 3900X (Matisse) [116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R9 5950X (Vermeer) heavy UV [92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R9 7950X (Raphael) 0.7.5 [106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R7 5900X (Vermeer) @95W v0.6.0 [45]" u="1"/>
        <s v="AMD Ryzen 9 5900HS (Cezanne) v0.3.1 [16]" u="1"/>
        <s v="AMD Ryzen 9 5950X (Vermeer) v0.3.1 [15]" u="1"/>
        <s v="i7 9750H (Coffee Lake) @45W [71]" u="1"/>
        <s v="i7 9750H (Coffee Lake) @55W;-140mV [56]" u="1"/>
        <s v="R7 5800H (Cezanne) [42]" u="1"/>
        <s v="i9 12900K (AlderLake) @241w [100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9 5950X (Vermeer) heavy UV [9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1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n v="100"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100|R5 7600X (Raphael)|BorisTheBlade82||v0.7.5|221,41|10913|413,88|26,37"/>
    <s v="108|AT #100|R5 7600X (Raphael)|BorisTheBlade82||v0.7.5|3285,45|5156|59,03|87,36"/>
    <s v="[TR][TD]108[/TD][TD]AT #100[/TD][TD]R5 7600X (Raphael)[/TD][TD]BorisTheBlade82[/TD][TD][/TD][TD]v0.7.5[/TD][TD]221,41[/TD][TD]10913[/TD][TD]413,88[/TD][TD]26,37[/TD][/TR]"/>
    <s v="[TR][TD]108[/TD][TD]AT #100[/TD][TD]R5 7600X (Raphael)[/TD][TD]BorisTheBlade82[/TD][TD][/TD][TD]v0.7.5[/TD][TD]3285,45[/TD][TD]5156[/TD][TD]59,03[/TD][TD]87,36[/TD][/TR]"/>
  </r>
  <r>
    <n v="109"/>
    <s v="v0.7.5"/>
    <s v="AT"/>
    <n v="100"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100|R7 7700X (Raphael)|BorisTheBlade82||v0.7.5|151,39|16232|406,94|39,89"/>
    <s v="109|AT #100|R7 7700X (Raphael)|BorisTheBlade82||v0.7.5|4444,33|4821|46,68|103,28"/>
    <s v="[TR][TD]109[/TD][TD]AT #100[/TD][TD]R7 7700X (Raphael)[/TD][TD]BorisTheBlade82[/TD][TD][/TD][TD]v0.7.5[/TD][TD]151,39[/TD][TD]16232[/TD][TD]406,94[/TD][TD]39,89[/TD][/TR]"/>
    <s v="[TR][TD]109[/TD][TD]AT #100[/TD][TD]R7 7700X (Raphael)[/TD][TD]BorisTheBlade82[/TD][TD][/TD][TD]v0.7.5[/TD][TD]4444,33[/TD][TD]4821[/TD][TD]46,68[/TD][TD]103,28[/TD][/TR]"/>
  </r>
  <r>
    <n v="110"/>
    <s v="v0.7.5"/>
    <s v="AT"/>
    <n v="100"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100|R9 7900X (Raphael)|BorisTheBlade82||v0.7.5|123,05|20376|398,83|51,09"/>
    <s v="110|AT #100|R9 7900X (Raphael)|BorisTheBlade82||v0.7.5|6261,2|4764|33,52|142,12"/>
    <s v="[TR][TD]110[/TD][TD]AT #100[/TD][TD]R9 7900X (Raphael)[/TD][TD]BorisTheBlade82[/TD][TD][/TD][TD]v0.7.5[/TD][TD]123,05[/TD][TD]20376[/TD][TD]398,83[/TD][TD]51,09[/TD][/TR]"/>
    <s v="[TR][TD]110[/TD][TD]AT #100[/TD][TD]R9 7900X (Raphael)[/TD][TD]BorisTheBlade82[/TD][TD][/TD][TD]v0.7.5[/TD][TD]6261,2[/TD][TD]4764[/TD][TD]33,52[/TD][TD]142,12[/TD][/TR]"/>
  </r>
  <r>
    <n v="111"/>
    <s v="v0.7.5"/>
    <s v="AT"/>
    <n v="100"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100|R9 7950X (Raphael)|BorisTheBlade82||v0.7.5|117,05|21111|404,69|52,17"/>
    <s v="111|AT #100|R9 7950X (Raphael)|BorisTheBlade82||v0.7.5|8913,74|4067|27,59|147,42"/>
    <s v="[TR][TD]111[/TD][TD]AT #100[/TD][TD]R9 7950X (Raphael)[/TD][TD]BorisTheBlade82[/TD][TD][/TD][TD]v0.7.5[/TD][TD]117,05[/TD][TD]21111[/TD][TD]404,69[/TD][TD]52,17[/TD][/TR]"/>
    <s v="[TR][TD]111[/TD][TD]AT #100[/TD][TD]R9 7950X (Raphael)[/TD][TD]BorisTheBlade82[/TD][TD][/TD][TD]v0.7.5[/TD][TD]8913,74[/TD][TD]4067[/TD][TD]27,59[/TD][TD]147,42[/TD][/TR]"/>
  </r>
  <r>
    <n v="112"/>
    <s v="v0.7.5"/>
    <s v="AT"/>
    <n v="100"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100|R9 7950X (Raphael)|BorisTheBlade82||v0.7.5|117,28|21271|400,87|53,06"/>
    <s v="112|AT #100|R9 7950X (Raphael)|BorisTheBlade82||v0.7.5|12370,21|2564|31,53|81,29"/>
    <s v="[TR][TD]112[/TD][TD]AT #100[/TD][TD]R9 7950X (Raphael)[/TD][TD]BorisTheBlade82[/TD][TD][/TD][TD]v0.7.5[/TD][TD]117,28[/TD][TD]21271[/TD][TD]400,87[/TD][TD]53,06[/TD][/TR]"/>
    <s v="[TR][TD]112[/TD][TD]AT #100[/TD][TD]R9 7950X (Raphael)[/TD][TD]BorisTheBlade82[/TD][TD][/TD][TD]v0.7.5[/TD][TD]12370,21[/TD][TD]2564[/TD][TD]31,53[/TD][TD]81,29[/TD][/TR]"/>
  </r>
  <r>
    <n v="113"/>
    <s v="v0.7.5"/>
    <s v="AT"/>
    <n v="101"/>
    <s v="R7 6800U (Rembrandt)"/>
    <s v="thigobr"/>
    <m/>
    <m/>
    <x v="0"/>
    <n v="245.16"/>
    <n v="7000.34"/>
    <n v="582.69000000000005"/>
    <n v="12.01"/>
    <n v="4928.8"/>
    <n v="1557.9180000000001"/>
    <n v="130.22999999999999"/>
    <n v="11.96"/>
    <x v="110"/>
    <s v="113|AT #101|R7 6800U (Rembrandt)|thigobr||v0.7.5|245,16|7000|582,69|12,01"/>
    <s v="113|AT #101|R7 6800U (Rembrandt)|thigobr||v0.7.5|4928,8|1558|130,23|11,96"/>
    <s v="[TR][TD]113[/TD][TD]AT #101[/TD][TD]R7 6800U (Rembrandt)[/TD][TD]thigobr[/TD][TD][/TD][TD]v0.7.5[/TD][TD]245,16[/TD][TD]7000[/TD][TD]582,69[/TD][TD]12,01[/TD][/TR]"/>
    <s v="[TR][TD]113[/TD][TD]AT #101[/TD][TD]R7 6800U (Rembrandt)[/TD][TD]thigobr[/TD][TD][/TD][TD]v0.7.5[/TD][TD]4928,8[/TD][TD]1558[/TD][TD]130,23[/TD][TD]11,96[/TD][/TR]"/>
  </r>
  <r>
    <n v="114"/>
    <s v="v0.7.5"/>
    <s v="AT"/>
    <n v="108"/>
    <s v="R9 7950X (Raphael)"/>
    <s v="Det0x"/>
    <s v="cTDP 105w"/>
    <s v="@105w"/>
    <x v="0"/>
    <n v="139.27000000000001"/>
    <n v="19138.57"/>
    <n v="375.18"/>
    <n v="51.01"/>
    <n v="11599.53"/>
    <n v="3245.53"/>
    <n v="26.56"/>
    <n v="122.18"/>
    <x v="111"/>
    <s v="114|AT #108|R9 7950X (Raphael)|Det0x|cTDP 105w|v0.7.5|139,27|19139|375,18|51,01"/>
    <s v="114|AT #108|R9 7950X (Raphael)|Det0x|cTDP 105w|v0.7.5|11599,53|3246|26,56|122,18"/>
    <s v="[TR][TD]114[/TD][TD]AT #108[/TD][TD]R9 7950X (Raphael)[/TD][TD]Det0x[/TD][TD]cTDP 105w[/TD][TD]v0.7.5[/TD][TD]139,27[/TD][TD]19139[/TD][TD]375,18[/TD][TD]51,01[/TD][/TR]"/>
    <s v="[TR][TD]114[/TD][TD]AT #108[/TD][TD]R9 7950X (Raphael)[/TD][TD]Det0x[/TD][TD]cTDP 105w[/TD][TD]v0.7.5[/TD][TD]11599,53[/TD][TD]3246[/TD][TD]26,56[/TD][TD]122,18[/TD][/TR]"/>
  </r>
  <r>
    <n v="115"/>
    <s v="v0.7.5"/>
    <s v="AT"/>
    <n v="108"/>
    <s v="R9 7950X (Raphael)"/>
    <s v="Det0x"/>
    <s v="cTDP 65w"/>
    <s v="@65w"/>
    <x v="0"/>
    <n v="140.1"/>
    <n v="19028.63"/>
    <n v="375.1"/>
    <n v="50.73"/>
    <n v="14202.83"/>
    <n v="2387"/>
    <n v="29.49"/>
    <n v="80.930000000000007"/>
    <x v="112"/>
    <s v="115|AT #108|R9 7950X (Raphael)|Det0x|cTDP 65w|v0.7.5|140,1|19029|375,1|50,73"/>
    <s v="115|AT #108|R9 7950X (Raphael)|Det0x|cTDP 65w|v0.7.5|14202,83|2387|29,49|80,93"/>
    <s v="[TR][TD]115[/TD][TD]AT #108[/TD][TD]R9 7950X (Raphael)[/TD][TD]Det0x[/TD][TD]cTDP 65w[/TD][TD]v0.7.5[/TD][TD]140,1[/TD][TD]19029[/TD][TD]375,1[/TD][TD]50,73[/TD][/TR]"/>
    <s v="[TR][TD]115[/TD][TD]AT #108[/TD][TD]R9 7950X (Raphae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n v="56.38"/>
    <n v="29352"/>
    <n v="604.24"/>
    <n v="48.58"/>
    <n v="3221.89"/>
    <n v="6311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3">
  <location ref="B3:C5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80">
        <item m="1" x="126"/>
        <item m="1" x="124"/>
        <item m="1" x="116"/>
        <item m="1" x="142"/>
        <item m="1" x="176"/>
        <item m="1" x="143"/>
        <item m="1" x="164"/>
        <item m="1" x="144"/>
        <item m="1" x="117"/>
        <item m="1" x="172"/>
        <item m="1" x="148"/>
        <item m="1" x="169"/>
        <item m="1" x="174"/>
        <item m="1" x="175"/>
        <item m="1" x="136"/>
        <item m="1" x="135"/>
        <item m="1" x="114"/>
        <item m="1" x="153"/>
        <item m="1" x="160"/>
        <item m="1" x="115"/>
        <item x="0"/>
        <item x="1"/>
        <item x="2"/>
        <item x="3"/>
        <item x="4"/>
        <item x="5"/>
        <item x="6"/>
        <item x="7"/>
        <item m="1" x="157"/>
        <item x="9"/>
        <item x="10"/>
        <item x="11"/>
        <item m="1" x="132"/>
        <item x="13"/>
        <item x="14"/>
        <item x="15"/>
        <item x="16"/>
        <item x="17"/>
        <item x="18"/>
        <item x="19"/>
        <item m="1" x="161"/>
        <item m="1" x="162"/>
        <item m="1" x="166"/>
        <item m="1" x="131"/>
        <item m="1" x="125"/>
        <item m="1" x="163"/>
        <item x="8"/>
        <item x="12"/>
        <item x="20"/>
        <item x="21"/>
        <item x="22"/>
        <item x="23"/>
        <item x="24"/>
        <item x="25"/>
        <item m="1" x="152"/>
        <item m="1" x="133"/>
        <item m="1" x="120"/>
        <item x="29"/>
        <item m="1" x="147"/>
        <item m="1" x="149"/>
        <item m="1" x="151"/>
        <item m="1" x="159"/>
        <item m="1" x="173"/>
        <item m="1" x="146"/>
        <item m="1" x="123"/>
        <item m="1" x="177"/>
        <item m="1" x="130"/>
        <item m="1" x="178"/>
        <item m="1" x="145"/>
        <item m="1" x="158"/>
        <item m="1" x="139"/>
        <item m="1" x="14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6"/>
        <item m="1" x="168"/>
        <item m="1" x="118"/>
        <item m="1" x="127"/>
        <item m="1" x="165"/>
        <item m="1" x="171"/>
        <item m="1" x="119"/>
        <item m="1" x="129"/>
        <item m="1" x="155"/>
        <item m="1" x="150"/>
        <item m="1" x="138"/>
        <item m="1" x="170"/>
        <item m="1" x="154"/>
        <item m="1" x="121"/>
        <item x="56"/>
        <item x="43"/>
        <item m="1" x="13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7"/>
        <item m="1" x="122"/>
        <item x="89"/>
        <item x="90"/>
        <item x="91"/>
        <item x="92"/>
        <item x="93"/>
        <item x="94"/>
        <item x="95"/>
        <item x="96"/>
        <item m="1" x="140"/>
        <item x="98"/>
        <item x="99"/>
        <item x="100"/>
        <item x="101"/>
        <item x="102"/>
        <item x="97"/>
        <item m="1" x="12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9">
    <i>
      <x v="178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176"/>
    </i>
    <i>
      <x v="177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63"/>
    </i>
    <i>
      <x v="133"/>
    </i>
    <i>
      <x v="57"/>
    </i>
    <i>
      <x v="170"/>
    </i>
    <i>
      <x v="175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0">
  <location ref="B3:C5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0">
        <item m="1" x="126"/>
        <item m="1" x="124"/>
        <item m="1" x="116"/>
        <item m="1" x="142"/>
        <item m="1" x="176"/>
        <item m="1" x="143"/>
        <item m="1" x="164"/>
        <item m="1" x="144"/>
        <item m="1" x="117"/>
        <item m="1" x="172"/>
        <item m="1" x="148"/>
        <item m="1" x="169"/>
        <item m="1" x="174"/>
        <item m="1" x="175"/>
        <item m="1" x="136"/>
        <item m="1" x="135"/>
        <item m="1" x="114"/>
        <item m="1" x="153"/>
        <item m="1" x="160"/>
        <item m="1" x="115"/>
        <item x="0"/>
        <item x="1"/>
        <item x="2"/>
        <item x="3"/>
        <item x="4"/>
        <item x="5"/>
        <item x="6"/>
        <item x="7"/>
        <item m="1" x="157"/>
        <item x="9"/>
        <item x="10"/>
        <item x="11"/>
        <item m="1" x="132"/>
        <item x="13"/>
        <item x="14"/>
        <item x="15"/>
        <item x="16"/>
        <item x="17"/>
        <item x="18"/>
        <item x="19"/>
        <item m="1" x="161"/>
        <item m="1" x="162"/>
        <item m="1" x="166"/>
        <item m="1" x="131"/>
        <item m="1" x="125"/>
        <item m="1" x="163"/>
        <item x="8"/>
        <item x="12"/>
        <item x="20"/>
        <item x="21"/>
        <item x="22"/>
        <item x="23"/>
        <item x="24"/>
        <item x="25"/>
        <item m="1" x="152"/>
        <item m="1" x="133"/>
        <item m="1" x="120"/>
        <item x="29"/>
        <item m="1" x="147"/>
        <item m="1" x="149"/>
        <item m="1" x="151"/>
        <item m="1" x="159"/>
        <item m="1" x="173"/>
        <item m="1" x="146"/>
        <item m="1" x="123"/>
        <item m="1" x="177"/>
        <item m="1" x="130"/>
        <item m="1" x="178"/>
        <item m="1" x="145"/>
        <item m="1" x="158"/>
        <item m="1" x="139"/>
        <item m="1" x="14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6"/>
        <item m="1" x="168"/>
        <item m="1" x="118"/>
        <item m="1" x="127"/>
        <item m="1" x="165"/>
        <item m="1" x="171"/>
        <item m="1" x="119"/>
        <item m="1" x="129"/>
        <item m="1" x="155"/>
        <item m="1" x="150"/>
        <item m="1" x="138"/>
        <item m="1" x="170"/>
        <item m="1" x="154"/>
        <item m="1" x="121"/>
        <item x="56"/>
        <item x="43"/>
        <item m="1" x="13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7"/>
        <item m="1" x="122"/>
        <item x="89"/>
        <item x="90"/>
        <item x="91"/>
        <item x="92"/>
        <item x="93"/>
        <item x="94"/>
        <item x="95"/>
        <item x="96"/>
        <item m="1" x="140"/>
        <item x="98"/>
        <item x="99"/>
        <item x="100"/>
        <item x="101"/>
        <item x="102"/>
        <item x="97"/>
        <item m="1" x="12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9">
    <i>
      <x v="178"/>
    </i>
    <i>
      <x v="83"/>
    </i>
    <i>
      <x v="87"/>
    </i>
    <i>
      <x v="148"/>
    </i>
    <i>
      <x v="85"/>
    </i>
    <i>
      <x v="122"/>
    </i>
    <i>
      <x v="141"/>
    </i>
    <i>
      <x v="173"/>
    </i>
    <i>
      <x v="139"/>
    </i>
    <i>
      <x v="172"/>
    </i>
    <i>
      <x v="132"/>
    </i>
    <i>
      <x v="176"/>
    </i>
    <i>
      <x v="177"/>
    </i>
    <i>
      <x v="161"/>
    </i>
    <i>
      <x v="166"/>
    </i>
    <i>
      <x v="171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75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8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5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80">
        <item m="1" x="126"/>
        <item m="1" x="124"/>
        <item m="1" x="116"/>
        <item m="1" x="142"/>
        <item m="1" x="176"/>
        <item m="1" x="143"/>
        <item m="1" x="164"/>
        <item m="1" x="144"/>
        <item m="1" x="117"/>
        <item m="1" x="172"/>
        <item m="1" x="148"/>
        <item m="1" x="169"/>
        <item m="1" x="174"/>
        <item m="1" x="175"/>
        <item m="1" x="136"/>
        <item m="1" x="135"/>
        <item m="1" x="114"/>
        <item m="1" x="153"/>
        <item m="1" x="160"/>
        <item m="1" x="115"/>
        <item x="0"/>
        <item x="1"/>
        <item x="2"/>
        <item x="3"/>
        <item x="4"/>
        <item x="5"/>
        <item x="6"/>
        <item x="7"/>
        <item m="1" x="157"/>
        <item x="9"/>
        <item x="10"/>
        <item x="11"/>
        <item m="1" x="132"/>
        <item x="13"/>
        <item x="14"/>
        <item x="15"/>
        <item x="16"/>
        <item x="17"/>
        <item x="18"/>
        <item x="19"/>
        <item m="1" x="161"/>
        <item m="1" x="162"/>
        <item m="1" x="166"/>
        <item m="1" x="131"/>
        <item m="1" x="125"/>
        <item m="1" x="163"/>
        <item x="8"/>
        <item x="12"/>
        <item x="20"/>
        <item x="21"/>
        <item x="22"/>
        <item x="23"/>
        <item x="24"/>
        <item x="25"/>
        <item m="1" x="152"/>
        <item m="1" x="133"/>
        <item m="1" x="120"/>
        <item x="29"/>
        <item m="1" x="147"/>
        <item m="1" x="149"/>
        <item m="1" x="151"/>
        <item m="1" x="159"/>
        <item m="1" x="173"/>
        <item m="1" x="146"/>
        <item m="1" x="123"/>
        <item m="1" x="177"/>
        <item m="1" x="130"/>
        <item m="1" x="178"/>
        <item m="1" x="145"/>
        <item m="1" x="158"/>
        <item m="1" x="139"/>
        <item m="1" x="14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6"/>
        <item m="1" x="168"/>
        <item m="1" x="118"/>
        <item m="1" x="127"/>
        <item m="1" x="165"/>
        <item m="1" x="171"/>
        <item m="1" x="119"/>
        <item m="1" x="129"/>
        <item m="1" x="155"/>
        <item m="1" x="150"/>
        <item m="1" x="138"/>
        <item m="1" x="170"/>
        <item m="1" x="154"/>
        <item m="1" x="121"/>
        <item x="56"/>
        <item x="43"/>
        <item m="1" x="13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7"/>
        <item m="1" x="122"/>
        <item x="89"/>
        <item x="90"/>
        <item x="91"/>
        <item x="92"/>
        <item x="93"/>
        <item x="94"/>
        <item x="95"/>
        <item x="96"/>
        <item m="1" x="140"/>
        <item x="98"/>
        <item x="99"/>
        <item x="100"/>
        <item x="101"/>
        <item x="102"/>
        <item x="97"/>
        <item m="1" x="12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9">
    <i>
      <x v="115"/>
    </i>
    <i>
      <x v="136"/>
    </i>
    <i>
      <x v="80"/>
    </i>
    <i>
      <x v="119"/>
    </i>
    <i>
      <x v="135"/>
    </i>
    <i>
      <x v="129"/>
    </i>
    <i>
      <x v="30"/>
    </i>
    <i>
      <x v="83"/>
    </i>
    <i>
      <x v="110"/>
    </i>
    <i>
      <x v="22"/>
    </i>
    <i>
      <x v="85"/>
    </i>
    <i>
      <x v="138"/>
    </i>
    <i>
      <x v="131"/>
    </i>
    <i>
      <x v="139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75"/>
    </i>
    <i>
      <x v="169"/>
    </i>
    <i>
      <x v="154"/>
    </i>
    <i>
      <x v="161"/>
    </i>
    <i>
      <x v="157"/>
    </i>
    <i>
      <x v="172"/>
    </i>
    <i>
      <x v="87"/>
    </i>
    <i>
      <x v="173"/>
    </i>
    <i>
      <x v="176"/>
    </i>
    <i>
      <x v="17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3:C52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80">
        <item m="1" x="126"/>
        <item m="1" x="124"/>
        <item m="1" x="116"/>
        <item m="1" x="142"/>
        <item m="1" x="176"/>
        <item m="1" x="143"/>
        <item m="1" x="164"/>
        <item m="1" x="144"/>
        <item m="1" x="117"/>
        <item m="1" x="172"/>
        <item m="1" x="148"/>
        <item m="1" x="169"/>
        <item m="1" x="174"/>
        <item m="1" x="175"/>
        <item m="1" x="136"/>
        <item m="1" x="135"/>
        <item m="1" x="114"/>
        <item m="1" x="153"/>
        <item m="1" x="160"/>
        <item m="1" x="115"/>
        <item x="0"/>
        <item x="1"/>
        <item x="2"/>
        <item x="3"/>
        <item x="4"/>
        <item x="5"/>
        <item x="6"/>
        <item x="7"/>
        <item m="1" x="157"/>
        <item x="9"/>
        <item x="10"/>
        <item x="11"/>
        <item m="1" x="132"/>
        <item x="13"/>
        <item x="14"/>
        <item x="15"/>
        <item x="16"/>
        <item x="17"/>
        <item x="18"/>
        <item x="19"/>
        <item m="1" x="161"/>
        <item m="1" x="162"/>
        <item m="1" x="166"/>
        <item m="1" x="131"/>
        <item m="1" x="125"/>
        <item m="1" x="163"/>
        <item x="8"/>
        <item x="12"/>
        <item x="20"/>
        <item x="21"/>
        <item x="22"/>
        <item x="23"/>
        <item x="24"/>
        <item x="25"/>
        <item m="1" x="152"/>
        <item m="1" x="133"/>
        <item m="1" x="120"/>
        <item x="29"/>
        <item m="1" x="147"/>
        <item m="1" x="149"/>
        <item m="1" x="151"/>
        <item m="1" x="159"/>
        <item m="1" x="173"/>
        <item m="1" x="146"/>
        <item m="1" x="123"/>
        <item m="1" x="177"/>
        <item m="1" x="130"/>
        <item m="1" x="178"/>
        <item m="1" x="145"/>
        <item m="1" x="158"/>
        <item m="1" x="139"/>
        <item m="1" x="14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6"/>
        <item m="1" x="168"/>
        <item m="1" x="118"/>
        <item m="1" x="127"/>
        <item m="1" x="165"/>
        <item m="1" x="171"/>
        <item m="1" x="119"/>
        <item m="1" x="129"/>
        <item m="1" x="155"/>
        <item m="1" x="150"/>
        <item m="1" x="138"/>
        <item m="1" x="170"/>
        <item m="1" x="154"/>
        <item m="1" x="121"/>
        <item x="56"/>
        <item x="43"/>
        <item m="1" x="13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7"/>
        <item m="1" x="122"/>
        <item x="89"/>
        <item x="90"/>
        <item x="91"/>
        <item x="92"/>
        <item x="93"/>
        <item x="94"/>
        <item x="95"/>
        <item x="96"/>
        <item m="1" x="140"/>
        <item x="98"/>
        <item x="99"/>
        <item x="100"/>
        <item x="101"/>
        <item x="102"/>
        <item x="97"/>
        <item m="1" x="12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9">
    <i>
      <x v="83"/>
    </i>
    <i>
      <x v="85"/>
    </i>
    <i>
      <x v="115"/>
    </i>
    <i>
      <x v="141"/>
    </i>
    <i>
      <x v="166"/>
    </i>
    <i>
      <x v="122"/>
    </i>
    <i>
      <x v="139"/>
    </i>
    <i>
      <x v="178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22"/>
    </i>
    <i>
      <x v="103"/>
    </i>
    <i>
      <x v="133"/>
    </i>
    <i>
      <x v="135"/>
    </i>
    <i>
      <x v="165"/>
    </i>
    <i>
      <x v="176"/>
    </i>
    <i>
      <x v="57"/>
    </i>
    <i>
      <x v="130"/>
    </i>
    <i>
      <x v="163"/>
    </i>
    <i>
      <x v="131"/>
    </i>
    <i>
      <x v="169"/>
    </i>
    <i>
      <x v="157"/>
    </i>
    <i>
      <x v="20"/>
    </i>
    <i>
      <x v="177"/>
    </i>
    <i>
      <x v="26"/>
    </i>
    <i>
      <x v="154"/>
    </i>
    <i>
      <x v="175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37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0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19" totalsRowShown="0">
  <autoFilter ref="B5:W119" xr:uid="{D71527BF-35EF-41E4-9E51-2CB3A9570C24}"/>
  <tableColumns count="22">
    <tableColumn id="9" xr3:uid="{930AA11C-DBAD-449C-9AAB-58413DD653FF}" name="Ref." dataDxfId="59"/>
    <tableColumn id="12" xr3:uid="{E49439F9-F907-4E59-A719-6E96236549B4}" name="Ver" dataDxfId="58" dataCellStyle="Eingabe"/>
    <tableColumn id="20" xr3:uid="{AD0FEAE1-8D4C-4952-B2FF-6B0C4EC22BC9}" name="Frm" dataDxfId="57" dataCellStyle="Eingabe"/>
    <tableColumn id="1" xr3:uid="{4EB90E3D-8138-420D-9685-23ED5E0CD304}" name="Post" dataDxfId="56" dataCellStyle="Eingabe"/>
    <tableColumn id="2" xr3:uid="{92C57538-460C-4E03-9CB9-83B07236AA32}" name="CPU" dataDxfId="55" dataCellStyle="Eingabe"/>
    <tableColumn id="3" xr3:uid="{F26113B1-1044-4D8E-AAF2-786269A14A78}" name="User" dataDxfId="54" dataCellStyle="Eingabe"/>
    <tableColumn id="11" xr3:uid="{C9A1EC67-185F-4C31-82BF-1FD4E60EEEB8}" name="Remark" dataDxfId="53" dataCellStyle="Eingabe"/>
    <tableColumn id="19" xr3:uid="{94C794A9-6812-467E-9A80-159F40002F47}" name="Chart-Remark" dataDxfId="52" dataCellStyle="Eingabe"/>
    <tableColumn id="17" xr3:uid="{4676CE90-8D18-4367-92DF-8446949D7324}" name="Exclude From Chart" dataDxfId="51" dataCellStyle="Eingabe"/>
    <tableColumn id="4" xr3:uid="{DC9686E4-85C0-47F0-8897-2265DDE0051D}" name="PES ST" dataDxfId="50" dataCellStyle="Eingabe"/>
    <tableColumn id="6" xr3:uid="{374DB514-59D1-4DD5-9B7D-7CBBDA45F154}" name="Cons. ST" dataDxfId="49" dataCellStyle="Komma"/>
    <tableColumn id="13" xr3:uid="{10E1BD7B-CAF9-42F5-8914-D1310D8226D9}" name="Dur. ST" dataDxfId="48" dataCellStyle="Eingabe"/>
    <tableColumn id="14" xr3:uid="{24DAABC1-44C6-41F4-932F-8FE2CC1373D1}" name="Avg. Pwr. ST" dataDxfId="47" dataCellStyle="Eingabe"/>
    <tableColumn id="5" xr3:uid="{12E62267-0D7D-4CE4-BBC7-A7856D373EEC}" name="PES MT" dataDxfId="46" dataCellStyle="Komma"/>
    <tableColumn id="7" xr3:uid="{601EDF6E-3CF8-4495-BCA8-F12B64C740B5}" name="Cons. MT" dataDxfId="45" dataCellStyle="Komma"/>
    <tableColumn id="15" xr3:uid="{CE683E5F-B131-497D-9152-9159DF956534}" name="Dur. MT" dataDxfId="44" dataCellStyle="Eingabe"/>
    <tableColumn id="16" xr3:uid="{27A65197-EB92-4DD2-BC96-E7065F4BE0F9}" name="Avg. Pwr. MT" dataDxfId="43" dataCellStyle="Eingabe"/>
    <tableColumn id="10" xr3:uid="{17D81176-3AE4-44FC-9069-C773914DD128}" name="GraphLabel" dataDxfId="42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4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9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6" tableBorderDxfId="35">
  <autoFilter ref="B5:Q200" xr:uid="{97DB2D71-6F27-4FB7-95C8-FAF945A7A0CC}"/>
  <tableColumns count="16">
    <tableColumn id="5" xr3:uid="{F3E1F3BF-002B-482A-88AD-54C90AC58C6F}" name="Ref." dataDxfId="34">
      <calculatedColumnFormula>IFERROR(GeneralTable[[#This Row],[Ref.]],NA())</calculatedColumnFormula>
    </tableColumn>
    <tableColumn id="1" xr3:uid="{D5C2F3F4-C19A-4236-9BFB-721869560BCA}" name="GraphLabel" dataDxfId="33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2"/>
    <tableColumn id="2" xr3:uid="{01B3B0A8-ADBE-4612-B79B-C28EA6D97BAD}" name="Cons. ST" dataDxfId="31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30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9">
      <calculatedColumnFormula>1000000000/50/PerfPowerST[[#This Row],[Cons. ST]]</calculatedColumnFormula>
    </tableColumn>
    <tableColumn id="7" xr3:uid="{5F1A4B22-3A00-483F-AC68-AAF38332DA90}" name="ISO-100" dataDxfId="28">
      <calculatedColumnFormula>1000000000/100/PerfPowerST[[#This Row],[Cons. ST]]</calculatedColumnFormula>
    </tableColumn>
    <tableColumn id="8" xr3:uid="{EB6A5F8D-51DE-47EB-B640-0F932330B7A1}" name="ISO-200" dataDxfId="27">
      <calculatedColumnFormula>1000000000/200/PerfPowerST[[#This Row],[Cons. ST]]</calculatedColumnFormula>
    </tableColumn>
    <tableColumn id="9" xr3:uid="{2601CA6A-3BE9-4C85-989B-DFD336535239}" name="ISO-300" dataDxfId="26">
      <calculatedColumnFormula>1000000000/300/PerfPowerST[[#This Row],[Cons. ST]]</calculatedColumnFormula>
    </tableColumn>
    <tableColumn id="10" xr3:uid="{14603E08-D2B4-4EEE-B0DF-A10BADCD5409}" name="ISO-400" dataDxfId="25">
      <calculatedColumnFormula>1000000000/400/PerfPowerST[[#This Row],[Cons. ST]]</calculatedColumnFormula>
    </tableColumn>
    <tableColumn id="11" xr3:uid="{5A7E064C-D855-4C8B-B990-CA1328F1068F}" name="ISO-500" dataDxfId="24">
      <calculatedColumnFormula>1000000000/500/PerfPowerST[[#This Row],[Cons. ST]]</calculatedColumnFormula>
    </tableColumn>
    <tableColumn id="12" xr3:uid="{4045D943-BF8B-4345-B457-E8C31B0B18D9}" name="ISO-600" dataDxfId="23">
      <calculatedColumnFormula>1000000000/600/PerfPowerST[[#This Row],[Cons. ST]]</calculatedColumnFormula>
    </tableColumn>
    <tableColumn id="13" xr3:uid="{9D27D483-103B-4075-A7E3-6FD81088BDA8}" name="ISO-700" dataDxfId="22">
      <calculatedColumnFormula>1000000000/700/PerfPowerST[[#This Row],[Cons. ST]]</calculatedColumnFormula>
    </tableColumn>
    <tableColumn id="14" xr3:uid="{301C055B-DCA3-41A9-A191-0AE5101D42A2}" name="ISO-800" dataDxfId="21">
      <calculatedColumnFormula>1000000000/800/PerfPowerST[[#This Row],[Cons. ST]]</calculatedColumnFormula>
    </tableColumn>
    <tableColumn id="15" xr3:uid="{4F2B4CF7-0037-4985-81FF-14F3D2DCF569}" name="ISO-900" dataDxfId="20">
      <calculatedColumnFormula>1000000000/900/PerfPowerST[[#This Row],[Cons. ST]]</calculatedColumnFormula>
    </tableColumn>
    <tableColumn id="16" xr3:uid="{4D631E43-E3DE-4E5E-A44E-9693B996DF42}" name="ISO-1000" dataDxfId="19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8" tableBorderDxfId="17">
  <autoFilter ref="B5:Q200" xr:uid="{97DB2D71-6F27-4FB7-95C8-FAF945A7A0CC}"/>
  <tableColumns count="16">
    <tableColumn id="5" xr3:uid="{93151D86-B2C5-4644-A01F-5738C5969B82}" name="Ref." dataDxfId="16">
      <calculatedColumnFormula>IFERROR(GeneralTable[[#This Row],[Ref.]],NA())</calculatedColumnFormula>
    </tableColumn>
    <tableColumn id="1" xr3:uid="{FC1D4FE0-575B-4079-A322-20E22576692A}" name="GraphLabel" dataDxfId="15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4"/>
    <tableColumn id="2" xr3:uid="{65B743FB-D4EA-48F0-9851-F1B02492AB9E}" name="Cons. MT" dataDxfId="13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2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1">
      <calculatedColumnFormula>1000000000/500/PerfPowerST4[[#This Row],[Cons. MT]]</calculatedColumnFormula>
    </tableColumn>
    <tableColumn id="7" xr3:uid="{58855751-3081-4458-9977-EF952160C630}" name="ISO-1K" dataDxfId="10">
      <calculatedColumnFormula>1000000000/1000/PerfPowerST4[[#This Row],[Cons. MT]]</calculatedColumnFormula>
    </tableColumn>
    <tableColumn id="8" xr3:uid="{D0CE3C84-E54A-48B6-9BD3-8C120901E020}" name="ISO-2K" dataDxfId="9">
      <calculatedColumnFormula>1000000000/2000/PerfPowerST4[[#This Row],[Cons. MT]]</calculatedColumnFormula>
    </tableColumn>
    <tableColumn id="9" xr3:uid="{362F5746-E327-4B9F-9056-770768791ED3}" name="ISO-3K" dataDxfId="8">
      <calculatedColumnFormula>1000000000/3000/PerfPowerST4[[#This Row],[Cons. MT]]</calculatedColumnFormula>
    </tableColumn>
    <tableColumn id="10" xr3:uid="{9F70DB70-ED24-4730-B450-0D424EC73C08}" name="ISO-4K" dataDxfId="7">
      <calculatedColumnFormula>1000000000/4000/PerfPowerST4[[#This Row],[Cons. MT]]</calculatedColumnFormula>
    </tableColumn>
    <tableColumn id="11" xr3:uid="{A704551B-A9F6-4E58-9CBE-822E503A3EC6}" name="ISO-5K" dataDxfId="6">
      <calculatedColumnFormula>1000000000/5000/PerfPowerST4[[#This Row],[Cons. MT]]</calculatedColumnFormula>
    </tableColumn>
    <tableColumn id="12" xr3:uid="{719462D2-AC39-4DF1-918C-E8E93B64C7B0}" name="ISO-6K" dataDxfId="5">
      <calculatedColumnFormula>1000000000/6000/PerfPowerST4[[#This Row],[Cons. MT]]</calculatedColumnFormula>
    </tableColumn>
    <tableColumn id="13" xr3:uid="{79CCC41F-9792-4CF1-97D1-20F0C2E9DBF1}" name="ISO-7K" dataDxfId="4">
      <calculatedColumnFormula>1000000000/7000/PerfPowerST4[[#This Row],[Cons. MT]]</calculatedColumnFormula>
    </tableColumn>
    <tableColumn id="14" xr3:uid="{2DB49BBE-DC83-47A7-8902-E74073C34FE0}" name="ISO-8K" dataDxfId="3">
      <calculatedColumnFormula>1000000000/8000/PerfPowerST4[[#This Row],[Cons. MT]]</calculatedColumnFormula>
    </tableColumn>
    <tableColumn id="15" xr3:uid="{8D9F1CEE-9E94-4EA8-B30F-874755088D7E}" name="ISO-9K" dataDxfId="2">
      <calculatedColumnFormula>1000000000/9000/PerfPowerST4[[#This Row],[Cons. MT]]</calculatedColumnFormula>
    </tableColumn>
    <tableColumn id="16" xr3:uid="{B6B604A9-0277-4E05-834B-0CFAE7A64166}" name="ISO-10K" dataDxfId="1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9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4" sqref="F14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198</v>
      </c>
      <c r="C1" s="45"/>
      <c r="D1" t="s">
        <v>172</v>
      </c>
      <c r="F1" s="5" t="s">
        <v>72</v>
      </c>
      <c r="G1">
        <v>289</v>
      </c>
    </row>
    <row r="2" spans="2:23" x14ac:dyDescent="0.3">
      <c r="B2" s="7"/>
      <c r="C2" s="7"/>
      <c r="D2" s="7"/>
      <c r="F2" s="7" t="s">
        <v>99</v>
      </c>
      <c r="G2">
        <v>230</v>
      </c>
    </row>
    <row r="3" spans="2:23" x14ac:dyDescent="0.3">
      <c r="B3" s="22"/>
      <c r="C3" s="22"/>
      <c r="D3" s="22"/>
      <c r="F3" s="22" t="s">
        <v>207</v>
      </c>
      <c r="G3">
        <v>118</v>
      </c>
    </row>
    <row r="4" spans="2:23" x14ac:dyDescent="0.3">
      <c r="F4" s="22" t="s">
        <v>208</v>
      </c>
      <c r="G4" s="23">
        <v>44848</v>
      </c>
    </row>
    <row r="5" spans="2:23" x14ac:dyDescent="0.3">
      <c r="B5" t="s">
        <v>150</v>
      </c>
      <c r="C5" t="s">
        <v>149</v>
      </c>
      <c r="D5" t="s">
        <v>151</v>
      </c>
      <c r="E5" t="s">
        <v>152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203</v>
      </c>
      <c r="U5" t="s">
        <v>204</v>
      </c>
      <c r="V5" t="s">
        <v>205</v>
      </c>
      <c r="W5" t="s">
        <v>206</v>
      </c>
    </row>
    <row r="6" spans="2:23" x14ac:dyDescent="0.3">
      <c r="B6" s="30">
        <v>1</v>
      </c>
      <c r="C6" s="31" t="s">
        <v>133</v>
      </c>
      <c r="D6" s="31" t="s">
        <v>102</v>
      </c>
      <c r="E6" s="31">
        <v>3</v>
      </c>
      <c r="F6" s="31" t="s">
        <v>42</v>
      </c>
      <c r="G6" s="31" t="s">
        <v>4</v>
      </c>
      <c r="H6" s="32" t="s">
        <v>71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102</v>
      </c>
      <c r="E7" s="31">
        <v>6</v>
      </c>
      <c r="F7" s="31" t="s">
        <v>43</v>
      </c>
      <c r="G7" s="31" t="s">
        <v>5</v>
      </c>
      <c r="H7" s="32"/>
      <c r="I7" s="32"/>
      <c r="J7" s="32" t="s">
        <v>40</v>
      </c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102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102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102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102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102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102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102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102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102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102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102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102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102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102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102</v>
      </c>
      <c r="E22" s="31">
        <v>64</v>
      </c>
      <c r="F22" s="31" t="s">
        <v>50</v>
      </c>
      <c r="G22" s="31" t="s">
        <v>24</v>
      </c>
      <c r="H22" s="32"/>
      <c r="I22" s="32"/>
      <c r="J22" s="32" t="s">
        <v>40</v>
      </c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102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102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102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102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102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102</v>
      </c>
      <c r="E28" s="31">
        <v>108</v>
      </c>
      <c r="F28" s="31" t="s">
        <v>69</v>
      </c>
      <c r="G28" s="31" t="s">
        <v>56</v>
      </c>
      <c r="H28" s="32" t="s">
        <v>70</v>
      </c>
      <c r="I28" s="32" t="s">
        <v>70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102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102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102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68</v>
      </c>
      <c r="D32" s="31" t="s">
        <v>102</v>
      </c>
      <c r="E32" s="31">
        <v>118</v>
      </c>
      <c r="F32" s="31" t="s">
        <v>45</v>
      </c>
      <c r="G32" s="31" t="s">
        <v>11</v>
      </c>
      <c r="H32" s="32" t="s">
        <v>74</v>
      </c>
      <c r="I32" s="32" t="s">
        <v>73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68</v>
      </c>
      <c r="D33" s="31" t="s">
        <v>102</v>
      </c>
      <c r="E33" s="31">
        <v>129</v>
      </c>
      <c r="F33" s="31" t="s">
        <v>75</v>
      </c>
      <c r="G33" s="31" t="s">
        <v>17</v>
      </c>
      <c r="H33" s="32"/>
      <c r="I33" s="32"/>
      <c r="J33" s="32" t="s">
        <v>40</v>
      </c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68</v>
      </c>
      <c r="D34" s="31" t="s">
        <v>102</v>
      </c>
      <c r="E34" s="31">
        <v>133</v>
      </c>
      <c r="F34" s="31" t="s">
        <v>76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102</v>
      </c>
      <c r="E35" s="31">
        <v>134</v>
      </c>
      <c r="F35" s="31" t="s">
        <v>48</v>
      </c>
      <c r="G35" s="31" t="s">
        <v>16</v>
      </c>
      <c r="H35" s="32" t="s">
        <v>77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68</v>
      </c>
      <c r="D36" s="31" t="s">
        <v>102</v>
      </c>
      <c r="E36" s="31">
        <v>135</v>
      </c>
      <c r="F36" s="31" t="s">
        <v>51</v>
      </c>
      <c r="G36" s="31" t="s">
        <v>78</v>
      </c>
      <c r="H36" s="32" t="s">
        <v>79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68</v>
      </c>
      <c r="D37" s="31" t="s">
        <v>102</v>
      </c>
      <c r="E37" s="31">
        <v>136</v>
      </c>
      <c r="F37" s="31" t="s">
        <v>51</v>
      </c>
      <c r="G37" s="31" t="s">
        <v>80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68</v>
      </c>
      <c r="D38" s="31" t="s">
        <v>102</v>
      </c>
      <c r="E38" s="31">
        <v>140</v>
      </c>
      <c r="F38" s="31" t="s">
        <v>51</v>
      </c>
      <c r="G38" s="31" t="s">
        <v>27</v>
      </c>
      <c r="H38" s="32" t="s">
        <v>81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68</v>
      </c>
      <c r="D39" s="31" t="s">
        <v>102</v>
      </c>
      <c r="E39" s="31">
        <v>141</v>
      </c>
      <c r="F39" s="31" t="s">
        <v>83</v>
      </c>
      <c r="G39" s="31" t="s">
        <v>82</v>
      </c>
      <c r="H39" s="32" t="s">
        <v>84</v>
      </c>
      <c r="I39" s="32" t="s">
        <v>84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68</v>
      </c>
      <c r="D40" s="31" t="s">
        <v>102</v>
      </c>
      <c r="E40" s="31">
        <v>145</v>
      </c>
      <c r="F40" s="31" t="s">
        <v>86</v>
      </c>
      <c r="G40" s="31" t="s">
        <v>87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68</v>
      </c>
      <c r="D41" s="31" t="s">
        <v>102</v>
      </c>
      <c r="E41" s="31">
        <v>146</v>
      </c>
      <c r="F41" s="31" t="s">
        <v>88</v>
      </c>
      <c r="G41" s="31" t="s">
        <v>82</v>
      </c>
      <c r="H41" s="32"/>
      <c r="I41" s="32" t="s">
        <v>93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68</v>
      </c>
      <c r="D42" s="31" t="s">
        <v>102</v>
      </c>
      <c r="E42" s="31">
        <v>146</v>
      </c>
      <c r="F42" s="31" t="s">
        <v>89</v>
      </c>
      <c r="G42" s="31" t="s">
        <v>82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68</v>
      </c>
      <c r="D43" s="31" t="s">
        <v>102</v>
      </c>
      <c r="E43" s="31">
        <v>148</v>
      </c>
      <c r="F43" s="31" t="s">
        <v>86</v>
      </c>
      <c r="G43" s="31" t="s">
        <v>90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68</v>
      </c>
      <c r="D44" s="31" t="s">
        <v>102</v>
      </c>
      <c r="E44" s="31">
        <v>154</v>
      </c>
      <c r="F44" s="31" t="s">
        <v>91</v>
      </c>
      <c r="G44" s="31" t="s">
        <v>87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68</v>
      </c>
      <c r="D45" s="31" t="s">
        <v>102</v>
      </c>
      <c r="E45" s="31">
        <v>154</v>
      </c>
      <c r="F45" s="31" t="s">
        <v>92</v>
      </c>
      <c r="G45" s="31" t="s">
        <v>87</v>
      </c>
      <c r="H45" s="32"/>
      <c r="I45" s="32" t="s">
        <v>94</v>
      </c>
      <c r="J45" s="32" t="s">
        <v>40</v>
      </c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68</v>
      </c>
      <c r="D46" s="31" t="s">
        <v>102</v>
      </c>
      <c r="E46" s="31">
        <v>155</v>
      </c>
      <c r="F46" s="31" t="s">
        <v>97</v>
      </c>
      <c r="G46" s="31" t="s">
        <v>95</v>
      </c>
      <c r="H46" s="32" t="s">
        <v>96</v>
      </c>
      <c r="I46" s="32" t="s">
        <v>96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68</v>
      </c>
      <c r="D47" s="31" t="s">
        <v>102</v>
      </c>
      <c r="E47" s="31">
        <v>156</v>
      </c>
      <c r="F47" s="31" t="s">
        <v>98</v>
      </c>
      <c r="G47" s="31" t="s">
        <v>80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68</v>
      </c>
      <c r="D48" s="31" t="s">
        <v>102</v>
      </c>
      <c r="E48" s="31">
        <v>160</v>
      </c>
      <c r="F48" s="31" t="s">
        <v>44</v>
      </c>
      <c r="G48" s="31" t="s">
        <v>101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100</v>
      </c>
      <c r="D49" s="31" t="s">
        <v>102</v>
      </c>
      <c r="E49" s="31">
        <v>165</v>
      </c>
      <c r="F49" s="31" t="s">
        <v>104</v>
      </c>
      <c r="G49" s="31" t="s">
        <v>103</v>
      </c>
      <c r="H49" s="32" t="s">
        <v>105</v>
      </c>
      <c r="I49" s="32" t="s">
        <v>106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100</v>
      </c>
      <c r="D50" s="31" t="s">
        <v>107</v>
      </c>
      <c r="E50" s="31">
        <v>4</v>
      </c>
      <c r="F50" s="31" t="s">
        <v>51</v>
      </c>
      <c r="G50" s="31" t="s">
        <v>108</v>
      </c>
      <c r="H50" s="32" t="s">
        <v>109</v>
      </c>
      <c r="I50" s="32" t="s">
        <v>109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100</v>
      </c>
      <c r="D51" s="31" t="s">
        <v>107</v>
      </c>
      <c r="E51" s="31">
        <v>5</v>
      </c>
      <c r="F51" s="31" t="s">
        <v>112</v>
      </c>
      <c r="G51" s="31" t="s">
        <v>110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100</v>
      </c>
      <c r="D52" s="31" t="s">
        <v>107</v>
      </c>
      <c r="E52" s="31">
        <v>9</v>
      </c>
      <c r="F52" s="31" t="s">
        <v>46</v>
      </c>
      <c r="G52" s="31" t="s">
        <v>111</v>
      </c>
      <c r="H52" s="32" t="s">
        <v>140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100</v>
      </c>
      <c r="D53" s="31" t="s">
        <v>107</v>
      </c>
      <c r="E53" s="31">
        <v>10</v>
      </c>
      <c r="F53" s="31" t="s">
        <v>121</v>
      </c>
      <c r="G53" s="31" t="s">
        <v>113</v>
      </c>
      <c r="H53" s="32" t="s">
        <v>140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100</v>
      </c>
      <c r="D54" s="31" t="s">
        <v>107</v>
      </c>
      <c r="E54" s="31">
        <v>13</v>
      </c>
      <c r="F54" s="31" t="s">
        <v>46</v>
      </c>
      <c r="G54" s="31" t="s">
        <v>114</v>
      </c>
      <c r="H54" s="32" t="s">
        <v>109</v>
      </c>
      <c r="I54" s="32" t="s">
        <v>109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100</v>
      </c>
      <c r="D55" s="31" t="s">
        <v>107</v>
      </c>
      <c r="E55" s="31">
        <v>14</v>
      </c>
      <c r="F55" s="31" t="s">
        <v>46</v>
      </c>
      <c r="G55" s="31" t="s">
        <v>115</v>
      </c>
      <c r="H55" s="32" t="s">
        <v>116</v>
      </c>
      <c r="I55" s="32" t="s">
        <v>116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100</v>
      </c>
      <c r="D56" s="31" t="s">
        <v>107</v>
      </c>
      <c r="E56" s="31">
        <v>20</v>
      </c>
      <c r="F56" s="31" t="s">
        <v>117</v>
      </c>
      <c r="G56" s="31" t="s">
        <v>118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100</v>
      </c>
      <c r="D57" s="31" t="s">
        <v>107</v>
      </c>
      <c r="E57" s="31">
        <v>36</v>
      </c>
      <c r="F57" s="31" t="s">
        <v>119</v>
      </c>
      <c r="G57" s="31" t="s">
        <v>120</v>
      </c>
      <c r="H57" s="32"/>
      <c r="I57" s="32"/>
      <c r="J57" s="32" t="s">
        <v>40</v>
      </c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100</v>
      </c>
      <c r="D58" s="31" t="s">
        <v>107</v>
      </c>
      <c r="E58" s="31">
        <v>49</v>
      </c>
      <c r="F58" s="31" t="s">
        <v>121</v>
      </c>
      <c r="G58" s="31" t="s">
        <v>108</v>
      </c>
      <c r="H58" s="32" t="s">
        <v>159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100</v>
      </c>
      <c r="D59" s="31" t="s">
        <v>107</v>
      </c>
      <c r="E59" s="31">
        <v>57</v>
      </c>
      <c r="F59" s="31" t="s">
        <v>125</v>
      </c>
      <c r="G59" s="31" t="s">
        <v>122</v>
      </c>
      <c r="H59" s="32"/>
      <c r="I59" s="32" t="s">
        <v>123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100</v>
      </c>
      <c r="D60" s="31" t="s">
        <v>107</v>
      </c>
      <c r="E60" s="31">
        <v>60</v>
      </c>
      <c r="F60" s="31" t="s">
        <v>124</v>
      </c>
      <c r="G60" s="31" t="s">
        <v>122</v>
      </c>
      <c r="H60" s="32"/>
      <c r="I60" s="32"/>
      <c r="J60" s="32" t="s">
        <v>40</v>
      </c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100</v>
      </c>
      <c r="D61" s="31" t="s">
        <v>107</v>
      </c>
      <c r="E61" s="31">
        <v>60</v>
      </c>
      <c r="F61" s="31" t="s">
        <v>130</v>
      </c>
      <c r="G61" s="31" t="s">
        <v>122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68</v>
      </c>
      <c r="D62" s="31" t="s">
        <v>107</v>
      </c>
      <c r="E62" s="31">
        <v>39</v>
      </c>
      <c r="F62" s="31" t="s">
        <v>131</v>
      </c>
      <c r="G62" s="31" t="s">
        <v>132</v>
      </c>
      <c r="H62" s="32"/>
      <c r="I62" s="32"/>
      <c r="J62" s="32" t="s">
        <v>40</v>
      </c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100</v>
      </c>
      <c r="D63" s="31" t="s">
        <v>107</v>
      </c>
      <c r="E63" s="31">
        <v>63</v>
      </c>
      <c r="F63" s="31" t="s">
        <v>134</v>
      </c>
      <c r="G63" s="31" t="s">
        <v>135</v>
      </c>
      <c r="H63" s="32"/>
      <c r="I63" s="32"/>
      <c r="J63" s="32" t="s">
        <v>40</v>
      </c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100</v>
      </c>
      <c r="D64" s="31" t="s">
        <v>107</v>
      </c>
      <c r="E64" s="31">
        <v>83</v>
      </c>
      <c r="F64" s="31" t="s">
        <v>121</v>
      </c>
      <c r="G64" s="31" t="s">
        <v>136</v>
      </c>
      <c r="H64" s="32" t="s">
        <v>140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100</v>
      </c>
      <c r="D65" s="31" t="s">
        <v>107</v>
      </c>
      <c r="E65" s="31">
        <v>102</v>
      </c>
      <c r="F65" s="31" t="s">
        <v>138</v>
      </c>
      <c r="G65" s="31" t="s">
        <v>137</v>
      </c>
      <c r="H65" s="32"/>
      <c r="I65" s="32"/>
      <c r="J65" s="32" t="s">
        <v>40</v>
      </c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100</v>
      </c>
      <c r="D66" s="31" t="s">
        <v>107</v>
      </c>
      <c r="E66" s="31">
        <v>102</v>
      </c>
      <c r="F66" s="31" t="s">
        <v>139</v>
      </c>
      <c r="G66" s="31" t="s">
        <v>137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100</v>
      </c>
      <c r="D67" s="31" t="s">
        <v>107</v>
      </c>
      <c r="E67" s="31">
        <v>112</v>
      </c>
      <c r="F67" s="31" t="s">
        <v>46</v>
      </c>
      <c r="G67" s="31" t="s">
        <v>141</v>
      </c>
      <c r="H67" s="32" t="s">
        <v>142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100</v>
      </c>
      <c r="D68" s="31" t="s">
        <v>102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133</v>
      </c>
      <c r="D69" s="31" t="s">
        <v>102</v>
      </c>
      <c r="E69" s="31">
        <v>204</v>
      </c>
      <c r="F69" s="31" t="s">
        <v>86</v>
      </c>
      <c r="G69" s="31" t="s">
        <v>90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133</v>
      </c>
      <c r="D70" s="31" t="s">
        <v>107</v>
      </c>
      <c r="E70" s="31">
        <v>132</v>
      </c>
      <c r="F70" s="31" t="s">
        <v>121</v>
      </c>
      <c r="G70" s="31" t="s">
        <v>113</v>
      </c>
      <c r="H70" s="32" t="s">
        <v>153</v>
      </c>
      <c r="I70" s="32" t="s">
        <v>160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100</v>
      </c>
      <c r="D71" s="31" t="s">
        <v>107</v>
      </c>
      <c r="E71" s="31">
        <v>118</v>
      </c>
      <c r="F71" s="31" t="s">
        <v>157</v>
      </c>
      <c r="G71" s="31" t="s">
        <v>154</v>
      </c>
      <c r="H71" s="32" t="s">
        <v>156</v>
      </c>
      <c r="I71" s="32" t="s">
        <v>155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133</v>
      </c>
      <c r="D72" s="31" t="s">
        <v>107</v>
      </c>
      <c r="E72" s="31">
        <v>137</v>
      </c>
      <c r="F72" s="31" t="s">
        <v>121</v>
      </c>
      <c r="G72" s="31" t="s">
        <v>136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133</v>
      </c>
      <c r="D73" s="31" t="s">
        <v>107</v>
      </c>
      <c r="E73" s="31">
        <v>140</v>
      </c>
      <c r="F73" s="31" t="s">
        <v>121</v>
      </c>
      <c r="G73" s="31" t="s">
        <v>108</v>
      </c>
      <c r="H73" s="32" t="s">
        <v>158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133</v>
      </c>
      <c r="D74" s="31" t="s">
        <v>107</v>
      </c>
      <c r="E74" s="31">
        <v>143</v>
      </c>
      <c r="F74" s="31" t="s">
        <v>125</v>
      </c>
      <c r="G74" s="31" t="s">
        <v>122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133</v>
      </c>
      <c r="D75" s="31" t="s">
        <v>107</v>
      </c>
      <c r="E75" s="31">
        <v>149</v>
      </c>
      <c r="F75" s="31" t="s">
        <v>161</v>
      </c>
      <c r="G75" s="31" t="s">
        <v>162</v>
      </c>
      <c r="H75" s="32"/>
      <c r="I75" s="32"/>
      <c r="J75" s="32" t="s">
        <v>40</v>
      </c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133</v>
      </c>
      <c r="D76" s="31" t="s">
        <v>107</v>
      </c>
      <c r="E76" s="31">
        <v>152</v>
      </c>
      <c r="F76" s="31" t="s">
        <v>121</v>
      </c>
      <c r="G76" s="31" t="s">
        <v>162</v>
      </c>
      <c r="H76" s="32" t="s">
        <v>163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133</v>
      </c>
      <c r="D77" s="31" t="s">
        <v>102</v>
      </c>
      <c r="E77" s="31">
        <v>205</v>
      </c>
      <c r="F77" s="31" t="s">
        <v>76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133</v>
      </c>
      <c r="D78" s="31" t="s">
        <v>102</v>
      </c>
      <c r="E78" s="31">
        <v>212</v>
      </c>
      <c r="F78" s="31" t="s">
        <v>166</v>
      </c>
      <c r="G78" s="31" t="s">
        <v>167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133</v>
      </c>
      <c r="D79" s="31" t="s">
        <v>107</v>
      </c>
      <c r="E79" s="31">
        <v>173</v>
      </c>
      <c r="F79" s="31" t="s">
        <v>112</v>
      </c>
      <c r="G79" s="31" t="s">
        <v>168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133</v>
      </c>
      <c r="D80" s="31" t="s">
        <v>102</v>
      </c>
      <c r="E80" s="31">
        <v>234</v>
      </c>
      <c r="F80" s="31" t="s">
        <v>98</v>
      </c>
      <c r="G80" s="31" t="s">
        <v>173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133</v>
      </c>
      <c r="D81" s="31" t="s">
        <v>102</v>
      </c>
      <c r="E81" s="31">
        <v>241</v>
      </c>
      <c r="F81" s="31" t="s">
        <v>112</v>
      </c>
      <c r="G81" s="31" t="s">
        <v>174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175</v>
      </c>
      <c r="D82" s="31" t="s">
        <v>102</v>
      </c>
      <c r="E82" s="31">
        <v>242</v>
      </c>
      <c r="F82" s="31" t="s">
        <v>176</v>
      </c>
      <c r="G82" s="31" t="s">
        <v>177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175</v>
      </c>
      <c r="D83" s="31" t="s">
        <v>102</v>
      </c>
      <c r="E83" s="31">
        <v>244</v>
      </c>
      <c r="F83" s="31" t="s">
        <v>179</v>
      </c>
      <c r="G83" s="31" t="s">
        <v>178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133</v>
      </c>
      <c r="D84" s="31" t="s">
        <v>107</v>
      </c>
      <c r="E84" s="31">
        <v>178</v>
      </c>
      <c r="F84" s="31" t="s">
        <v>180</v>
      </c>
      <c r="G84" s="31" t="s">
        <v>181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133</v>
      </c>
      <c r="D85" s="31" t="s">
        <v>107</v>
      </c>
      <c r="E85" s="31">
        <v>181</v>
      </c>
      <c r="F85" s="31" t="s">
        <v>57</v>
      </c>
      <c r="G85" s="31" t="s">
        <v>182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175</v>
      </c>
      <c r="D86" s="31" t="s">
        <v>107</v>
      </c>
      <c r="E86" s="31">
        <v>184</v>
      </c>
      <c r="F86" s="31" t="s">
        <v>188</v>
      </c>
      <c r="G86" s="31" t="s">
        <v>168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175</v>
      </c>
      <c r="D87" s="31" t="s">
        <v>102</v>
      </c>
      <c r="E87" s="31">
        <v>257</v>
      </c>
      <c r="F87" s="31" t="s">
        <v>191</v>
      </c>
      <c r="G87" s="31" t="s">
        <v>192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175</v>
      </c>
      <c r="D88" s="31" t="s">
        <v>107</v>
      </c>
      <c r="E88" s="31">
        <v>186</v>
      </c>
      <c r="F88" s="31" t="s">
        <v>193</v>
      </c>
      <c r="G88" s="31" t="s">
        <v>194</v>
      </c>
      <c r="H88" s="32" t="s">
        <v>196</v>
      </c>
      <c r="I88" s="32" t="s">
        <v>195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175</v>
      </c>
      <c r="D89" s="31" t="s">
        <v>102</v>
      </c>
      <c r="E89" s="31">
        <v>261</v>
      </c>
      <c r="F89" s="31" t="s">
        <v>112</v>
      </c>
      <c r="G89" s="31" t="s">
        <v>199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175</v>
      </c>
      <c r="D90" s="31" t="s">
        <v>102</v>
      </c>
      <c r="E90" s="31">
        <v>279</v>
      </c>
      <c r="F90" s="31" t="s">
        <v>200</v>
      </c>
      <c r="G90" s="31" t="s">
        <v>24</v>
      </c>
      <c r="H90" s="32"/>
      <c r="I90" s="32"/>
      <c r="J90" s="32" t="s">
        <v>40</v>
      </c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175</v>
      </c>
      <c r="D91" s="31" t="s">
        <v>107</v>
      </c>
      <c r="E91" s="31">
        <v>214</v>
      </c>
      <c r="F91" s="31" t="s">
        <v>51</v>
      </c>
      <c r="G91" s="31" t="s">
        <v>201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175</v>
      </c>
      <c r="D92" s="31" t="s">
        <v>209</v>
      </c>
      <c r="E92" s="31">
        <v>8</v>
      </c>
      <c r="F92" s="31" t="s">
        <v>44</v>
      </c>
      <c r="G92" s="31" t="s">
        <v>210</v>
      </c>
      <c r="H92" s="32" t="s">
        <v>211</v>
      </c>
      <c r="I92" s="32" t="s">
        <v>211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175</v>
      </c>
      <c r="D93" s="31" t="s">
        <v>107</v>
      </c>
      <c r="E93" s="31">
        <v>218</v>
      </c>
      <c r="F93" s="31" t="s">
        <v>51</v>
      </c>
      <c r="G93" s="31" t="s">
        <v>201</v>
      </c>
      <c r="H93" s="32" t="s">
        <v>212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175</v>
      </c>
      <c r="D94" s="31" t="s">
        <v>209</v>
      </c>
      <c r="E94" s="31">
        <v>17</v>
      </c>
      <c r="F94" s="31" t="s">
        <v>214</v>
      </c>
      <c r="G94" s="31" t="s">
        <v>215</v>
      </c>
      <c r="H94" s="32" t="s">
        <v>212</v>
      </c>
      <c r="I94" s="32"/>
      <c r="J94" s="32" t="s">
        <v>40</v>
      </c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216</v>
      </c>
      <c r="D95" s="31" t="s">
        <v>209</v>
      </c>
      <c r="E95" s="31">
        <v>37</v>
      </c>
      <c r="F95" s="31" t="s">
        <v>44</v>
      </c>
      <c r="G95" s="31" t="s">
        <v>217</v>
      </c>
      <c r="H95" s="35" t="s">
        <v>218</v>
      </c>
      <c r="I95" s="35" t="s">
        <v>218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216</v>
      </c>
      <c r="D96" s="37" t="s">
        <v>209</v>
      </c>
      <c r="E96" s="37">
        <v>43</v>
      </c>
      <c r="F96" s="37" t="s">
        <v>219</v>
      </c>
      <c r="G96" s="37" t="s">
        <v>220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216</v>
      </c>
      <c r="D97" s="37" t="s">
        <v>209</v>
      </c>
      <c r="E97" s="37">
        <v>44</v>
      </c>
      <c r="F97" s="37" t="s">
        <v>221</v>
      </c>
      <c r="G97" s="37" t="s">
        <v>222</v>
      </c>
      <c r="H97" s="38" t="s">
        <v>223</v>
      </c>
      <c r="I97" s="38" t="s">
        <v>224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175</v>
      </c>
      <c r="D98" s="37" t="s">
        <v>102</v>
      </c>
      <c r="E98" s="37">
        <v>283</v>
      </c>
      <c r="F98" s="37" t="s">
        <v>226</v>
      </c>
      <c r="G98" s="37" t="s">
        <v>227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216</v>
      </c>
      <c r="D99" s="37" t="s">
        <v>209</v>
      </c>
      <c r="E99" s="37">
        <v>55</v>
      </c>
      <c r="F99" s="37" t="s">
        <v>219</v>
      </c>
      <c r="G99" s="37" t="s">
        <v>220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216</v>
      </c>
      <c r="D100" s="37" t="s">
        <v>209</v>
      </c>
      <c r="E100" s="37">
        <v>63</v>
      </c>
      <c r="F100" s="37" t="s">
        <v>228</v>
      </c>
      <c r="G100" s="37" t="s">
        <v>222</v>
      </c>
      <c r="H100" s="38" t="s">
        <v>229</v>
      </c>
      <c r="I100" s="38" t="s">
        <v>224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254</v>
      </c>
      <c r="D101" s="37" t="s">
        <v>102</v>
      </c>
      <c r="E101" s="37">
        <v>289</v>
      </c>
      <c r="F101" s="37" t="s">
        <v>255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254</v>
      </c>
      <c r="D102" s="37" t="s">
        <v>209</v>
      </c>
      <c r="E102" s="37">
        <v>67</v>
      </c>
      <c r="F102" s="37" t="s">
        <v>256</v>
      </c>
      <c r="G102" s="37" t="s">
        <v>222</v>
      </c>
      <c r="H102" s="38" t="s">
        <v>257</v>
      </c>
      <c r="I102" s="42" t="s">
        <v>258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254</v>
      </c>
      <c r="D103" s="37" t="s">
        <v>209</v>
      </c>
      <c r="E103" s="37">
        <v>67</v>
      </c>
      <c r="F103" s="37" t="s">
        <v>256</v>
      </c>
      <c r="G103" s="37" t="s">
        <v>222</v>
      </c>
      <c r="H103" s="38" t="s">
        <v>261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254</v>
      </c>
      <c r="D104" s="37" t="s">
        <v>209</v>
      </c>
      <c r="E104" s="37">
        <v>67</v>
      </c>
      <c r="F104" s="37" t="s">
        <v>256</v>
      </c>
      <c r="G104" s="37" t="s">
        <v>222</v>
      </c>
      <c r="H104" s="38" t="s">
        <v>259</v>
      </c>
      <c r="I104" s="42" t="s">
        <v>260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254</v>
      </c>
      <c r="D105" s="37" t="s">
        <v>209</v>
      </c>
      <c r="E105" s="37">
        <v>67</v>
      </c>
      <c r="F105" s="37" t="s">
        <v>256</v>
      </c>
      <c r="G105" s="37" t="s">
        <v>222</v>
      </c>
      <c r="H105" s="38" t="s">
        <v>262</v>
      </c>
      <c r="I105" s="42" t="s">
        <v>263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133</v>
      </c>
      <c r="D106" s="37" t="s">
        <v>107</v>
      </c>
      <c r="E106" s="37">
        <v>230</v>
      </c>
      <c r="F106" s="37" t="s">
        <v>264</v>
      </c>
      <c r="G106" s="37" t="s">
        <v>168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133</v>
      </c>
      <c r="D107" s="37" t="s">
        <v>107</v>
      </c>
      <c r="E107" s="37">
        <v>230</v>
      </c>
      <c r="F107" s="37" t="s">
        <v>264</v>
      </c>
      <c r="G107" s="37" t="s">
        <v>168</v>
      </c>
      <c r="H107" s="38" t="s">
        <v>266</v>
      </c>
      <c r="I107" s="42" t="s">
        <v>265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254</v>
      </c>
      <c r="D108" s="37" t="s">
        <v>102</v>
      </c>
      <c r="E108" s="37">
        <v>308</v>
      </c>
      <c r="F108" s="37" t="s">
        <v>269</v>
      </c>
      <c r="G108" s="37" t="s">
        <v>270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274</v>
      </c>
      <c r="D109" s="37" t="s">
        <v>209</v>
      </c>
      <c r="E109" s="37">
        <v>96</v>
      </c>
      <c r="F109" s="37" t="s">
        <v>272</v>
      </c>
      <c r="G109" s="37" t="s">
        <v>222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274</v>
      </c>
      <c r="D110" s="37" t="s">
        <v>209</v>
      </c>
      <c r="E110" s="37">
        <v>98</v>
      </c>
      <c r="F110" s="37" t="s">
        <v>276</v>
      </c>
      <c r="G110" s="37" t="s">
        <v>277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274</v>
      </c>
      <c r="D111" s="37" t="s">
        <v>209</v>
      </c>
      <c r="E111" s="37">
        <v>100</v>
      </c>
      <c r="F111" s="37" t="s">
        <v>279</v>
      </c>
      <c r="G111" s="37" t="s">
        <v>222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(Raphael)[/TD][TD]BorisTheBlade82[/TD][TD][/TD][TD]v0.7.5[/TD][TD]3285,45[/TD][TD]5156[/TD][TD]59,03[/TD][TD]87,36[/TD][/TR]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274</v>
      </c>
      <c r="D112" s="37" t="s">
        <v>209</v>
      </c>
      <c r="E112" s="37">
        <v>100</v>
      </c>
      <c r="F112" s="37" t="s">
        <v>280</v>
      </c>
      <c r="G112" s="37" t="s">
        <v>222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(Raphael)[/TD][TD]BorisTheBlade82[/TD][TD][/TD][TD]v0.7.5[/TD][TD]4444,33[/TD][TD]4821[/TD][TD]46,68[/TD][TD]103,28[/TD][/TR]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274</v>
      </c>
      <c r="D113" s="37" t="s">
        <v>209</v>
      </c>
      <c r="E113" s="37">
        <v>100</v>
      </c>
      <c r="F113" s="37" t="s">
        <v>278</v>
      </c>
      <c r="G113" s="37" t="s">
        <v>222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(Raphael)[/TD][TD]BorisTheBlade82[/TD][TD][/TD][TD]v0.7.5[/TD][TD]6261,2[/TD][TD]4764[/TD][TD]33,52[/TD][TD]142,12[/TD][/TR]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274</v>
      </c>
      <c r="D114" s="37" t="s">
        <v>209</v>
      </c>
      <c r="E114" s="37">
        <v>100</v>
      </c>
      <c r="F114" s="37" t="s">
        <v>272</v>
      </c>
      <c r="G114" s="37" t="s">
        <v>222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(Raphael)[/TD][TD]BorisTheBlade82[/TD][TD][/TD][TD]v0.7.5[/TD][TD]8913,74[/TD][TD]4067[/TD][TD]27,59[/TD][TD]147,42[/TD][/TR]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274</v>
      </c>
      <c r="D115" s="37" t="s">
        <v>209</v>
      </c>
      <c r="E115" s="37">
        <v>100</v>
      </c>
      <c r="F115" s="37" t="s">
        <v>272</v>
      </c>
      <c r="G115" s="37" t="s">
        <v>222</v>
      </c>
      <c r="H115" s="38"/>
      <c r="I115" s="42" t="s">
        <v>281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(Raphael)[/TD][TD]BorisTheBlade82[/TD][TD][/TD][TD]v0.7.5[/TD][TD]12370,21[/TD][TD]2564[/TD][TD]31,53[/TD][TD]81,29[/TD][/TR]</v>
      </c>
    </row>
    <row r="116" spans="2:23" x14ac:dyDescent="0.3">
      <c r="B116" s="44">
        <v>113</v>
      </c>
      <c r="C116" s="37" t="s">
        <v>274</v>
      </c>
      <c r="D116" s="37" t="s">
        <v>209</v>
      </c>
      <c r="E116" s="37">
        <v>101</v>
      </c>
      <c r="F116" s="37" t="s">
        <v>287</v>
      </c>
      <c r="G116" s="37" t="s">
        <v>288</v>
      </c>
      <c r="H116" s="38"/>
      <c r="I116" s="38"/>
      <c r="J116" s="38"/>
      <c r="K116" s="39">
        <v>245.16</v>
      </c>
      <c r="L116" s="40">
        <v>7000.34</v>
      </c>
      <c r="M116" s="39">
        <v>582.69000000000005</v>
      </c>
      <c r="N116" s="39">
        <v>12.01</v>
      </c>
      <c r="O116" s="41">
        <v>4928.8</v>
      </c>
      <c r="P116" s="40">
        <f>7789.59/5</f>
        <v>1557.9180000000001</v>
      </c>
      <c r="Q116" s="39">
        <f>651.15/5</f>
        <v>130.22999999999999</v>
      </c>
      <c r="R116" s="39">
        <v>11.96</v>
      </c>
      <c r="S11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(Rembrandt) [113]</v>
      </c>
      <c r="T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113|AT #101|R7 6800U (Rembrandt)|thigobr||v0.7.5|245,16|7000|582,69|12,01</v>
      </c>
      <c r="U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113|AT #101|R7 6800U (Rembrandt)|thigobr||v0.7.5|4928,8|1558|130,23|11,96</v>
      </c>
      <c r="V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[TR][TD]113[/TD][TD]AT #101[/TD][TD]R7 6800U (Rembrandt)[/TD][TD]thigobr[/TD][TD][/TD][TD]v0.7.5[/TD][TD]245,16[/TD][TD]7000[/TD][TD]582,69[/TD][TD]12,01[/TD][/TR]</v>
      </c>
      <c r="W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[TR][TD]113[/TD][TD]AT #101[/TD][TD]R7 6800U (Rembrandt)[/TD][TD]thigobr[/TD][TD][/TD][TD]v0.7.5[/TD][TD]4928,8[/TD][TD]1558[/TD][TD]130,23[/TD][TD]11,96[/TD][/TR]</v>
      </c>
    </row>
    <row r="117" spans="2:23" x14ac:dyDescent="0.3">
      <c r="B117" s="44">
        <v>114</v>
      </c>
      <c r="C117" s="37" t="s">
        <v>274</v>
      </c>
      <c r="D117" s="37" t="s">
        <v>209</v>
      </c>
      <c r="E117" s="37">
        <v>108</v>
      </c>
      <c r="F117" s="37" t="s">
        <v>272</v>
      </c>
      <c r="G117" s="37" t="s">
        <v>217</v>
      </c>
      <c r="H117" s="38" t="s">
        <v>290</v>
      </c>
      <c r="I117" s="42" t="s">
        <v>292</v>
      </c>
      <c r="J117" s="38"/>
      <c r="K117" s="39">
        <v>139.27000000000001</v>
      </c>
      <c r="L117" s="40">
        <v>19138.57</v>
      </c>
      <c r="M117" s="39">
        <v>375.18</v>
      </c>
      <c r="N117" s="39">
        <v>51.01</v>
      </c>
      <c r="O117" s="41">
        <v>11599.53</v>
      </c>
      <c r="P117" s="40">
        <v>3245.53</v>
      </c>
      <c r="Q117" s="39">
        <v>26.56</v>
      </c>
      <c r="R117" s="39">
        <v>122.18</v>
      </c>
      <c r="S11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@105w [114]</v>
      </c>
      <c r="T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114|AT #108|R9 7950X (Raphael)|Det0x|cTDP 105w|v0.7.5|139,27|19139|375,18|51,01</v>
      </c>
      <c r="U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114|AT #108|R9 7950X (Raphael)|Det0x|cTDP 105w|v0.7.5|11599,53|3246|26,56|122,18</v>
      </c>
      <c r="V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[TR][TD]114[/TD][TD]AT #108[/TD][TD]R9 7950X (Raphael)[/TD][TD]Det0x[/TD][TD]cTDP 105w[/TD][TD]v0.7.5[/TD][TD]139,27[/TD][TD]19139[/TD][TD]375,18[/TD][TD]51,01[/TD][/TR]</v>
      </c>
      <c r="W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[TR][TD]114[/TD][TD]AT #108[/TD][TD]R9 7950X (Raphael)[/TD][TD]Det0x[/TD][TD]cTDP 105w[/TD][TD]v0.7.5[/TD][TD]11599,53[/TD][TD]3246[/TD][TD]26,56[/TD][TD]122,18[/TD][/TR]</v>
      </c>
    </row>
    <row r="118" spans="2:23" x14ac:dyDescent="0.3">
      <c r="B118" s="44">
        <v>115</v>
      </c>
      <c r="C118" s="37" t="s">
        <v>274</v>
      </c>
      <c r="D118" s="37" t="s">
        <v>209</v>
      </c>
      <c r="E118" s="37">
        <v>108</v>
      </c>
      <c r="F118" s="37" t="s">
        <v>272</v>
      </c>
      <c r="G118" s="37" t="s">
        <v>217</v>
      </c>
      <c r="H118" s="38" t="s">
        <v>291</v>
      </c>
      <c r="I118" s="42" t="s">
        <v>263</v>
      </c>
      <c r="J118" s="38"/>
      <c r="K118" s="39">
        <v>140.1</v>
      </c>
      <c r="L118" s="40">
        <v>19028.63</v>
      </c>
      <c r="M118" s="39">
        <v>375.1</v>
      </c>
      <c r="N118" s="39">
        <v>50.73</v>
      </c>
      <c r="O118" s="41">
        <v>14202.83</v>
      </c>
      <c r="P118" s="40">
        <v>2387</v>
      </c>
      <c r="Q118" s="39">
        <v>29.49</v>
      </c>
      <c r="R118" s="39">
        <v>80.930000000000007</v>
      </c>
      <c r="S11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@65w [115]</v>
      </c>
      <c r="T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115|AT #108|R9 7950X (Raphael)|Det0x|cTDP 65w|v0.7.5|140,1|19029|375,1|50,73</v>
      </c>
      <c r="U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115|AT #108|R9 7950X (Raphael)|Det0x|cTDP 65w|v0.7.5|14202,83|2387|29,49|80,93</v>
      </c>
      <c r="V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[TR][TD]115[/TD][TD]AT #108[/TD][TD]R9 7950X (Raphael)[/TD][TD]Det0x[/TD][TD]cTDP 65w[/TD][TD]v0.7.5[/TD][TD]140,1[/TD][TD]19029[/TD][TD]375,1[/TD][TD]50,73[/TD][/TR]</v>
      </c>
      <c r="W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[TR][TD]115[/TD][TD]AT #108[/TD][TD]R9 7950X (Raphael)[/TD][TD]Det0x[/TD][TD]cTDP 65w[/TD][TD]v0.7.5[/TD][TD]14202,83[/TD][TD]2387[/TD][TD]29,49[/TD][TD]80,93[/TD][/TR]</v>
      </c>
    </row>
    <row r="119" spans="2:23" x14ac:dyDescent="0.3">
      <c r="B119" s="44">
        <v>116</v>
      </c>
      <c r="C119" s="37" t="s">
        <v>274</v>
      </c>
      <c r="D119" s="37" t="s">
        <v>209</v>
      </c>
      <c r="E119" s="37">
        <v>118</v>
      </c>
      <c r="F119" s="37" t="s">
        <v>293</v>
      </c>
      <c r="G119" s="37" t="s">
        <v>294</v>
      </c>
      <c r="H119" s="38"/>
      <c r="I119" s="38"/>
      <c r="J119" s="38"/>
      <c r="K119" s="39">
        <v>56.38</v>
      </c>
      <c r="L119" s="40">
        <v>29352</v>
      </c>
      <c r="M119" s="39">
        <v>604.24</v>
      </c>
      <c r="N119" s="39">
        <v>48.58</v>
      </c>
      <c r="O119" s="41">
        <v>3221.89</v>
      </c>
      <c r="P119" s="40">
        <v>6311</v>
      </c>
      <c r="Q119" s="39">
        <v>49.18</v>
      </c>
      <c r="R119" s="39">
        <v>128.31</v>
      </c>
      <c r="S11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[116]</v>
      </c>
      <c r="T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116|AT #118|R9 3900X (Matisse)|.vodka||v0.7.5|56,38|29352|604,24|48,58</v>
      </c>
      <c r="U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116|AT #118|R9 3900X (Matisse)|.vodka||v0.7.5|3221,89|6311|49,18|128,31</v>
      </c>
      <c r="V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[TR][TD]116[/TD][TD]AT #118[/TD][TD]R9 3900X (Matisse)[/TD][TD].vodka[/TD][TD][/TD][TD]v0.7.5[/TD][TD]56,38[/TD][TD]29352[/TD][TD]604,24[/TD][TD]48,58[/TD][/TR]</v>
      </c>
      <c r="W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[TR][TD]116[/TD][TD]AT #118[/TD][TD]R9 3900X (Matisse)[/TD][TD].vodka[/TD][TD][/TD][TD]v0.7.5[/TD][TD]3221,89[/TD][TD]6311[/TD][TD]49,18[/TD][TD]128,31[/TD][/TR]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2"/>
  <sheetViews>
    <sheetView topLeftCell="D1" workbookViewId="0">
      <selection activeCell="Q10" sqref="Q10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295</v>
      </c>
      <c r="C4" s="3">
        <v>56.38</v>
      </c>
    </row>
    <row r="5" spans="2:3" ht="27" customHeight="1" x14ac:dyDescent="0.3">
      <c r="B5" s="4" t="s">
        <v>126</v>
      </c>
      <c r="C5" s="3">
        <v>58.25</v>
      </c>
    </row>
    <row r="6" spans="2:3" ht="27" customHeight="1" x14ac:dyDescent="0.3">
      <c r="B6" s="4" t="s">
        <v>143</v>
      </c>
      <c r="C6" s="3">
        <v>58.95</v>
      </c>
    </row>
    <row r="7" spans="2:3" ht="27" customHeight="1" x14ac:dyDescent="0.3">
      <c r="B7" s="4" t="s">
        <v>127</v>
      </c>
      <c r="C7" s="3">
        <v>61.55</v>
      </c>
    </row>
    <row r="8" spans="2:3" ht="27" customHeight="1" x14ac:dyDescent="0.3">
      <c r="B8" s="4" t="s">
        <v>183</v>
      </c>
      <c r="C8" s="3">
        <v>65.849999999999994</v>
      </c>
    </row>
    <row r="9" spans="2:3" ht="27" customHeight="1" x14ac:dyDescent="0.3">
      <c r="B9" s="4" t="s">
        <v>213</v>
      </c>
      <c r="C9" s="3">
        <v>71.430000000000007</v>
      </c>
    </row>
    <row r="10" spans="2:3" ht="27" customHeight="1" x14ac:dyDescent="0.3">
      <c r="B10" s="4" t="s">
        <v>128</v>
      </c>
      <c r="C10" s="3">
        <v>74.44</v>
      </c>
    </row>
    <row r="11" spans="2:3" ht="27" customHeight="1" x14ac:dyDescent="0.3">
      <c r="B11" s="4" t="s">
        <v>164</v>
      </c>
      <c r="C11" s="3">
        <v>77.22</v>
      </c>
    </row>
    <row r="12" spans="2:3" ht="27" customHeight="1" x14ac:dyDescent="0.3">
      <c r="B12" s="4" t="s">
        <v>165</v>
      </c>
      <c r="C12" s="3">
        <v>78.09</v>
      </c>
    </row>
    <row r="13" spans="2:3" ht="27" customHeight="1" x14ac:dyDescent="0.3">
      <c r="B13" s="4" t="s">
        <v>189</v>
      </c>
      <c r="C13" s="3">
        <v>83.47</v>
      </c>
    </row>
    <row r="14" spans="2:3" ht="27" customHeight="1" x14ac:dyDescent="0.3">
      <c r="B14" s="4" t="s">
        <v>129</v>
      </c>
      <c r="C14" s="3">
        <v>83.49</v>
      </c>
    </row>
    <row r="15" spans="2:3" ht="27" customHeight="1" x14ac:dyDescent="0.3">
      <c r="B15" s="4" t="s">
        <v>197</v>
      </c>
      <c r="C15" s="3">
        <v>83.97</v>
      </c>
    </row>
    <row r="16" spans="2:3" ht="27" customHeight="1" x14ac:dyDescent="0.3">
      <c r="B16" s="4" t="s">
        <v>63</v>
      </c>
      <c r="C16" s="3">
        <v>88.24</v>
      </c>
    </row>
    <row r="17" spans="2:3" ht="27" customHeight="1" x14ac:dyDescent="0.3">
      <c r="B17" s="4" t="s">
        <v>169</v>
      </c>
      <c r="C17" s="3">
        <v>94.92</v>
      </c>
    </row>
    <row r="18" spans="2:3" ht="27" customHeight="1" x14ac:dyDescent="0.3">
      <c r="B18" s="4" t="s">
        <v>184</v>
      </c>
      <c r="C18" s="3">
        <v>95.02</v>
      </c>
    </row>
    <row r="19" spans="2:3" ht="27" customHeight="1" x14ac:dyDescent="0.3">
      <c r="B19" s="4" t="s">
        <v>144</v>
      </c>
      <c r="C19" s="3">
        <v>101.29</v>
      </c>
    </row>
    <row r="20" spans="2:3" ht="27" customHeight="1" x14ac:dyDescent="0.3">
      <c r="B20" s="4" t="s">
        <v>145</v>
      </c>
      <c r="C20" s="3">
        <v>107.39</v>
      </c>
    </row>
    <row r="21" spans="2:3" ht="27" customHeight="1" x14ac:dyDescent="0.3">
      <c r="B21" s="4" t="s">
        <v>190</v>
      </c>
      <c r="C21" s="3">
        <v>111.07</v>
      </c>
    </row>
    <row r="22" spans="2:3" ht="27" customHeight="1" x14ac:dyDescent="0.3">
      <c r="B22" s="4" t="s">
        <v>146</v>
      </c>
      <c r="C22" s="3">
        <v>112.03</v>
      </c>
    </row>
    <row r="23" spans="2:3" ht="27" customHeight="1" x14ac:dyDescent="0.3">
      <c r="B23" s="4" t="s">
        <v>282</v>
      </c>
      <c r="C23" s="3">
        <v>117.05</v>
      </c>
    </row>
    <row r="24" spans="2:3" ht="27" customHeight="1" x14ac:dyDescent="0.3">
      <c r="B24" s="4" t="s">
        <v>283</v>
      </c>
      <c r="C24" s="3">
        <v>123.05</v>
      </c>
    </row>
    <row r="25" spans="2:3" ht="27" customHeight="1" x14ac:dyDescent="0.3">
      <c r="B25" s="4" t="s">
        <v>170</v>
      </c>
      <c r="C25" s="3">
        <v>126.49</v>
      </c>
    </row>
    <row r="26" spans="2:3" ht="27" customHeight="1" x14ac:dyDescent="0.3">
      <c r="B26" s="4" t="s">
        <v>230</v>
      </c>
      <c r="C26" s="3">
        <v>127.66</v>
      </c>
    </row>
    <row r="27" spans="2:3" ht="27" customHeight="1" x14ac:dyDescent="0.3">
      <c r="B27" s="4" t="s">
        <v>64</v>
      </c>
      <c r="C27" s="3">
        <v>127.76</v>
      </c>
    </row>
    <row r="28" spans="2:3" ht="27" customHeight="1" x14ac:dyDescent="0.3">
      <c r="B28" s="4" t="s">
        <v>65</v>
      </c>
      <c r="C28" s="3">
        <v>137.88</v>
      </c>
    </row>
    <row r="29" spans="2:3" ht="27" customHeight="1" x14ac:dyDescent="0.3">
      <c r="B29" s="4" t="s">
        <v>296</v>
      </c>
      <c r="C29" s="3">
        <v>139.27000000000001</v>
      </c>
    </row>
    <row r="30" spans="2:3" ht="27" customHeight="1" x14ac:dyDescent="0.3">
      <c r="B30" s="4" t="s">
        <v>297</v>
      </c>
      <c r="C30" s="3">
        <v>140.1</v>
      </c>
    </row>
    <row r="31" spans="2:3" ht="27" customHeight="1" x14ac:dyDescent="0.3">
      <c r="B31" s="4" t="s">
        <v>147</v>
      </c>
      <c r="C31" s="3">
        <v>143.16999999999999</v>
      </c>
    </row>
    <row r="32" spans="2:3" ht="27" customHeight="1" x14ac:dyDescent="0.3">
      <c r="B32" s="4" t="s">
        <v>275</v>
      </c>
      <c r="C32" s="3">
        <v>145.66</v>
      </c>
    </row>
    <row r="33" spans="2:3" ht="27" customHeight="1" x14ac:dyDescent="0.3">
      <c r="B33" s="4" t="s">
        <v>66</v>
      </c>
      <c r="C33" s="3">
        <v>146.74</v>
      </c>
    </row>
    <row r="34" spans="2:3" ht="27" customHeight="1" x14ac:dyDescent="0.3">
      <c r="B34" s="4" t="s">
        <v>267</v>
      </c>
      <c r="C34" s="3">
        <v>146.91</v>
      </c>
    </row>
    <row r="35" spans="2:3" ht="27" customHeight="1" x14ac:dyDescent="0.3">
      <c r="B35" s="4" t="s">
        <v>273</v>
      </c>
      <c r="C35" s="3">
        <v>148.72</v>
      </c>
    </row>
    <row r="36" spans="2:3" ht="27" customHeight="1" x14ac:dyDescent="0.3">
      <c r="B36" s="4" t="s">
        <v>284</v>
      </c>
      <c r="C36" s="3">
        <v>151.38999999999999</v>
      </c>
    </row>
    <row r="37" spans="2:3" ht="27" customHeight="1" x14ac:dyDescent="0.3">
      <c r="B37" s="4" t="s">
        <v>67</v>
      </c>
      <c r="C37" s="3">
        <v>153.88</v>
      </c>
    </row>
    <row r="38" spans="2:3" ht="27" customHeight="1" x14ac:dyDescent="0.3">
      <c r="B38" s="4" t="s">
        <v>185</v>
      </c>
      <c r="C38" s="3">
        <v>155.84</v>
      </c>
    </row>
    <row r="39" spans="2:3" ht="27" customHeight="1" x14ac:dyDescent="0.3">
      <c r="B39" s="4" t="s">
        <v>148</v>
      </c>
      <c r="C39" s="3">
        <v>158.59</v>
      </c>
    </row>
    <row r="40" spans="2:3" ht="27" customHeight="1" x14ac:dyDescent="0.3">
      <c r="B40" s="4" t="s">
        <v>271</v>
      </c>
      <c r="C40" s="3">
        <v>171.78</v>
      </c>
    </row>
    <row r="41" spans="2:3" ht="27" customHeight="1" x14ac:dyDescent="0.3">
      <c r="B41" s="4" t="s">
        <v>231</v>
      </c>
      <c r="C41" s="3">
        <v>177.67</v>
      </c>
    </row>
    <row r="42" spans="2:3" ht="27" customHeight="1" x14ac:dyDescent="0.3">
      <c r="B42" s="4" t="s">
        <v>285</v>
      </c>
      <c r="C42" s="3">
        <v>185.72</v>
      </c>
    </row>
    <row r="43" spans="2:3" ht="27" customHeight="1" x14ac:dyDescent="0.3">
      <c r="B43" s="4" t="s">
        <v>186</v>
      </c>
      <c r="C43" s="3">
        <v>188.44</v>
      </c>
    </row>
    <row r="44" spans="2:3" ht="27" customHeight="1" x14ac:dyDescent="0.3">
      <c r="B44" s="4" t="s">
        <v>171</v>
      </c>
      <c r="C44" s="3">
        <v>190</v>
      </c>
    </row>
    <row r="45" spans="2:3" ht="27" customHeight="1" x14ac:dyDescent="0.3">
      <c r="B45" s="4" t="s">
        <v>268</v>
      </c>
      <c r="C45" s="3">
        <v>205.28</v>
      </c>
    </row>
    <row r="46" spans="2:3" ht="27" customHeight="1" x14ac:dyDescent="0.3">
      <c r="B46" s="4" t="s">
        <v>187</v>
      </c>
      <c r="C46" s="3">
        <v>210.66</v>
      </c>
    </row>
    <row r="47" spans="2:3" ht="27" customHeight="1" x14ac:dyDescent="0.3">
      <c r="B47" s="4" t="s">
        <v>85</v>
      </c>
      <c r="C47" s="3">
        <v>216.08</v>
      </c>
    </row>
    <row r="48" spans="2:3" ht="27" customHeight="1" x14ac:dyDescent="0.3">
      <c r="B48" s="4" t="s">
        <v>286</v>
      </c>
      <c r="C48" s="3">
        <v>221.41</v>
      </c>
    </row>
    <row r="49" spans="2:3" ht="27" customHeight="1" x14ac:dyDescent="0.3">
      <c r="B49" s="4" t="s">
        <v>289</v>
      </c>
      <c r="C49" s="3">
        <v>245.16</v>
      </c>
    </row>
    <row r="50" spans="2:3" ht="27" customHeight="1" x14ac:dyDescent="0.3">
      <c r="B50" s="4" t="s">
        <v>232</v>
      </c>
      <c r="C50" s="3">
        <v>297.27408581529943</v>
      </c>
    </row>
    <row r="51" spans="2:3" ht="27" customHeight="1" x14ac:dyDescent="0.3">
      <c r="B51" s="4" t="s">
        <v>225</v>
      </c>
      <c r="C51" s="3">
        <v>860.7</v>
      </c>
    </row>
    <row r="52" spans="2:3" ht="27" customHeight="1" x14ac:dyDescent="0.3">
      <c r="B52" s="4" t="s">
        <v>9</v>
      </c>
      <c r="C52" s="3">
        <v>7123.3840858152998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2"/>
  <sheetViews>
    <sheetView topLeftCell="C1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295</v>
      </c>
      <c r="C4" s="1">
        <v>29352</v>
      </c>
    </row>
    <row r="5" spans="2:3" ht="27" customHeight="1" x14ac:dyDescent="0.3">
      <c r="B5" s="4" t="s">
        <v>126</v>
      </c>
      <c r="C5" s="1">
        <v>27864</v>
      </c>
    </row>
    <row r="6" spans="2:3" ht="27" customHeight="1" x14ac:dyDescent="0.3">
      <c r="B6" s="4" t="s">
        <v>128</v>
      </c>
      <c r="C6" s="1">
        <v>26935</v>
      </c>
    </row>
    <row r="7" spans="2:3" ht="27" customHeight="1" x14ac:dyDescent="0.3">
      <c r="B7" s="4" t="s">
        <v>213</v>
      </c>
      <c r="C7" s="1">
        <v>26897</v>
      </c>
    </row>
    <row r="8" spans="2:3" ht="27" customHeight="1" x14ac:dyDescent="0.3">
      <c r="B8" s="4" t="s">
        <v>127</v>
      </c>
      <c r="C8" s="1">
        <v>25887</v>
      </c>
    </row>
    <row r="9" spans="2:3" ht="27" customHeight="1" x14ac:dyDescent="0.3">
      <c r="B9" s="4" t="s">
        <v>164</v>
      </c>
      <c r="C9" s="1">
        <v>24558</v>
      </c>
    </row>
    <row r="10" spans="2:3" ht="27" customHeight="1" x14ac:dyDescent="0.3">
      <c r="B10" s="4" t="s">
        <v>197</v>
      </c>
      <c r="C10" s="1">
        <v>23458.63</v>
      </c>
    </row>
    <row r="11" spans="2:3" ht="27" customHeight="1" x14ac:dyDescent="0.3">
      <c r="B11" s="4" t="s">
        <v>282</v>
      </c>
      <c r="C11" s="1">
        <v>21111</v>
      </c>
    </row>
    <row r="12" spans="2:3" ht="27" customHeight="1" x14ac:dyDescent="0.3">
      <c r="B12" s="4" t="s">
        <v>189</v>
      </c>
      <c r="C12" s="1">
        <v>20987</v>
      </c>
    </row>
    <row r="13" spans="2:3" ht="27" customHeight="1" x14ac:dyDescent="0.3">
      <c r="B13" s="4" t="s">
        <v>283</v>
      </c>
      <c r="C13" s="1">
        <v>20376</v>
      </c>
    </row>
    <row r="14" spans="2:3" ht="27" customHeight="1" x14ac:dyDescent="0.3">
      <c r="B14" s="4" t="s">
        <v>169</v>
      </c>
      <c r="C14" s="1">
        <v>20057.62</v>
      </c>
    </row>
    <row r="15" spans="2:3" ht="27" customHeight="1" x14ac:dyDescent="0.3">
      <c r="B15" s="4" t="s">
        <v>296</v>
      </c>
      <c r="C15" s="1">
        <v>19138.57</v>
      </c>
    </row>
    <row r="16" spans="2:3" ht="27" customHeight="1" x14ac:dyDescent="0.3">
      <c r="B16" s="4" t="s">
        <v>297</v>
      </c>
      <c r="C16" s="1">
        <v>19028.63</v>
      </c>
    </row>
    <row r="17" spans="2:3" ht="27" customHeight="1" x14ac:dyDescent="0.3">
      <c r="B17" s="4" t="s">
        <v>275</v>
      </c>
      <c r="C17" s="1">
        <v>16888</v>
      </c>
    </row>
    <row r="18" spans="2:3" ht="27" customHeight="1" x14ac:dyDescent="0.3">
      <c r="B18" s="4" t="s">
        <v>273</v>
      </c>
      <c r="C18" s="1">
        <v>16621</v>
      </c>
    </row>
    <row r="19" spans="2:3" ht="27" customHeight="1" x14ac:dyDescent="0.3">
      <c r="B19" s="4" t="s">
        <v>284</v>
      </c>
      <c r="C19" s="1">
        <v>16232</v>
      </c>
    </row>
    <row r="20" spans="2:3" ht="27" customHeight="1" x14ac:dyDescent="0.3">
      <c r="B20" s="4" t="s">
        <v>267</v>
      </c>
      <c r="C20" s="1">
        <v>16019</v>
      </c>
    </row>
    <row r="21" spans="2:3" ht="27" customHeight="1" x14ac:dyDescent="0.3">
      <c r="B21" s="4" t="s">
        <v>144</v>
      </c>
      <c r="C21" s="1">
        <v>15775</v>
      </c>
    </row>
    <row r="22" spans="2:3" ht="27" customHeight="1" x14ac:dyDescent="0.3">
      <c r="B22" s="4" t="s">
        <v>230</v>
      </c>
      <c r="C22" s="1">
        <v>14109</v>
      </c>
    </row>
    <row r="23" spans="2:3" ht="27" customHeight="1" x14ac:dyDescent="0.3">
      <c r="B23" s="4" t="s">
        <v>165</v>
      </c>
      <c r="C23" s="1">
        <v>13745</v>
      </c>
    </row>
    <row r="24" spans="2:3" ht="27" customHeight="1" x14ac:dyDescent="0.3">
      <c r="B24" s="4" t="s">
        <v>143</v>
      </c>
      <c r="C24" s="1">
        <v>13379.46</v>
      </c>
    </row>
    <row r="25" spans="2:3" ht="27" customHeight="1" x14ac:dyDescent="0.3">
      <c r="B25" s="4" t="s">
        <v>190</v>
      </c>
      <c r="C25" s="1">
        <v>13062.5</v>
      </c>
    </row>
    <row r="26" spans="2:3" ht="27" customHeight="1" x14ac:dyDescent="0.3">
      <c r="B26" s="4" t="s">
        <v>271</v>
      </c>
      <c r="C26" s="1">
        <v>12332</v>
      </c>
    </row>
    <row r="27" spans="2:3" ht="27" customHeight="1" x14ac:dyDescent="0.3">
      <c r="B27" s="4" t="s">
        <v>63</v>
      </c>
      <c r="C27" s="1">
        <v>11657</v>
      </c>
    </row>
    <row r="28" spans="2:3" ht="27" customHeight="1" x14ac:dyDescent="0.3">
      <c r="B28" s="4" t="s">
        <v>185</v>
      </c>
      <c r="C28" s="1">
        <v>11590</v>
      </c>
    </row>
    <row r="29" spans="2:3" ht="27" customHeight="1" x14ac:dyDescent="0.3">
      <c r="B29" s="4" t="s">
        <v>129</v>
      </c>
      <c r="C29" s="1">
        <v>11096</v>
      </c>
    </row>
    <row r="30" spans="2:3" ht="27" customHeight="1" x14ac:dyDescent="0.3">
      <c r="B30" s="4" t="s">
        <v>286</v>
      </c>
      <c r="C30" s="1">
        <v>10913</v>
      </c>
    </row>
    <row r="31" spans="2:3" ht="27" customHeight="1" x14ac:dyDescent="0.3">
      <c r="B31" s="4" t="s">
        <v>66</v>
      </c>
      <c r="C31" s="1">
        <v>10450</v>
      </c>
    </row>
    <row r="32" spans="2:3" ht="27" customHeight="1" x14ac:dyDescent="0.3">
      <c r="B32" s="4" t="s">
        <v>147</v>
      </c>
      <c r="C32" s="1">
        <v>10432</v>
      </c>
    </row>
    <row r="33" spans="2:3" ht="27" customHeight="1" x14ac:dyDescent="0.3">
      <c r="B33" s="4" t="s">
        <v>65</v>
      </c>
      <c r="C33" s="1">
        <v>10396</v>
      </c>
    </row>
    <row r="34" spans="2:3" ht="27" customHeight="1" x14ac:dyDescent="0.3">
      <c r="B34" s="4" t="s">
        <v>145</v>
      </c>
      <c r="C34" s="1">
        <v>10395</v>
      </c>
    </row>
    <row r="35" spans="2:3" ht="27" customHeight="1" x14ac:dyDescent="0.3">
      <c r="B35" s="4" t="s">
        <v>67</v>
      </c>
      <c r="C35" s="1">
        <v>10352</v>
      </c>
    </row>
    <row r="36" spans="2:3" ht="27" customHeight="1" x14ac:dyDescent="0.3">
      <c r="B36" s="4" t="s">
        <v>285</v>
      </c>
      <c r="C36" s="1">
        <v>10028</v>
      </c>
    </row>
    <row r="37" spans="2:3" ht="27" customHeight="1" x14ac:dyDescent="0.3">
      <c r="B37" s="4" t="s">
        <v>231</v>
      </c>
      <c r="C37" s="1">
        <v>9989</v>
      </c>
    </row>
    <row r="38" spans="2:3" ht="27" customHeight="1" x14ac:dyDescent="0.3">
      <c r="B38" s="4" t="s">
        <v>64</v>
      </c>
      <c r="C38" s="1">
        <v>9839</v>
      </c>
    </row>
    <row r="39" spans="2:3" ht="27" customHeight="1" x14ac:dyDescent="0.3">
      <c r="B39" s="4" t="s">
        <v>183</v>
      </c>
      <c r="C39" s="1">
        <v>9505</v>
      </c>
    </row>
    <row r="40" spans="2:3" ht="27" customHeight="1" x14ac:dyDescent="0.3">
      <c r="B40" s="4" t="s">
        <v>268</v>
      </c>
      <c r="C40" s="1">
        <v>8876.3700000000008</v>
      </c>
    </row>
    <row r="41" spans="2:3" ht="27" customHeight="1" x14ac:dyDescent="0.3">
      <c r="B41" s="4" t="s">
        <v>184</v>
      </c>
      <c r="C41" s="1">
        <v>8577.2000000000007</v>
      </c>
    </row>
    <row r="42" spans="2:3" ht="27" customHeight="1" x14ac:dyDescent="0.3">
      <c r="B42" s="4" t="s">
        <v>148</v>
      </c>
      <c r="C42" s="1">
        <v>8278</v>
      </c>
    </row>
    <row r="43" spans="2:3" ht="27" customHeight="1" x14ac:dyDescent="0.3">
      <c r="B43" s="4" t="s">
        <v>187</v>
      </c>
      <c r="C43" s="1">
        <v>8085</v>
      </c>
    </row>
    <row r="44" spans="2:3" ht="27" customHeight="1" x14ac:dyDescent="0.3">
      <c r="B44" s="4" t="s">
        <v>170</v>
      </c>
      <c r="C44" s="1">
        <v>7799</v>
      </c>
    </row>
    <row r="45" spans="2:3" ht="27" customHeight="1" x14ac:dyDescent="0.3">
      <c r="B45" s="4" t="s">
        <v>85</v>
      </c>
      <c r="C45" s="1">
        <v>7445</v>
      </c>
    </row>
    <row r="46" spans="2:3" ht="27" customHeight="1" x14ac:dyDescent="0.3">
      <c r="B46" s="4" t="s">
        <v>171</v>
      </c>
      <c r="C46" s="1">
        <v>7302.14</v>
      </c>
    </row>
    <row r="47" spans="2:3" ht="27" customHeight="1" x14ac:dyDescent="0.3">
      <c r="B47" s="4" t="s">
        <v>289</v>
      </c>
      <c r="C47" s="1">
        <v>7000.34</v>
      </c>
    </row>
    <row r="48" spans="2:3" ht="27" customHeight="1" x14ac:dyDescent="0.3">
      <c r="B48" s="4" t="s">
        <v>146</v>
      </c>
      <c r="C48" s="1">
        <v>6987</v>
      </c>
    </row>
    <row r="49" spans="2:3" ht="27" customHeight="1" x14ac:dyDescent="0.3">
      <c r="B49" s="4" t="s">
        <v>186</v>
      </c>
      <c r="C49" s="1">
        <v>6349.88</v>
      </c>
    </row>
    <row r="50" spans="2:3" ht="27" customHeight="1" x14ac:dyDescent="0.3">
      <c r="B50" s="4" t="s">
        <v>232</v>
      </c>
      <c r="C50" s="1">
        <v>6083</v>
      </c>
    </row>
    <row r="51" spans="2:3" ht="27" customHeight="1" x14ac:dyDescent="0.3">
      <c r="B51" s="4" t="s">
        <v>225</v>
      </c>
      <c r="C51" s="1">
        <v>2101</v>
      </c>
    </row>
    <row r="52" spans="2:3" ht="27" customHeight="1" x14ac:dyDescent="0.3">
      <c r="B52" s="4" t="s">
        <v>9</v>
      </c>
      <c r="C52" s="1">
        <v>675339.34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2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143</v>
      </c>
      <c r="C4" s="3">
        <v>184.8</v>
      </c>
    </row>
    <row r="5" spans="2:3" ht="27" customHeight="1" x14ac:dyDescent="0.3">
      <c r="B5" s="4" t="s">
        <v>183</v>
      </c>
      <c r="C5" s="3">
        <v>287.18</v>
      </c>
    </row>
    <row r="6" spans="2:3" ht="27" customHeight="1" x14ac:dyDescent="0.3">
      <c r="B6" s="4" t="s">
        <v>129</v>
      </c>
      <c r="C6" s="3">
        <v>384.59</v>
      </c>
    </row>
    <row r="7" spans="2:3" ht="27" customHeight="1" x14ac:dyDescent="0.3">
      <c r="B7" s="4" t="s">
        <v>146</v>
      </c>
      <c r="C7" s="3">
        <v>388.05</v>
      </c>
    </row>
    <row r="8" spans="2:3" ht="27" customHeight="1" x14ac:dyDescent="0.3">
      <c r="B8" s="4" t="s">
        <v>184</v>
      </c>
      <c r="C8" s="3">
        <v>512.39</v>
      </c>
    </row>
    <row r="9" spans="2:3" ht="27" customHeight="1" x14ac:dyDescent="0.3">
      <c r="B9" s="4" t="s">
        <v>165</v>
      </c>
      <c r="C9" s="3">
        <v>590.89</v>
      </c>
    </row>
    <row r="10" spans="2:3" ht="27" customHeight="1" x14ac:dyDescent="0.3">
      <c r="B10" s="4" t="s">
        <v>63</v>
      </c>
      <c r="C10" s="3">
        <v>656.66</v>
      </c>
    </row>
    <row r="11" spans="2:3" ht="27" customHeight="1" x14ac:dyDescent="0.3">
      <c r="B11" s="4" t="s">
        <v>126</v>
      </c>
      <c r="C11" s="3">
        <v>739.31</v>
      </c>
    </row>
    <row r="12" spans="2:3" ht="27" customHeight="1" x14ac:dyDescent="0.3">
      <c r="B12" s="4" t="s">
        <v>145</v>
      </c>
      <c r="C12" s="3">
        <v>838.17</v>
      </c>
    </row>
    <row r="13" spans="2:3" ht="27" customHeight="1" x14ac:dyDescent="0.3">
      <c r="B13" s="4" t="s">
        <v>64</v>
      </c>
      <c r="C13" s="3">
        <v>885.22</v>
      </c>
    </row>
    <row r="14" spans="2:3" ht="27" customHeight="1" x14ac:dyDescent="0.3">
      <c r="B14" s="4" t="s">
        <v>127</v>
      </c>
      <c r="C14" s="3">
        <v>925.56</v>
      </c>
    </row>
    <row r="15" spans="2:3" ht="27" customHeight="1" x14ac:dyDescent="0.3">
      <c r="B15" s="4" t="s">
        <v>185</v>
      </c>
      <c r="C15" s="3">
        <v>1136.33</v>
      </c>
    </row>
    <row r="16" spans="2:3" ht="27" customHeight="1" x14ac:dyDescent="0.3">
      <c r="B16" s="4" t="s">
        <v>170</v>
      </c>
      <c r="C16" s="3">
        <v>1216.69</v>
      </c>
    </row>
    <row r="17" spans="2:3" ht="27" customHeight="1" x14ac:dyDescent="0.3">
      <c r="B17" s="4" t="s">
        <v>189</v>
      </c>
      <c r="C17" s="3">
        <v>1480.21</v>
      </c>
    </row>
    <row r="18" spans="2:3" ht="27" customHeight="1" x14ac:dyDescent="0.3">
      <c r="B18" s="4" t="s">
        <v>186</v>
      </c>
      <c r="C18" s="3">
        <v>1513.55</v>
      </c>
    </row>
    <row r="19" spans="2:3" ht="27" customHeight="1" x14ac:dyDescent="0.3">
      <c r="B19" s="4" t="s">
        <v>190</v>
      </c>
      <c r="C19" s="3">
        <v>1535</v>
      </c>
    </row>
    <row r="20" spans="2:3" ht="27" customHeight="1" x14ac:dyDescent="0.3">
      <c r="B20" s="4" t="s">
        <v>66</v>
      </c>
      <c r="C20" s="3">
        <v>1818.77</v>
      </c>
    </row>
    <row r="21" spans="2:3" ht="27" customHeight="1" x14ac:dyDescent="0.3">
      <c r="B21" s="4" t="s">
        <v>148</v>
      </c>
      <c r="C21" s="3">
        <v>1878.68</v>
      </c>
    </row>
    <row r="22" spans="2:3" ht="27" customHeight="1" x14ac:dyDescent="0.3">
      <c r="B22" s="4" t="s">
        <v>197</v>
      </c>
      <c r="C22" s="3">
        <v>1887.59</v>
      </c>
    </row>
    <row r="23" spans="2:3" ht="27" customHeight="1" x14ac:dyDescent="0.3">
      <c r="B23" s="4" t="s">
        <v>171</v>
      </c>
      <c r="C23" s="3">
        <v>2061.89</v>
      </c>
    </row>
    <row r="24" spans="2:3" ht="27" customHeight="1" x14ac:dyDescent="0.3">
      <c r="B24" s="4" t="s">
        <v>169</v>
      </c>
      <c r="C24" s="3">
        <v>2098.9899999999998</v>
      </c>
    </row>
    <row r="25" spans="2:3" ht="27" customHeight="1" x14ac:dyDescent="0.3">
      <c r="B25" s="4" t="s">
        <v>231</v>
      </c>
      <c r="C25" s="3">
        <v>2225.96</v>
      </c>
    </row>
    <row r="26" spans="2:3" ht="27" customHeight="1" x14ac:dyDescent="0.3">
      <c r="B26" s="4" t="s">
        <v>164</v>
      </c>
      <c r="C26" s="3">
        <v>2341.54</v>
      </c>
    </row>
    <row r="27" spans="2:3" ht="27" customHeight="1" x14ac:dyDescent="0.3">
      <c r="B27" s="4" t="s">
        <v>144</v>
      </c>
      <c r="C27" s="3">
        <v>2569.91</v>
      </c>
    </row>
    <row r="28" spans="2:3" ht="27" customHeight="1" x14ac:dyDescent="0.3">
      <c r="B28" s="4" t="s">
        <v>67</v>
      </c>
      <c r="C28" s="3">
        <v>2637.56</v>
      </c>
    </row>
    <row r="29" spans="2:3" ht="27" customHeight="1" x14ac:dyDescent="0.3">
      <c r="B29" s="4" t="s">
        <v>147</v>
      </c>
      <c r="C29" s="3">
        <v>2656.06</v>
      </c>
    </row>
    <row r="30" spans="2:3" ht="27" customHeight="1" x14ac:dyDescent="0.3">
      <c r="B30" s="4" t="s">
        <v>230</v>
      </c>
      <c r="C30" s="3">
        <v>2779.74</v>
      </c>
    </row>
    <row r="31" spans="2:3" ht="27" customHeight="1" x14ac:dyDescent="0.3">
      <c r="B31" s="4" t="s">
        <v>267</v>
      </c>
      <c r="C31" s="3">
        <v>3113.06</v>
      </c>
    </row>
    <row r="32" spans="2:3" ht="27" customHeight="1" x14ac:dyDescent="0.3">
      <c r="B32" s="4" t="s">
        <v>295</v>
      </c>
      <c r="C32" s="3">
        <v>3221.89</v>
      </c>
    </row>
    <row r="33" spans="2:3" ht="27" customHeight="1" x14ac:dyDescent="0.3">
      <c r="B33" s="4" t="s">
        <v>286</v>
      </c>
      <c r="C33" s="3">
        <v>3285.45</v>
      </c>
    </row>
    <row r="34" spans="2:3" ht="27" customHeight="1" x14ac:dyDescent="0.3">
      <c r="B34" s="4" t="s">
        <v>187</v>
      </c>
      <c r="C34" s="3">
        <v>3492.77</v>
      </c>
    </row>
    <row r="35" spans="2:3" ht="27" customHeight="1" x14ac:dyDescent="0.3">
      <c r="B35" s="4" t="s">
        <v>65</v>
      </c>
      <c r="C35" s="3">
        <v>3599.63</v>
      </c>
    </row>
    <row r="36" spans="2:3" ht="27" customHeight="1" x14ac:dyDescent="0.3">
      <c r="B36" s="4" t="s">
        <v>85</v>
      </c>
      <c r="C36" s="3">
        <v>3936.18</v>
      </c>
    </row>
    <row r="37" spans="2:3" ht="27" customHeight="1" x14ac:dyDescent="0.3">
      <c r="B37" s="4" t="s">
        <v>273</v>
      </c>
      <c r="C37" s="3">
        <v>4012.09</v>
      </c>
    </row>
    <row r="38" spans="2:3" ht="27" customHeight="1" x14ac:dyDescent="0.3">
      <c r="B38" s="4" t="s">
        <v>271</v>
      </c>
      <c r="C38" s="3">
        <v>4214.75</v>
      </c>
    </row>
    <row r="39" spans="2:3" ht="27" customHeight="1" x14ac:dyDescent="0.3">
      <c r="B39" s="4" t="s">
        <v>213</v>
      </c>
      <c r="C39" s="3">
        <v>4236.1000000000004</v>
      </c>
    </row>
    <row r="40" spans="2:3" ht="27" customHeight="1" x14ac:dyDescent="0.3">
      <c r="B40" s="4" t="s">
        <v>284</v>
      </c>
      <c r="C40" s="3">
        <v>4444.33</v>
      </c>
    </row>
    <row r="41" spans="2:3" ht="27" customHeight="1" x14ac:dyDescent="0.3">
      <c r="B41" s="4" t="s">
        <v>268</v>
      </c>
      <c r="C41" s="3">
        <v>4818.3599999999997</v>
      </c>
    </row>
    <row r="42" spans="2:3" ht="27" customHeight="1" x14ac:dyDescent="0.3">
      <c r="B42" s="4" t="s">
        <v>289</v>
      </c>
      <c r="C42" s="3">
        <v>4928.8</v>
      </c>
    </row>
    <row r="43" spans="2:3" ht="27" customHeight="1" x14ac:dyDescent="0.3">
      <c r="B43" s="4" t="s">
        <v>285</v>
      </c>
      <c r="C43" s="3">
        <v>5041.29</v>
      </c>
    </row>
    <row r="44" spans="2:3" ht="27" customHeight="1" x14ac:dyDescent="0.3">
      <c r="B44" s="4" t="s">
        <v>225</v>
      </c>
      <c r="C44" s="3">
        <v>5380.0754286575102</v>
      </c>
    </row>
    <row r="45" spans="2:3" ht="27" customHeight="1" x14ac:dyDescent="0.3">
      <c r="B45" s="4" t="s">
        <v>275</v>
      </c>
      <c r="C45" s="3">
        <v>5553.64</v>
      </c>
    </row>
    <row r="46" spans="2:3" ht="27" customHeight="1" x14ac:dyDescent="0.3">
      <c r="B46" s="4" t="s">
        <v>232</v>
      </c>
      <c r="C46" s="3">
        <v>5753.1937416758474</v>
      </c>
    </row>
    <row r="47" spans="2:3" ht="27" customHeight="1" x14ac:dyDescent="0.3">
      <c r="B47" s="4" t="s">
        <v>283</v>
      </c>
      <c r="C47" s="3">
        <v>6261.2</v>
      </c>
    </row>
    <row r="48" spans="2:3" ht="27" customHeight="1" x14ac:dyDescent="0.3">
      <c r="B48" s="4" t="s">
        <v>128</v>
      </c>
      <c r="C48" s="3">
        <v>6668.05</v>
      </c>
    </row>
    <row r="49" spans="2:3" ht="27" customHeight="1" x14ac:dyDescent="0.3">
      <c r="B49" s="4" t="s">
        <v>282</v>
      </c>
      <c r="C49" s="3">
        <v>8913.74</v>
      </c>
    </row>
    <row r="50" spans="2:3" ht="27" customHeight="1" x14ac:dyDescent="0.3">
      <c r="B50" s="4" t="s">
        <v>296</v>
      </c>
      <c r="C50" s="3">
        <v>11599.53</v>
      </c>
    </row>
    <row r="51" spans="2:3" ht="27" customHeight="1" x14ac:dyDescent="0.3">
      <c r="B51" s="4" t="s">
        <v>297</v>
      </c>
      <c r="C51" s="3">
        <v>14202.83</v>
      </c>
    </row>
    <row r="52" spans="2:3" ht="27" customHeight="1" x14ac:dyDescent="0.3">
      <c r="B52" s="4" t="s">
        <v>9</v>
      </c>
      <c r="C52" s="3">
        <v>154908.24917033335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2"/>
  <sheetViews>
    <sheetView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126</v>
      </c>
      <c r="C4" s="1">
        <v>12266</v>
      </c>
    </row>
    <row r="5" spans="2:3" ht="27" customHeight="1" x14ac:dyDescent="0.3">
      <c r="B5" s="4" t="s">
        <v>127</v>
      </c>
      <c r="C5" s="1">
        <v>12017</v>
      </c>
    </row>
    <row r="6" spans="2:3" ht="27" customHeight="1" x14ac:dyDescent="0.3">
      <c r="B6" s="4" t="s">
        <v>143</v>
      </c>
      <c r="C6" s="1">
        <v>9015.32</v>
      </c>
    </row>
    <row r="7" spans="2:3" ht="27" customHeight="1" x14ac:dyDescent="0.3">
      <c r="B7" s="4" t="s">
        <v>197</v>
      </c>
      <c r="C7" s="1">
        <v>8241.4330000000009</v>
      </c>
    </row>
    <row r="8" spans="2:3" ht="27" customHeight="1" x14ac:dyDescent="0.3">
      <c r="B8" s="4" t="s">
        <v>273</v>
      </c>
      <c r="C8" s="1">
        <v>7095</v>
      </c>
    </row>
    <row r="9" spans="2:3" ht="27" customHeight="1" x14ac:dyDescent="0.3">
      <c r="B9" s="4" t="s">
        <v>164</v>
      </c>
      <c r="C9" s="1">
        <v>6777</v>
      </c>
    </row>
    <row r="10" spans="2:3" ht="27" customHeight="1" x14ac:dyDescent="0.3">
      <c r="B10" s="4" t="s">
        <v>189</v>
      </c>
      <c r="C10" s="1">
        <v>6750</v>
      </c>
    </row>
    <row r="11" spans="2:3" ht="27" customHeight="1" x14ac:dyDescent="0.3">
      <c r="B11" s="4" t="s">
        <v>295</v>
      </c>
      <c r="C11" s="1">
        <v>6311</v>
      </c>
    </row>
    <row r="12" spans="2:3" ht="27" customHeight="1" x14ac:dyDescent="0.3">
      <c r="B12" s="4" t="s">
        <v>267</v>
      </c>
      <c r="C12" s="1">
        <v>6234</v>
      </c>
    </row>
    <row r="13" spans="2:3" ht="27" customHeight="1" x14ac:dyDescent="0.3">
      <c r="B13" s="4" t="s">
        <v>169</v>
      </c>
      <c r="C13" s="1">
        <v>5870.3512499999997</v>
      </c>
    </row>
    <row r="14" spans="2:3" ht="27" customHeight="1" x14ac:dyDescent="0.3">
      <c r="B14" s="4" t="s">
        <v>66</v>
      </c>
      <c r="C14" s="1">
        <v>5785</v>
      </c>
    </row>
    <row r="15" spans="2:3" ht="27" customHeight="1" x14ac:dyDescent="0.3">
      <c r="B15" s="4" t="s">
        <v>144</v>
      </c>
      <c r="C15" s="1">
        <v>5444</v>
      </c>
    </row>
    <row r="16" spans="2:3" ht="27" customHeight="1" x14ac:dyDescent="0.3">
      <c r="B16" s="4" t="s">
        <v>231</v>
      </c>
      <c r="C16" s="1">
        <v>5441</v>
      </c>
    </row>
    <row r="17" spans="2:3" ht="27" customHeight="1" x14ac:dyDescent="0.3">
      <c r="B17" s="4" t="s">
        <v>190</v>
      </c>
      <c r="C17" s="1">
        <v>5428.6440000000002</v>
      </c>
    </row>
    <row r="18" spans="2:3" ht="27" customHeight="1" x14ac:dyDescent="0.3">
      <c r="B18" s="4" t="s">
        <v>213</v>
      </c>
      <c r="C18" s="1">
        <v>5274</v>
      </c>
    </row>
    <row r="19" spans="2:3" ht="27" customHeight="1" x14ac:dyDescent="0.3">
      <c r="B19" s="4" t="s">
        <v>67</v>
      </c>
      <c r="C19" s="1">
        <v>5262</v>
      </c>
    </row>
    <row r="20" spans="2:3" ht="27" customHeight="1" x14ac:dyDescent="0.3">
      <c r="B20" s="4" t="s">
        <v>165</v>
      </c>
      <c r="C20" s="1">
        <v>5238</v>
      </c>
    </row>
    <row r="21" spans="2:3" ht="27" customHeight="1" x14ac:dyDescent="0.3">
      <c r="B21" s="4" t="s">
        <v>129</v>
      </c>
      <c r="C21" s="1">
        <v>5226</v>
      </c>
    </row>
    <row r="22" spans="2:3" ht="27" customHeight="1" x14ac:dyDescent="0.3">
      <c r="B22" s="4" t="s">
        <v>185</v>
      </c>
      <c r="C22" s="1">
        <v>5208</v>
      </c>
    </row>
    <row r="23" spans="2:3" ht="27" customHeight="1" x14ac:dyDescent="0.3">
      <c r="B23" s="4" t="s">
        <v>286</v>
      </c>
      <c r="C23" s="1">
        <v>5156</v>
      </c>
    </row>
    <row r="24" spans="2:3" ht="27" customHeight="1" x14ac:dyDescent="0.3">
      <c r="B24" s="4" t="s">
        <v>145</v>
      </c>
      <c r="C24" s="1">
        <v>5030</v>
      </c>
    </row>
    <row r="25" spans="2:3" ht="27" customHeight="1" x14ac:dyDescent="0.3">
      <c r="B25" s="4" t="s">
        <v>146</v>
      </c>
      <c r="C25" s="1">
        <v>4965</v>
      </c>
    </row>
    <row r="26" spans="2:3" ht="27" customHeight="1" x14ac:dyDescent="0.3">
      <c r="B26" s="4" t="s">
        <v>284</v>
      </c>
      <c r="C26" s="1">
        <v>4821</v>
      </c>
    </row>
    <row r="27" spans="2:3" ht="27" customHeight="1" x14ac:dyDescent="0.3">
      <c r="B27" s="4" t="s">
        <v>230</v>
      </c>
      <c r="C27" s="1">
        <v>4800.7988888888895</v>
      </c>
    </row>
    <row r="28" spans="2:3" ht="27" customHeight="1" x14ac:dyDescent="0.3">
      <c r="B28" s="4" t="s">
        <v>283</v>
      </c>
      <c r="C28" s="1">
        <v>4764</v>
      </c>
    </row>
    <row r="29" spans="2:3" ht="27" customHeight="1" x14ac:dyDescent="0.3">
      <c r="B29" s="4" t="s">
        <v>63</v>
      </c>
      <c r="C29" s="1">
        <v>4575</v>
      </c>
    </row>
    <row r="30" spans="2:3" ht="27" customHeight="1" x14ac:dyDescent="0.3">
      <c r="B30" s="4" t="s">
        <v>183</v>
      </c>
      <c r="C30" s="1">
        <v>4550</v>
      </c>
    </row>
    <row r="31" spans="2:3" ht="27" customHeight="1" x14ac:dyDescent="0.3">
      <c r="B31" s="4" t="s">
        <v>275</v>
      </c>
      <c r="C31" s="1">
        <v>4469</v>
      </c>
    </row>
    <row r="32" spans="2:3" ht="27" customHeight="1" x14ac:dyDescent="0.3">
      <c r="B32" s="4" t="s">
        <v>128</v>
      </c>
      <c r="C32" s="1">
        <v>4149</v>
      </c>
    </row>
    <row r="33" spans="2:3" ht="27" customHeight="1" x14ac:dyDescent="0.3">
      <c r="B33" s="4" t="s">
        <v>186</v>
      </c>
      <c r="C33" s="1">
        <v>4075.1950000000002</v>
      </c>
    </row>
    <row r="34" spans="2:3" ht="27" customHeight="1" x14ac:dyDescent="0.3">
      <c r="B34" s="4" t="s">
        <v>282</v>
      </c>
      <c r="C34" s="1">
        <v>4067</v>
      </c>
    </row>
    <row r="35" spans="2:3" ht="27" customHeight="1" x14ac:dyDescent="0.3">
      <c r="B35" s="4" t="s">
        <v>64</v>
      </c>
      <c r="C35" s="1">
        <v>3912</v>
      </c>
    </row>
    <row r="36" spans="2:3" ht="27" customHeight="1" x14ac:dyDescent="0.3">
      <c r="B36" s="4" t="s">
        <v>148</v>
      </c>
      <c r="C36" s="1">
        <v>3886</v>
      </c>
    </row>
    <row r="37" spans="2:3" ht="27" customHeight="1" x14ac:dyDescent="0.3">
      <c r="B37" s="4" t="s">
        <v>187</v>
      </c>
      <c r="C37" s="1">
        <v>3775</v>
      </c>
    </row>
    <row r="38" spans="2:3" ht="27" customHeight="1" x14ac:dyDescent="0.3">
      <c r="B38" s="4" t="s">
        <v>184</v>
      </c>
      <c r="C38" s="1">
        <v>3703.3049999999998</v>
      </c>
    </row>
    <row r="39" spans="2:3" ht="27" customHeight="1" x14ac:dyDescent="0.3">
      <c r="B39" s="4" t="s">
        <v>271</v>
      </c>
      <c r="C39" s="1">
        <v>3495</v>
      </c>
    </row>
    <row r="40" spans="2:3" ht="14.4" x14ac:dyDescent="0.3">
      <c r="B40" s="4" t="s">
        <v>296</v>
      </c>
      <c r="C40" s="1">
        <v>3245.53</v>
      </c>
    </row>
    <row r="41" spans="2:3" ht="27" customHeight="1" x14ac:dyDescent="0.3">
      <c r="B41" s="4" t="s">
        <v>85</v>
      </c>
      <c r="C41" s="1">
        <v>3010</v>
      </c>
    </row>
    <row r="42" spans="2:3" ht="27" customHeight="1" x14ac:dyDescent="0.3">
      <c r="B42" s="4" t="s">
        <v>171</v>
      </c>
      <c r="C42" s="1">
        <v>2723.7275</v>
      </c>
    </row>
    <row r="43" spans="2:3" ht="27" customHeight="1" x14ac:dyDescent="0.3">
      <c r="B43" s="4" t="s">
        <v>268</v>
      </c>
      <c r="C43" s="1">
        <v>2681.15</v>
      </c>
    </row>
    <row r="44" spans="2:3" ht="27" customHeight="1" x14ac:dyDescent="0.3">
      <c r="B44" s="4" t="s">
        <v>170</v>
      </c>
      <c r="C44" s="1">
        <v>2588</v>
      </c>
    </row>
    <row r="45" spans="2:3" ht="27" customHeight="1" x14ac:dyDescent="0.3">
      <c r="B45" s="4" t="s">
        <v>285</v>
      </c>
      <c r="C45" s="1">
        <v>2500</v>
      </c>
    </row>
    <row r="46" spans="2:3" ht="27" customHeight="1" x14ac:dyDescent="0.3">
      <c r="B46" s="4" t="s">
        <v>232</v>
      </c>
      <c r="C46" s="1">
        <v>2431</v>
      </c>
    </row>
    <row r="47" spans="2:3" ht="27" customHeight="1" x14ac:dyDescent="0.3">
      <c r="B47" s="4" t="s">
        <v>147</v>
      </c>
      <c r="C47" s="1">
        <v>2410</v>
      </c>
    </row>
    <row r="48" spans="2:3" ht="27" customHeight="1" x14ac:dyDescent="0.3">
      <c r="B48" s="4" t="s">
        <v>297</v>
      </c>
      <c r="C48" s="1">
        <v>2387</v>
      </c>
    </row>
    <row r="49" spans="2:3" ht="27" customHeight="1" x14ac:dyDescent="0.3">
      <c r="B49" s="4" t="s">
        <v>65</v>
      </c>
      <c r="C49" s="1">
        <v>2029</v>
      </c>
    </row>
    <row r="50" spans="2:3" ht="27" customHeight="1" x14ac:dyDescent="0.3">
      <c r="B50" s="4" t="s">
        <v>225</v>
      </c>
      <c r="C50" s="1">
        <v>1669.5</v>
      </c>
    </row>
    <row r="51" spans="2:3" ht="27" customHeight="1" x14ac:dyDescent="0.3">
      <c r="B51" s="4" t="s">
        <v>289</v>
      </c>
      <c r="C51" s="1">
        <v>1557.9180000000001</v>
      </c>
    </row>
    <row r="52" spans="2:3" ht="27" customHeight="1" x14ac:dyDescent="0.3">
      <c r="B52" s="4" t="s">
        <v>9</v>
      </c>
      <c r="C52" s="1">
        <v>232309.87263888886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2" zoomScaleNormal="100" workbookViewId="0">
      <selection activeCell="S41" sqref="S41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150</v>
      </c>
      <c r="C5" s="13" t="s">
        <v>7</v>
      </c>
      <c r="D5" s="13" t="s">
        <v>202</v>
      </c>
      <c r="E5" s="13" t="s">
        <v>31</v>
      </c>
      <c r="F5" s="13" t="s">
        <v>32</v>
      </c>
      <c r="G5" s="21" t="s">
        <v>244</v>
      </c>
      <c r="H5" s="21" t="s">
        <v>245</v>
      </c>
      <c r="I5" s="21" t="s">
        <v>246</v>
      </c>
      <c r="J5" s="21" t="s">
        <v>247</v>
      </c>
      <c r="K5" s="21" t="s">
        <v>248</v>
      </c>
      <c r="L5" s="21" t="s">
        <v>236</v>
      </c>
      <c r="M5" s="21" t="s">
        <v>249</v>
      </c>
      <c r="N5" s="21" t="s">
        <v>250</v>
      </c>
      <c r="O5" s="21" t="s">
        <v>251</v>
      </c>
      <c r="P5" s="21" t="s">
        <v>252</v>
      </c>
      <c r="Q5" s="21" t="s">
        <v>253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Chart]]="X",PerfPowerST[[#This Row],[ExcludeHere]]="X"),NA(),GeneralTable[[#This Row],[Cons. ST]]),NA())</f>
        <v>#N/A</v>
      </c>
      <c r="F7" s="12" t="e">
        <f>IFERROR(IF(OR(GeneralTable[[#This Row],[Exclude From Chart]]="X",PerfPowerST[[#This Row],[ExcludeHere]]="X"),NA(),GeneralTable[[#This Row],[Dur. ST]]),NA())</f>
        <v>#N/A</v>
      </c>
      <c r="G7" s="25" t="e">
        <f>1000000000/50/PerfPowerST[[#This Row],[Cons. ST]]</f>
        <v>#N/A</v>
      </c>
      <c r="H7" s="25" t="e">
        <f>1000000000/100/PerfPowerST[[#This Row],[Cons. ST]]</f>
        <v>#N/A</v>
      </c>
      <c r="I7" s="25" t="e">
        <f>1000000000/200/PerfPowerST[[#This Row],[Cons. ST]]</f>
        <v>#N/A</v>
      </c>
      <c r="J7" s="25" t="e">
        <f>1000000000/300/PerfPowerST[[#This Row],[Cons. ST]]</f>
        <v>#N/A</v>
      </c>
      <c r="K7" s="25" t="e">
        <f>1000000000/400/PerfPowerST[[#This Row],[Cons. ST]]</f>
        <v>#N/A</v>
      </c>
      <c r="L7" s="25" t="e">
        <f>1000000000/500/PerfPowerST[[#This Row],[Cons. ST]]</f>
        <v>#N/A</v>
      </c>
      <c r="M7" s="25" t="e">
        <f>1000000000/600/PerfPowerST[[#This Row],[Cons. ST]]</f>
        <v>#N/A</v>
      </c>
      <c r="N7" s="25" t="e">
        <f>1000000000/700/PerfPowerST[[#This Row],[Cons. ST]]</f>
        <v>#N/A</v>
      </c>
      <c r="O7" s="25" t="e">
        <f>1000000000/800/PerfPowerST[[#This Row],[Cons. ST]]</f>
        <v>#N/A</v>
      </c>
      <c r="P7" s="25" t="e">
        <f>1000000000/900/PerfPowerST[[#This Row],[Cons. ST]]</f>
        <v>#N/A</v>
      </c>
      <c r="Q7" s="25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Chart]]="X",PerfPowerST[[#This Row],[ExcludeHere]]="X"),NA(),GeneralTable[[#This Row],[Cons. ST]]),NA())</f>
        <v>#N/A</v>
      </c>
      <c r="F22" s="12" t="e">
        <f>IFERROR(IF(OR(GeneralTable[[#This Row],[Exclude From Chart]]="X",PerfPowerST[[#This Row],[ExcludeHere]]="X"),NA(),GeneralTable[[#This Row],[Dur. ST]]),NA())</f>
        <v>#N/A</v>
      </c>
      <c r="G22" s="25" t="e">
        <f>1000000000/50/PerfPowerST[[#This Row],[Cons. ST]]</f>
        <v>#N/A</v>
      </c>
      <c r="H22" s="25" t="e">
        <f>1000000000/100/PerfPowerST[[#This Row],[Cons. ST]]</f>
        <v>#N/A</v>
      </c>
      <c r="I22" s="25" t="e">
        <f>1000000000/200/PerfPowerST[[#This Row],[Cons. ST]]</f>
        <v>#N/A</v>
      </c>
      <c r="J22" s="25" t="e">
        <f>1000000000/300/PerfPowerST[[#This Row],[Cons. ST]]</f>
        <v>#N/A</v>
      </c>
      <c r="K22" s="25" t="e">
        <f>1000000000/400/PerfPowerST[[#This Row],[Cons. ST]]</f>
        <v>#N/A</v>
      </c>
      <c r="L22" s="25" t="e">
        <f>1000000000/500/PerfPowerST[[#This Row],[Cons. ST]]</f>
        <v>#N/A</v>
      </c>
      <c r="M22" s="25" t="e">
        <f>1000000000/600/PerfPowerST[[#This Row],[Cons. ST]]</f>
        <v>#N/A</v>
      </c>
      <c r="N22" s="25" t="e">
        <f>1000000000/700/PerfPowerST[[#This Row],[Cons. ST]]</f>
        <v>#N/A</v>
      </c>
      <c r="O22" s="25" t="e">
        <f>1000000000/800/PerfPowerST[[#This Row],[Cons. ST]]</f>
        <v>#N/A</v>
      </c>
      <c r="P22" s="25" t="e">
        <f>1000000000/900/PerfPowerST[[#This Row],[Cons. ST]]</f>
        <v>#N/A</v>
      </c>
      <c r="Q22" s="25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Chart]]="X",PerfPowerST[[#This Row],[ExcludeHere]]="X"),NA(),GeneralTable[[#This Row],[Cons. ST]]),NA())</f>
        <v>#N/A</v>
      </c>
      <c r="F33" s="12" t="e">
        <f>IFERROR(IF(OR(GeneralTable[[#This Row],[Exclude From Chart]]="X",PerfPowerST[[#This Row],[ExcludeHere]]="X"),NA(),GeneralTable[[#This Row],[Dur. ST]]),NA())</f>
        <v>#N/A</v>
      </c>
      <c r="G33" s="25" t="e">
        <f>1000000000/50/PerfPowerST[[#This Row],[Cons. ST]]</f>
        <v>#N/A</v>
      </c>
      <c r="H33" s="25" t="e">
        <f>1000000000/100/PerfPowerST[[#This Row],[Cons. ST]]</f>
        <v>#N/A</v>
      </c>
      <c r="I33" s="25" t="e">
        <f>1000000000/200/PerfPowerST[[#This Row],[Cons. ST]]</f>
        <v>#N/A</v>
      </c>
      <c r="J33" s="25" t="e">
        <f>1000000000/300/PerfPowerST[[#This Row],[Cons. ST]]</f>
        <v>#N/A</v>
      </c>
      <c r="K33" s="25" t="e">
        <f>1000000000/400/PerfPowerST[[#This Row],[Cons. ST]]</f>
        <v>#N/A</v>
      </c>
      <c r="L33" s="25" t="e">
        <f>1000000000/500/PerfPowerST[[#This Row],[Cons. ST]]</f>
        <v>#N/A</v>
      </c>
      <c r="M33" s="25" t="e">
        <f>1000000000/600/PerfPowerST[[#This Row],[Cons. ST]]</f>
        <v>#N/A</v>
      </c>
      <c r="N33" s="25" t="e">
        <f>1000000000/700/PerfPowerST[[#This Row],[Cons. ST]]</f>
        <v>#N/A</v>
      </c>
      <c r="O33" s="25" t="e">
        <f>1000000000/800/PerfPowerST[[#This Row],[Cons. ST]]</f>
        <v>#N/A</v>
      </c>
      <c r="P33" s="25" t="e">
        <f>1000000000/900/PerfPowerST[[#This Row],[Cons. ST]]</f>
        <v>#N/A</v>
      </c>
      <c r="Q33" s="25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Chart]]="X",PerfPowerST[[#This Row],[ExcludeHere]]="X"),NA(),GeneralTable[[#This Row],[Cons. ST]]),NA())</f>
        <v>#N/A</v>
      </c>
      <c r="F45" s="12" t="e">
        <f>IFERROR(IF(OR(GeneralTable[[#This Row],[Exclude From Chart]]="X",PerfPowerST[[#This Row],[ExcludeHere]]="X"),NA(),GeneralTable[[#This Row],[Dur. ST]]),NA())</f>
        <v>#N/A</v>
      </c>
      <c r="G45" s="25" t="e">
        <f>1000000000/50/PerfPowerST[[#This Row],[Cons. ST]]</f>
        <v>#N/A</v>
      </c>
      <c r="H45" s="25" t="e">
        <f>1000000000/100/PerfPowerST[[#This Row],[Cons. ST]]</f>
        <v>#N/A</v>
      </c>
      <c r="I45" s="25" t="e">
        <f>1000000000/200/PerfPowerST[[#This Row],[Cons. ST]]</f>
        <v>#N/A</v>
      </c>
      <c r="J45" s="25" t="e">
        <f>1000000000/300/PerfPowerST[[#This Row],[Cons. ST]]</f>
        <v>#N/A</v>
      </c>
      <c r="K45" s="25" t="e">
        <f>1000000000/400/PerfPowerST[[#This Row],[Cons. ST]]</f>
        <v>#N/A</v>
      </c>
      <c r="L45" s="25" t="e">
        <f>1000000000/500/PerfPowerST[[#This Row],[Cons. ST]]</f>
        <v>#N/A</v>
      </c>
      <c r="M45" s="25" t="e">
        <f>1000000000/600/PerfPowerST[[#This Row],[Cons. ST]]</f>
        <v>#N/A</v>
      </c>
      <c r="N45" s="25" t="e">
        <f>1000000000/700/PerfPowerST[[#This Row],[Cons. ST]]</f>
        <v>#N/A</v>
      </c>
      <c r="O45" s="25" t="e">
        <f>1000000000/800/PerfPowerST[[#This Row],[Cons. ST]]</f>
        <v>#N/A</v>
      </c>
      <c r="P45" s="25" t="e">
        <f>1000000000/900/PerfPowerST[[#This Row],[Cons. ST]]</f>
        <v>#N/A</v>
      </c>
      <c r="Q45" s="25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Chart]]="X",PerfPowerST[[#This Row],[ExcludeHere]]="X"),NA(),GeneralTable[[#This Row],[Cons. ST]]),NA())</f>
        <v>#N/A</v>
      </c>
      <c r="F57" s="12" t="e">
        <f>IFERROR(IF(OR(GeneralTable[[#This Row],[Exclude From Chart]]="X",PerfPowerST[[#This Row],[ExcludeHere]]="X"),NA(),GeneralTable[[#This Row],[Dur. ST]]),NA())</f>
        <v>#N/A</v>
      </c>
      <c r="G57" s="25" t="e">
        <f>1000000000/50/PerfPowerST[[#This Row],[Cons. ST]]</f>
        <v>#N/A</v>
      </c>
      <c r="H57" s="25" t="e">
        <f>1000000000/100/PerfPowerST[[#This Row],[Cons. ST]]</f>
        <v>#N/A</v>
      </c>
      <c r="I57" s="25" t="e">
        <f>1000000000/200/PerfPowerST[[#This Row],[Cons. ST]]</f>
        <v>#N/A</v>
      </c>
      <c r="J57" s="25" t="e">
        <f>1000000000/300/PerfPowerST[[#This Row],[Cons. ST]]</f>
        <v>#N/A</v>
      </c>
      <c r="K57" s="25" t="e">
        <f>1000000000/400/PerfPowerST[[#This Row],[Cons. ST]]</f>
        <v>#N/A</v>
      </c>
      <c r="L57" s="25" t="e">
        <f>1000000000/500/PerfPowerST[[#This Row],[Cons. ST]]</f>
        <v>#N/A</v>
      </c>
      <c r="M57" s="25" t="e">
        <f>1000000000/600/PerfPowerST[[#This Row],[Cons. ST]]</f>
        <v>#N/A</v>
      </c>
      <c r="N57" s="25" t="e">
        <f>1000000000/700/PerfPowerST[[#This Row],[Cons. ST]]</f>
        <v>#N/A</v>
      </c>
      <c r="O57" s="25" t="e">
        <f>1000000000/800/PerfPowerST[[#This Row],[Cons. ST]]</f>
        <v>#N/A</v>
      </c>
      <c r="P57" s="25" t="e">
        <f>1000000000/900/PerfPowerST[[#This Row],[Cons. ST]]</f>
        <v>#N/A</v>
      </c>
      <c r="Q57" s="25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Chart]]="X",PerfPowerST[[#This Row],[ExcludeHere]]="X"),NA(),GeneralTable[[#This Row],[Cons. ST]]),NA())</f>
        <v>#N/A</v>
      </c>
      <c r="F60" s="12" t="e">
        <f>IFERROR(IF(OR(GeneralTable[[#This Row],[Exclude From Chart]]="X",PerfPowerST[[#This Row],[ExcludeHere]]="X"),NA(),GeneralTable[[#This Row],[Dur. ST]]),NA())</f>
        <v>#N/A</v>
      </c>
      <c r="G60" s="25" t="e">
        <f>1000000000/50/PerfPowerST[[#This Row],[Cons. ST]]</f>
        <v>#N/A</v>
      </c>
      <c r="H60" s="25" t="e">
        <f>1000000000/100/PerfPowerST[[#This Row],[Cons. ST]]</f>
        <v>#N/A</v>
      </c>
      <c r="I60" s="25" t="e">
        <f>1000000000/200/PerfPowerST[[#This Row],[Cons. ST]]</f>
        <v>#N/A</v>
      </c>
      <c r="J60" s="25" t="e">
        <f>1000000000/300/PerfPowerST[[#This Row],[Cons. ST]]</f>
        <v>#N/A</v>
      </c>
      <c r="K60" s="25" t="e">
        <f>1000000000/400/PerfPowerST[[#This Row],[Cons. ST]]</f>
        <v>#N/A</v>
      </c>
      <c r="L60" s="25" t="e">
        <f>1000000000/500/PerfPowerST[[#This Row],[Cons. ST]]</f>
        <v>#N/A</v>
      </c>
      <c r="M60" s="25" t="e">
        <f>1000000000/600/PerfPowerST[[#This Row],[Cons. ST]]</f>
        <v>#N/A</v>
      </c>
      <c r="N60" s="25" t="e">
        <f>1000000000/700/PerfPowerST[[#This Row],[Cons. ST]]</f>
        <v>#N/A</v>
      </c>
      <c r="O60" s="25" t="e">
        <f>1000000000/800/PerfPowerST[[#This Row],[Cons. ST]]</f>
        <v>#N/A</v>
      </c>
      <c r="P60" s="25" t="e">
        <f>1000000000/900/PerfPowerST[[#This Row],[Cons. ST]]</f>
        <v>#N/A</v>
      </c>
      <c r="Q60" s="25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Chart]]="X",PerfPowerST[[#This Row],[ExcludeHere]]="X"),NA(),GeneralTable[[#This Row],[Cons. ST]]),NA())</f>
        <v>#N/A</v>
      </c>
      <c r="F62" s="12" t="e">
        <f>IFERROR(IF(OR(GeneralTable[[#This Row],[Exclude From Chart]]="X",PerfPowerST[[#This Row],[ExcludeHere]]="X"),NA(),GeneralTable[[#This Row],[Dur. ST]]),NA())</f>
        <v>#N/A</v>
      </c>
      <c r="G62" s="25" t="e">
        <f>1000000000/50/PerfPowerST[[#This Row],[Cons. ST]]</f>
        <v>#N/A</v>
      </c>
      <c r="H62" s="25" t="e">
        <f>1000000000/100/PerfPowerST[[#This Row],[Cons. ST]]</f>
        <v>#N/A</v>
      </c>
      <c r="I62" s="25" t="e">
        <f>1000000000/200/PerfPowerST[[#This Row],[Cons. ST]]</f>
        <v>#N/A</v>
      </c>
      <c r="J62" s="25" t="e">
        <f>1000000000/300/PerfPowerST[[#This Row],[Cons. ST]]</f>
        <v>#N/A</v>
      </c>
      <c r="K62" s="25" t="e">
        <f>1000000000/400/PerfPowerST[[#This Row],[Cons. ST]]</f>
        <v>#N/A</v>
      </c>
      <c r="L62" s="25" t="e">
        <f>1000000000/500/PerfPowerST[[#This Row],[Cons. ST]]</f>
        <v>#N/A</v>
      </c>
      <c r="M62" s="25" t="e">
        <f>1000000000/600/PerfPowerST[[#This Row],[Cons. ST]]</f>
        <v>#N/A</v>
      </c>
      <c r="N62" s="25" t="e">
        <f>1000000000/700/PerfPowerST[[#This Row],[Cons. ST]]</f>
        <v>#N/A</v>
      </c>
      <c r="O62" s="25" t="e">
        <f>1000000000/800/PerfPowerST[[#This Row],[Cons. ST]]</f>
        <v>#N/A</v>
      </c>
      <c r="P62" s="25" t="e">
        <f>1000000000/900/PerfPowerST[[#This Row],[Cons. ST]]</f>
        <v>#N/A</v>
      </c>
      <c r="Q62" s="25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Chart]]="X",PerfPowerST[[#This Row],[ExcludeHere]]="X"),NA(),GeneralTable[[#This Row],[Cons. ST]]),NA())</f>
        <v>#N/A</v>
      </c>
      <c r="F63" s="12" t="e">
        <f>IFERROR(IF(OR(GeneralTable[[#This Row],[Exclude From Chart]]="X",PerfPowerST[[#This Row],[ExcludeHere]]="X"),NA(),GeneralTable[[#This Row],[Dur. ST]]),NA())</f>
        <v>#N/A</v>
      </c>
      <c r="G63" s="25" t="e">
        <f>1000000000/50/PerfPowerST[[#This Row],[Cons. ST]]</f>
        <v>#N/A</v>
      </c>
      <c r="H63" s="25" t="e">
        <f>1000000000/100/PerfPowerST[[#This Row],[Cons. ST]]</f>
        <v>#N/A</v>
      </c>
      <c r="I63" s="25" t="e">
        <f>1000000000/200/PerfPowerST[[#This Row],[Cons. ST]]</f>
        <v>#N/A</v>
      </c>
      <c r="J63" s="25" t="e">
        <f>1000000000/300/PerfPowerST[[#This Row],[Cons. ST]]</f>
        <v>#N/A</v>
      </c>
      <c r="K63" s="25" t="e">
        <f>1000000000/400/PerfPowerST[[#This Row],[Cons. ST]]</f>
        <v>#N/A</v>
      </c>
      <c r="L63" s="25" t="e">
        <f>1000000000/500/PerfPowerST[[#This Row],[Cons. ST]]</f>
        <v>#N/A</v>
      </c>
      <c r="M63" s="25" t="e">
        <f>1000000000/600/PerfPowerST[[#This Row],[Cons. ST]]</f>
        <v>#N/A</v>
      </c>
      <c r="N63" s="25" t="e">
        <f>1000000000/700/PerfPowerST[[#This Row],[Cons. ST]]</f>
        <v>#N/A</v>
      </c>
      <c r="O63" s="25" t="e">
        <f>1000000000/800/PerfPowerST[[#This Row],[Cons. ST]]</f>
        <v>#N/A</v>
      </c>
      <c r="P63" s="25" t="e">
        <f>1000000000/900/PerfPowerST[[#This Row],[Cons. ST]]</f>
        <v>#N/A</v>
      </c>
      <c r="Q63" s="25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Chart]]="X",PerfPowerST[[#This Row],[ExcludeHere]]="X"),NA(),GeneralTable[[#This Row],[Cons. ST]]),NA())</f>
        <v>#N/A</v>
      </c>
      <c r="F65" s="12" t="e">
        <f>IFERROR(IF(OR(GeneralTable[[#This Row],[Exclude From Chart]]="X",PerfPowerST[[#This Row],[ExcludeHere]]="X"),NA(),GeneralTable[[#This Row],[Dur. ST]]),NA())</f>
        <v>#N/A</v>
      </c>
      <c r="G65" s="25" t="e">
        <f>1000000000/50/PerfPowerST[[#This Row],[Cons. ST]]</f>
        <v>#N/A</v>
      </c>
      <c r="H65" s="25" t="e">
        <f>1000000000/100/PerfPowerST[[#This Row],[Cons. ST]]</f>
        <v>#N/A</v>
      </c>
      <c r="I65" s="25" t="e">
        <f>1000000000/200/PerfPowerST[[#This Row],[Cons. ST]]</f>
        <v>#N/A</v>
      </c>
      <c r="J65" s="25" t="e">
        <f>1000000000/300/PerfPowerST[[#This Row],[Cons. ST]]</f>
        <v>#N/A</v>
      </c>
      <c r="K65" s="25" t="e">
        <f>1000000000/400/PerfPowerST[[#This Row],[Cons. ST]]</f>
        <v>#N/A</v>
      </c>
      <c r="L65" s="25" t="e">
        <f>1000000000/500/PerfPowerST[[#This Row],[Cons. ST]]</f>
        <v>#N/A</v>
      </c>
      <c r="M65" s="25" t="e">
        <f>1000000000/600/PerfPowerST[[#This Row],[Cons. ST]]</f>
        <v>#N/A</v>
      </c>
      <c r="N65" s="25" t="e">
        <f>1000000000/700/PerfPowerST[[#This Row],[Cons. ST]]</f>
        <v>#N/A</v>
      </c>
      <c r="O65" s="25" t="e">
        <f>1000000000/800/PerfPowerST[[#This Row],[Cons. ST]]</f>
        <v>#N/A</v>
      </c>
      <c r="P65" s="25" t="e">
        <f>1000000000/900/PerfPowerST[[#This Row],[Cons. ST]]</f>
        <v>#N/A</v>
      </c>
      <c r="Q65" s="25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Chart]]="X",PerfPowerST[[#This Row],[ExcludeHere]]="X"),NA(),GeneralTable[[#This Row],[Cons. ST]]),NA())</f>
        <v>#N/A</v>
      </c>
      <c r="F75" s="12" t="e">
        <f>IFERROR(IF(OR(GeneralTable[[#This Row],[Exclude From Chart]]="X",PerfPowerST[[#This Row],[ExcludeHere]]="X"),NA(),GeneralTable[[#This Row],[Dur. ST]]),NA())</f>
        <v>#N/A</v>
      </c>
      <c r="G75" s="25" t="e">
        <f>1000000000/50/PerfPowerST[[#This Row],[Cons. ST]]</f>
        <v>#N/A</v>
      </c>
      <c r="H75" s="25" t="e">
        <f>1000000000/100/PerfPowerST[[#This Row],[Cons. ST]]</f>
        <v>#N/A</v>
      </c>
      <c r="I75" s="25" t="e">
        <f>1000000000/200/PerfPowerST[[#This Row],[Cons. ST]]</f>
        <v>#N/A</v>
      </c>
      <c r="J75" s="25" t="e">
        <f>1000000000/300/PerfPowerST[[#This Row],[Cons. ST]]</f>
        <v>#N/A</v>
      </c>
      <c r="K75" s="25" t="e">
        <f>1000000000/400/PerfPowerST[[#This Row],[Cons. ST]]</f>
        <v>#N/A</v>
      </c>
      <c r="L75" s="25" t="e">
        <f>1000000000/500/PerfPowerST[[#This Row],[Cons. ST]]</f>
        <v>#N/A</v>
      </c>
      <c r="M75" s="25" t="e">
        <f>1000000000/600/PerfPowerST[[#This Row],[Cons. ST]]</f>
        <v>#N/A</v>
      </c>
      <c r="N75" s="25" t="e">
        <f>1000000000/700/PerfPowerST[[#This Row],[Cons. ST]]</f>
        <v>#N/A</v>
      </c>
      <c r="O75" s="25" t="e">
        <f>1000000000/800/PerfPowerST[[#This Row],[Cons. ST]]</f>
        <v>#N/A</v>
      </c>
      <c r="P75" s="25" t="e">
        <f>1000000000/900/PerfPowerST[[#This Row],[Cons. ST]]</f>
        <v>#N/A</v>
      </c>
      <c r="Q75" s="25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Chart]]="X",PerfPowerST[[#This Row],[ExcludeHere]]="X"),NA(),GeneralTable[[#This Row],[Cons. ST]]),NA())</f>
        <v>#N/A</v>
      </c>
      <c r="F90" s="16" t="e">
        <f>IFERROR(IF(OR(GeneralTable[[#This Row],[Exclude From Chart]]="X",PerfPowerST[[#This Row],[ExcludeHere]]="X"),NA(),GeneralTable[[#This Row],[Dur. ST]]),NA())</f>
        <v>#N/A</v>
      </c>
      <c r="G90" s="25" t="e">
        <f>1000000000/50/PerfPowerST[[#This Row],[Cons. ST]]</f>
        <v>#N/A</v>
      </c>
      <c r="H90" s="25" t="e">
        <f>1000000000/100/PerfPowerST[[#This Row],[Cons. ST]]</f>
        <v>#N/A</v>
      </c>
      <c r="I90" s="25" t="e">
        <f>1000000000/200/PerfPowerST[[#This Row],[Cons. ST]]</f>
        <v>#N/A</v>
      </c>
      <c r="J90" s="25" t="e">
        <f>1000000000/300/PerfPowerST[[#This Row],[Cons. ST]]</f>
        <v>#N/A</v>
      </c>
      <c r="K90" s="25" t="e">
        <f>1000000000/400/PerfPowerST[[#This Row],[Cons. ST]]</f>
        <v>#N/A</v>
      </c>
      <c r="L90" s="25" t="e">
        <f>1000000000/500/PerfPowerST[[#This Row],[Cons. ST]]</f>
        <v>#N/A</v>
      </c>
      <c r="M90" s="25" t="e">
        <f>1000000000/600/PerfPowerST[[#This Row],[Cons. ST]]</f>
        <v>#N/A</v>
      </c>
      <c r="N90" s="25" t="e">
        <f>1000000000/700/PerfPowerST[[#This Row],[Cons. ST]]</f>
        <v>#N/A</v>
      </c>
      <c r="O90" s="25" t="e">
        <f>1000000000/800/PerfPowerST[[#This Row],[Cons. ST]]</f>
        <v>#N/A</v>
      </c>
      <c r="P90" s="25" t="e">
        <f>1000000000/900/PerfPowerST[[#This Row],[Cons. ST]]</f>
        <v>#N/A</v>
      </c>
      <c r="Q90" s="25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Chart]]="X",PerfPowerST[[#This Row],[ExcludeHere]]="X"),NA(),GeneralTable[[#This Row],[Cons. ST]]),NA())</f>
        <v>#N/A</v>
      </c>
      <c r="F94" s="18" t="e">
        <f>IFERROR(IF(OR(GeneralTable[[#This Row],[Exclude From Chart]]="X",PerfPowerST[[#This Row],[ExcludeHere]]="X"),NA(),GeneralTable[[#This Row],[Dur. ST]]),NA())</f>
        <v>#N/A</v>
      </c>
      <c r="G94" s="25" t="e">
        <f>1000000000/50/PerfPowerST[[#This Row],[Cons. ST]]</f>
        <v>#N/A</v>
      </c>
      <c r="H94" s="25" t="e">
        <f>1000000000/100/PerfPowerST[[#This Row],[Cons. ST]]</f>
        <v>#N/A</v>
      </c>
      <c r="I94" s="25" t="e">
        <f>1000000000/200/PerfPowerST[[#This Row],[Cons. ST]]</f>
        <v>#N/A</v>
      </c>
      <c r="J94" s="25" t="e">
        <f>1000000000/300/PerfPowerST[[#This Row],[Cons. ST]]</f>
        <v>#N/A</v>
      </c>
      <c r="K94" s="25" t="e">
        <f>1000000000/400/PerfPowerST[[#This Row],[Cons. ST]]</f>
        <v>#N/A</v>
      </c>
      <c r="L94" s="25" t="e">
        <f>1000000000/500/PerfPowerST[[#This Row],[Cons. ST]]</f>
        <v>#N/A</v>
      </c>
      <c r="M94" s="25" t="e">
        <f>1000000000/600/PerfPowerST[[#This Row],[Cons. ST]]</f>
        <v>#N/A</v>
      </c>
      <c r="N94" s="25" t="e">
        <f>1000000000/700/PerfPowerST[[#This Row],[Cons. ST]]</f>
        <v>#N/A</v>
      </c>
      <c r="O94" s="25" t="e">
        <f>1000000000/800/PerfPowerST[[#This Row],[Cons. ST]]</f>
        <v>#N/A</v>
      </c>
      <c r="P94" s="25" t="e">
        <f>1000000000/900/PerfPowerST[[#This Row],[Cons. ST]]</f>
        <v>#N/A</v>
      </c>
      <c r="Q94" s="25" t="e">
        <f>1000000000/1000/PerfPowerST[[#This Row],[Cons. ST]]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Chart]]="X",PerfPowerST[[#This Row],[ExcludeHere]]="X"),NA(),GeneralTable[[#This Row],[Cons. ST]]),NA())</f>
        <v>7000.34</v>
      </c>
      <c r="F116" s="16">
        <f>IFERROR(IF(OR(GeneralTable[[#This Row],[Exclude From Chart]]="X",PerfPowerST[[#This Row],[ExcludeHere]]="X"),NA(),GeneralTable[[#This Row],[Dur. ST]]),NA())</f>
        <v>582.69000000000005</v>
      </c>
      <c r="G116" s="25">
        <f>1000000000/50/PerfPowerST[[#This Row],[Cons. ST]]</f>
        <v>2857.0040883728502</v>
      </c>
      <c r="H116" s="25">
        <f>1000000000/100/PerfPowerST[[#This Row],[Cons. ST]]</f>
        <v>1428.5020441864251</v>
      </c>
      <c r="I116" s="25">
        <f>1000000000/200/PerfPowerST[[#This Row],[Cons. ST]]</f>
        <v>714.25102209321255</v>
      </c>
      <c r="J116" s="25">
        <f>1000000000/300/PerfPowerST[[#This Row],[Cons. ST]]</f>
        <v>476.16734806214174</v>
      </c>
      <c r="K116" s="25">
        <f>1000000000/400/PerfPowerST[[#This Row],[Cons. ST]]</f>
        <v>357.12551104660628</v>
      </c>
      <c r="L116" s="25">
        <f>1000000000/500/PerfPowerST[[#This Row],[Cons. ST]]</f>
        <v>285.70040883728507</v>
      </c>
      <c r="M116" s="25">
        <f>1000000000/600/PerfPowerST[[#This Row],[Cons. ST]]</f>
        <v>238.08367403107087</v>
      </c>
      <c r="N116" s="25">
        <f>1000000000/700/PerfPowerST[[#This Row],[Cons. ST]]</f>
        <v>204.07172059806075</v>
      </c>
      <c r="O116" s="25">
        <f>1000000000/800/PerfPowerST[[#This Row],[Cons. ST]]</f>
        <v>178.56275552330314</v>
      </c>
      <c r="P116" s="25">
        <f>1000000000/900/PerfPowerST[[#This Row],[Cons. ST]]</f>
        <v>158.72244935404723</v>
      </c>
      <c r="Q116" s="25">
        <f>1000000000/1000/PerfPowerST[[#This Row],[Cons. ST]]</f>
        <v>142.85020441864253</v>
      </c>
    </row>
    <row r="117" spans="2:17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(Raphael) @105w [114]</v>
      </c>
      <c r="D117" s="14"/>
      <c r="E117" s="15">
        <f>IFERROR(IF(OR(GeneralTable[[#This Row],[Exclude From Chart]]="X",PerfPowerST[[#This Row],[ExcludeHere]]="X"),NA(),GeneralTable[[#This Row],[Cons. ST]]),NA())</f>
        <v>19138.57</v>
      </c>
      <c r="F117" s="16">
        <f>IFERROR(IF(OR(GeneralTable[[#This Row],[Exclude From Chart]]="X",PerfPowerST[[#This Row],[ExcludeHere]]="X"),NA(),GeneralTable[[#This Row],[Dur. ST]]),NA())</f>
        <v>375.18</v>
      </c>
      <c r="G117" s="25">
        <f>1000000000/50/PerfPowerST[[#This Row],[Cons. ST]]</f>
        <v>1045.0101548861801</v>
      </c>
      <c r="H117" s="25">
        <f>1000000000/100/PerfPowerST[[#This Row],[Cons. ST]]</f>
        <v>522.50507744309004</v>
      </c>
      <c r="I117" s="25">
        <f>1000000000/200/PerfPowerST[[#This Row],[Cons. ST]]</f>
        <v>261.25253872154502</v>
      </c>
      <c r="J117" s="25">
        <f>1000000000/300/PerfPowerST[[#This Row],[Cons. ST]]</f>
        <v>174.16835914769669</v>
      </c>
      <c r="K117" s="25">
        <f>1000000000/400/PerfPowerST[[#This Row],[Cons. ST]]</f>
        <v>130.62626936077251</v>
      </c>
      <c r="L117" s="25">
        <f>1000000000/500/PerfPowerST[[#This Row],[Cons. ST]]</f>
        <v>104.50101548861801</v>
      </c>
      <c r="M117" s="25">
        <f>1000000000/600/PerfPowerST[[#This Row],[Cons. ST]]</f>
        <v>87.084179573848346</v>
      </c>
      <c r="N117" s="25">
        <f>1000000000/700/PerfPowerST[[#This Row],[Cons. ST]]</f>
        <v>74.643582491870006</v>
      </c>
      <c r="O117" s="25">
        <f>1000000000/800/PerfPowerST[[#This Row],[Cons. ST]]</f>
        <v>65.313134680386256</v>
      </c>
      <c r="P117" s="25">
        <f>1000000000/900/PerfPowerST[[#This Row],[Cons. ST]]</f>
        <v>58.056119715898888</v>
      </c>
      <c r="Q117" s="25">
        <f>1000000000/1000/PerfPowerST[[#This Row],[Cons. ST]]</f>
        <v>52.250507744309004</v>
      </c>
    </row>
    <row r="118" spans="2:17" x14ac:dyDescent="0.3">
      <c r="B118" s="24">
        <f>IFERROR(GeneralTable[[#This Row],[Ref.]],NA())</f>
        <v>115</v>
      </c>
      <c r="C118" s="14" t="str">
        <f>IFERROR(IF(GeneralTable[[#This Row],[Exclude From Chart]]="X",NA(),GeneralTable[[#This Row],[GraphLabel]]),NA())</f>
        <v>R9 7950X (Raphael) @65w [115]</v>
      </c>
      <c r="D118" s="14"/>
      <c r="E118" s="15">
        <f>IFERROR(IF(OR(GeneralTable[[#This Row],[Exclude From Chart]]="X",PerfPowerST[[#This Row],[ExcludeHere]]="X"),NA(),GeneralTable[[#This Row],[Cons. ST]]),NA())</f>
        <v>19028.63</v>
      </c>
      <c r="F118" s="16">
        <f>IFERROR(IF(OR(GeneralTable[[#This Row],[Exclude From Chart]]="X",PerfPowerST[[#This Row],[ExcludeHere]]="X"),NA(),GeneralTable[[#This Row],[Dur. ST]]),NA())</f>
        <v>375.1</v>
      </c>
      <c r="G118" s="25">
        <f>1000000000/50/PerfPowerST[[#This Row],[Cons. ST]]</f>
        <v>1051.04781584381</v>
      </c>
      <c r="H118" s="25">
        <f>1000000000/100/PerfPowerST[[#This Row],[Cons. ST]]</f>
        <v>525.52390792190499</v>
      </c>
      <c r="I118" s="25">
        <f>1000000000/200/PerfPowerST[[#This Row],[Cons. ST]]</f>
        <v>262.7619539609525</v>
      </c>
      <c r="J118" s="25">
        <f>1000000000/300/PerfPowerST[[#This Row],[Cons. ST]]</f>
        <v>175.17463597396835</v>
      </c>
      <c r="K118" s="25">
        <f>1000000000/400/PerfPowerST[[#This Row],[Cons. ST]]</f>
        <v>131.38097698047625</v>
      </c>
      <c r="L118" s="25">
        <f>1000000000/500/PerfPowerST[[#This Row],[Cons. ST]]</f>
        <v>105.104781584381</v>
      </c>
      <c r="M118" s="25">
        <f>1000000000/600/PerfPowerST[[#This Row],[Cons. ST]]</f>
        <v>87.587317986984175</v>
      </c>
      <c r="N118" s="25">
        <f>1000000000/700/PerfPowerST[[#This Row],[Cons. ST]]</f>
        <v>75.074843988843583</v>
      </c>
      <c r="O118" s="25">
        <f>1000000000/800/PerfPowerST[[#This Row],[Cons. ST]]</f>
        <v>65.690488490238124</v>
      </c>
      <c r="P118" s="25">
        <f>1000000000/900/PerfPowerST[[#This Row],[Cons. ST]]</f>
        <v>58.391545324656107</v>
      </c>
      <c r="Q118" s="25">
        <f>1000000000/1000/PerfPowerST[[#This Row],[Cons. ST]]</f>
        <v>52.552390792190501</v>
      </c>
    </row>
    <row r="119" spans="2:17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Chart]]="X",PerfPowerST[[#This Row],[ExcludeHere]]="X"),NA(),GeneralTable[[#This Row],[Cons. ST]]),NA())</f>
        <v>29352</v>
      </c>
      <c r="F119" s="16">
        <f>IFERROR(IF(OR(GeneralTable[[#This Row],[Exclude From Chart]]="X",PerfPowerST[[#This Row],[ExcludeHere]]="X"),NA(),GeneralTable[[#This Row],[Dur. ST]]),NA())</f>
        <v>604.24</v>
      </c>
      <c r="G119" s="25">
        <f>1000000000/50/PerfPowerST[[#This Row],[Cons. ST]]</f>
        <v>681.38457345325696</v>
      </c>
      <c r="H119" s="25">
        <f>1000000000/100/PerfPowerST[[#This Row],[Cons. ST]]</f>
        <v>340.69228672662848</v>
      </c>
      <c r="I119" s="25">
        <f>1000000000/200/PerfPowerST[[#This Row],[Cons. ST]]</f>
        <v>170.34614336331424</v>
      </c>
      <c r="J119" s="25">
        <f>1000000000/300/PerfPowerST[[#This Row],[Cons. ST]]</f>
        <v>113.56409557554284</v>
      </c>
      <c r="K119" s="25">
        <f>1000000000/400/PerfPowerST[[#This Row],[Cons. ST]]</f>
        <v>85.17307168165712</v>
      </c>
      <c r="L119" s="25">
        <f>1000000000/500/PerfPowerST[[#This Row],[Cons. ST]]</f>
        <v>68.138457345325705</v>
      </c>
      <c r="M119" s="25">
        <f>1000000000/600/PerfPowerST[[#This Row],[Cons. ST]]</f>
        <v>56.782047787771418</v>
      </c>
      <c r="N119" s="25">
        <f>1000000000/700/PerfPowerST[[#This Row],[Cons. ST]]</f>
        <v>48.670326675232644</v>
      </c>
      <c r="O119" s="25">
        <f>1000000000/800/PerfPowerST[[#This Row],[Cons. ST]]</f>
        <v>42.58653584082856</v>
      </c>
      <c r="P119" s="25">
        <f>1000000000/900/PerfPowerST[[#This Row],[Cons. ST]]</f>
        <v>37.854698525180943</v>
      </c>
      <c r="Q119" s="25">
        <f>1000000000/1000/PerfPowerST[[#This Row],[Cons. ST]]</f>
        <v>34.069228672662852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G31" zoomScaleNormal="100" workbookViewId="0">
      <selection activeCell="R45" sqref="R45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150</v>
      </c>
      <c r="C5" s="13" t="s">
        <v>7</v>
      </c>
      <c r="D5" s="13" t="s">
        <v>202</v>
      </c>
      <c r="E5" s="13" t="s">
        <v>34</v>
      </c>
      <c r="F5" s="13" t="s">
        <v>35</v>
      </c>
      <c r="G5" s="21" t="s">
        <v>236</v>
      </c>
      <c r="H5" s="21" t="s">
        <v>235</v>
      </c>
      <c r="I5" s="21" t="s">
        <v>234</v>
      </c>
      <c r="J5" s="21" t="s">
        <v>237</v>
      </c>
      <c r="K5" s="21" t="s">
        <v>238</v>
      </c>
      <c r="L5" s="21" t="s">
        <v>233</v>
      </c>
      <c r="M5" s="21" t="s">
        <v>239</v>
      </c>
      <c r="N5" s="21" t="s">
        <v>240</v>
      </c>
      <c r="O5" s="21" t="s">
        <v>241</v>
      </c>
      <c r="P5" s="21" t="s">
        <v>242</v>
      </c>
      <c r="Q5" s="21" t="s">
        <v>243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Chart]]="X",PerfPowerST4[[#This Row],[ExcludeHere]]="X"),NA(),GeneralTable[[#This Row],[Cons. MT]]),NA())</f>
        <v>#N/A</v>
      </c>
      <c r="F7" s="12" t="e">
        <f>IFERROR(IF(OR(GeneralTable[[#This Row],[Exclude From Chart]]="X",PerfPowerST4[[#This Row],[ExcludeHere]]="X"),NA(),GeneralTable[[#This Row],[Dur. MT]]),NA())</f>
        <v>#N/A</v>
      </c>
      <c r="G7" s="25" t="e">
        <f>1000000000/500/PerfPowerST4[[#This Row],[Cons. MT]]</f>
        <v>#N/A</v>
      </c>
      <c r="H7" s="25" t="e">
        <f>1000000000/1000/PerfPowerST4[[#This Row],[Cons. MT]]</f>
        <v>#N/A</v>
      </c>
      <c r="I7" s="25" t="e">
        <f>1000000000/2000/PerfPowerST4[[#This Row],[Cons. MT]]</f>
        <v>#N/A</v>
      </c>
      <c r="J7" s="25" t="e">
        <f>1000000000/3000/PerfPowerST4[[#This Row],[Cons. MT]]</f>
        <v>#N/A</v>
      </c>
      <c r="K7" s="25" t="e">
        <f>1000000000/4000/PerfPowerST4[[#This Row],[Cons. MT]]</f>
        <v>#N/A</v>
      </c>
      <c r="L7" s="25" t="e">
        <f>1000000000/5000/PerfPowerST4[[#This Row],[Cons. MT]]</f>
        <v>#N/A</v>
      </c>
      <c r="M7" s="25" t="e">
        <f>1000000000/6000/PerfPowerST4[[#This Row],[Cons. MT]]</f>
        <v>#N/A</v>
      </c>
      <c r="N7" s="25" t="e">
        <f>1000000000/7000/PerfPowerST4[[#This Row],[Cons. MT]]</f>
        <v>#N/A</v>
      </c>
      <c r="O7" s="25" t="e">
        <f>1000000000/8000/PerfPowerST4[[#This Row],[Cons. MT]]</f>
        <v>#N/A</v>
      </c>
      <c r="P7" s="25" t="e">
        <f>1000000000/9000/PerfPowerST4[[#This Row],[Cons. MT]]</f>
        <v>#N/A</v>
      </c>
      <c r="Q7" s="25" t="e">
        <f>1000000000/10000/PerfPowerST4[[#This Row],[Cons. MT]]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Chart]]="X",PerfPowerST4[[#This Row],[ExcludeHere]]="X"),NA(),GeneralTable[[#This Row],[Cons. MT]]),NA())</f>
        <v>#N/A</v>
      </c>
      <c r="F22" s="12" t="e">
        <f>IFERROR(IF(OR(GeneralTable[[#This Row],[Exclude From Chart]]="X",PerfPowerST4[[#This Row],[ExcludeHere]]="X"),NA(),GeneralTable[[#This Row],[Dur. MT]]),NA())</f>
        <v>#N/A</v>
      </c>
      <c r="G22" s="25" t="e">
        <f>1000000000/500/PerfPowerST4[[#This Row],[Cons. MT]]</f>
        <v>#N/A</v>
      </c>
      <c r="H22" s="25" t="e">
        <f>1000000000/1000/PerfPowerST4[[#This Row],[Cons. MT]]</f>
        <v>#N/A</v>
      </c>
      <c r="I22" s="25" t="e">
        <f>1000000000/2000/PerfPowerST4[[#This Row],[Cons. MT]]</f>
        <v>#N/A</v>
      </c>
      <c r="J22" s="25" t="e">
        <f>1000000000/3000/PerfPowerST4[[#This Row],[Cons. MT]]</f>
        <v>#N/A</v>
      </c>
      <c r="K22" s="25" t="e">
        <f>1000000000/4000/PerfPowerST4[[#This Row],[Cons. MT]]</f>
        <v>#N/A</v>
      </c>
      <c r="L22" s="25" t="e">
        <f>1000000000/5000/PerfPowerST4[[#This Row],[Cons. MT]]</f>
        <v>#N/A</v>
      </c>
      <c r="M22" s="25" t="e">
        <f>1000000000/6000/PerfPowerST4[[#This Row],[Cons. MT]]</f>
        <v>#N/A</v>
      </c>
      <c r="N22" s="25" t="e">
        <f>1000000000/7000/PerfPowerST4[[#This Row],[Cons. MT]]</f>
        <v>#N/A</v>
      </c>
      <c r="O22" s="25" t="e">
        <f>1000000000/8000/PerfPowerST4[[#This Row],[Cons. MT]]</f>
        <v>#N/A</v>
      </c>
      <c r="P22" s="25" t="e">
        <f>1000000000/9000/PerfPowerST4[[#This Row],[Cons. MT]]</f>
        <v>#N/A</v>
      </c>
      <c r="Q22" s="25" t="e">
        <f>1000000000/10000/PerfPowerST4[[#This Row],[Cons. MT]]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Chart]]="X",PerfPowerST4[[#This Row],[ExcludeHere]]="X"),NA(),GeneralTable[[#This Row],[Cons. MT]]),NA())</f>
        <v>#N/A</v>
      </c>
      <c r="F33" s="12" t="e">
        <f>IFERROR(IF(OR(GeneralTable[[#This Row],[Exclude From Chart]]="X",PerfPowerST4[[#This Row],[ExcludeHere]]="X"),NA(),GeneralTable[[#This Row],[Dur. MT]]),NA())</f>
        <v>#N/A</v>
      </c>
      <c r="G33" s="25" t="e">
        <f>1000000000/500/PerfPowerST4[[#This Row],[Cons. MT]]</f>
        <v>#N/A</v>
      </c>
      <c r="H33" s="25" t="e">
        <f>1000000000/1000/PerfPowerST4[[#This Row],[Cons. MT]]</f>
        <v>#N/A</v>
      </c>
      <c r="I33" s="25" t="e">
        <f>1000000000/2000/PerfPowerST4[[#This Row],[Cons. MT]]</f>
        <v>#N/A</v>
      </c>
      <c r="J33" s="25" t="e">
        <f>1000000000/3000/PerfPowerST4[[#This Row],[Cons. MT]]</f>
        <v>#N/A</v>
      </c>
      <c r="K33" s="25" t="e">
        <f>1000000000/4000/PerfPowerST4[[#This Row],[Cons. MT]]</f>
        <v>#N/A</v>
      </c>
      <c r="L33" s="25" t="e">
        <f>1000000000/5000/PerfPowerST4[[#This Row],[Cons. MT]]</f>
        <v>#N/A</v>
      </c>
      <c r="M33" s="25" t="e">
        <f>1000000000/6000/PerfPowerST4[[#This Row],[Cons. MT]]</f>
        <v>#N/A</v>
      </c>
      <c r="N33" s="25" t="e">
        <f>1000000000/7000/PerfPowerST4[[#This Row],[Cons. MT]]</f>
        <v>#N/A</v>
      </c>
      <c r="O33" s="25" t="e">
        <f>1000000000/8000/PerfPowerST4[[#This Row],[Cons. MT]]</f>
        <v>#N/A</v>
      </c>
      <c r="P33" s="25" t="e">
        <f>1000000000/9000/PerfPowerST4[[#This Row],[Cons. MT]]</f>
        <v>#N/A</v>
      </c>
      <c r="Q33" s="25" t="e">
        <f>1000000000/10000/PerfPowerST4[[#This Row],[Cons. MT]]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Chart]]="X",PerfPowerST4[[#This Row],[ExcludeHere]]="X"),NA(),GeneralTable[[#This Row],[Cons. MT]]),NA())</f>
        <v>#N/A</v>
      </c>
      <c r="F45" s="12" t="e">
        <f>IFERROR(IF(OR(GeneralTable[[#This Row],[Exclude From Chart]]="X",PerfPowerST4[[#This Row],[ExcludeHere]]="X"),NA(),GeneralTable[[#This Row],[Dur. MT]]),NA())</f>
        <v>#N/A</v>
      </c>
      <c r="G45" s="25" t="e">
        <f>1000000000/500/PerfPowerST4[[#This Row],[Cons. MT]]</f>
        <v>#N/A</v>
      </c>
      <c r="H45" s="25" t="e">
        <f>1000000000/1000/PerfPowerST4[[#This Row],[Cons. MT]]</f>
        <v>#N/A</v>
      </c>
      <c r="I45" s="25" t="e">
        <f>1000000000/2000/PerfPowerST4[[#This Row],[Cons. MT]]</f>
        <v>#N/A</v>
      </c>
      <c r="J45" s="25" t="e">
        <f>1000000000/3000/PerfPowerST4[[#This Row],[Cons. MT]]</f>
        <v>#N/A</v>
      </c>
      <c r="K45" s="25" t="e">
        <f>1000000000/4000/PerfPowerST4[[#This Row],[Cons. MT]]</f>
        <v>#N/A</v>
      </c>
      <c r="L45" s="25" t="e">
        <f>1000000000/5000/PerfPowerST4[[#This Row],[Cons. MT]]</f>
        <v>#N/A</v>
      </c>
      <c r="M45" s="25" t="e">
        <f>1000000000/6000/PerfPowerST4[[#This Row],[Cons. MT]]</f>
        <v>#N/A</v>
      </c>
      <c r="N45" s="25" t="e">
        <f>1000000000/7000/PerfPowerST4[[#This Row],[Cons. MT]]</f>
        <v>#N/A</v>
      </c>
      <c r="O45" s="25" t="e">
        <f>1000000000/8000/PerfPowerST4[[#This Row],[Cons. MT]]</f>
        <v>#N/A</v>
      </c>
      <c r="P45" s="25" t="e">
        <f>1000000000/9000/PerfPowerST4[[#This Row],[Cons. MT]]</f>
        <v>#N/A</v>
      </c>
      <c r="Q45" s="25" t="e">
        <f>1000000000/10000/PerfPowerST4[[#This Row],[Cons. MT]]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Chart]]="X",PerfPowerST4[[#This Row],[ExcludeHere]]="X"),NA(),GeneralTable[[#This Row],[Cons. MT]]),NA())</f>
        <v>#N/A</v>
      </c>
      <c r="F57" s="12" t="e">
        <f>IFERROR(IF(OR(GeneralTable[[#This Row],[Exclude From Chart]]="X",PerfPowerST4[[#This Row],[ExcludeHere]]="X"),NA(),GeneralTable[[#This Row],[Dur. MT]]),NA())</f>
        <v>#N/A</v>
      </c>
      <c r="G57" s="25" t="e">
        <f>1000000000/500/PerfPowerST4[[#This Row],[Cons. MT]]</f>
        <v>#N/A</v>
      </c>
      <c r="H57" s="25" t="e">
        <f>1000000000/1000/PerfPowerST4[[#This Row],[Cons. MT]]</f>
        <v>#N/A</v>
      </c>
      <c r="I57" s="25" t="e">
        <f>1000000000/2000/PerfPowerST4[[#This Row],[Cons. MT]]</f>
        <v>#N/A</v>
      </c>
      <c r="J57" s="25" t="e">
        <f>1000000000/3000/PerfPowerST4[[#This Row],[Cons. MT]]</f>
        <v>#N/A</v>
      </c>
      <c r="K57" s="25" t="e">
        <f>1000000000/4000/PerfPowerST4[[#This Row],[Cons. MT]]</f>
        <v>#N/A</v>
      </c>
      <c r="L57" s="25" t="e">
        <f>1000000000/5000/PerfPowerST4[[#This Row],[Cons. MT]]</f>
        <v>#N/A</v>
      </c>
      <c r="M57" s="25" t="e">
        <f>1000000000/6000/PerfPowerST4[[#This Row],[Cons. MT]]</f>
        <v>#N/A</v>
      </c>
      <c r="N57" s="25" t="e">
        <f>1000000000/7000/PerfPowerST4[[#This Row],[Cons. MT]]</f>
        <v>#N/A</v>
      </c>
      <c r="O57" s="25" t="e">
        <f>1000000000/8000/PerfPowerST4[[#This Row],[Cons. MT]]</f>
        <v>#N/A</v>
      </c>
      <c r="P57" s="25" t="e">
        <f>1000000000/9000/PerfPowerST4[[#This Row],[Cons. MT]]</f>
        <v>#N/A</v>
      </c>
      <c r="Q57" s="25" t="e">
        <f>1000000000/10000/PerfPowerST4[[#This Row],[Cons. MT]]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Chart]]="X",PerfPowerST4[[#This Row],[ExcludeHere]]="X"),NA(),GeneralTable[[#This Row],[Cons. MT]]),NA())</f>
        <v>#N/A</v>
      </c>
      <c r="F60" s="12" t="e">
        <f>IFERROR(IF(OR(GeneralTable[[#This Row],[Exclude From Chart]]="X",PerfPowerST4[[#This Row],[ExcludeHere]]="X"),NA(),GeneralTable[[#This Row],[Dur. MT]]),NA())</f>
        <v>#N/A</v>
      </c>
      <c r="G60" s="25" t="e">
        <f>1000000000/500/PerfPowerST4[[#This Row],[Cons. MT]]</f>
        <v>#N/A</v>
      </c>
      <c r="H60" s="25" t="e">
        <f>1000000000/1000/PerfPowerST4[[#This Row],[Cons. MT]]</f>
        <v>#N/A</v>
      </c>
      <c r="I60" s="25" t="e">
        <f>1000000000/2000/PerfPowerST4[[#This Row],[Cons. MT]]</f>
        <v>#N/A</v>
      </c>
      <c r="J60" s="25" t="e">
        <f>1000000000/3000/PerfPowerST4[[#This Row],[Cons. MT]]</f>
        <v>#N/A</v>
      </c>
      <c r="K60" s="25" t="e">
        <f>1000000000/4000/PerfPowerST4[[#This Row],[Cons. MT]]</f>
        <v>#N/A</v>
      </c>
      <c r="L60" s="25" t="e">
        <f>1000000000/5000/PerfPowerST4[[#This Row],[Cons. MT]]</f>
        <v>#N/A</v>
      </c>
      <c r="M60" s="25" t="e">
        <f>1000000000/6000/PerfPowerST4[[#This Row],[Cons. MT]]</f>
        <v>#N/A</v>
      </c>
      <c r="N60" s="25" t="e">
        <f>1000000000/7000/PerfPowerST4[[#This Row],[Cons. MT]]</f>
        <v>#N/A</v>
      </c>
      <c r="O60" s="25" t="e">
        <f>1000000000/8000/PerfPowerST4[[#This Row],[Cons. MT]]</f>
        <v>#N/A</v>
      </c>
      <c r="P60" s="25" t="e">
        <f>1000000000/9000/PerfPowerST4[[#This Row],[Cons. MT]]</f>
        <v>#N/A</v>
      </c>
      <c r="Q60" s="25" t="e">
        <f>1000000000/10000/PerfPowerST4[[#This Row],[Cons. MT]]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Chart]]="X",PerfPowerST4[[#This Row],[ExcludeHere]]="X"),NA(),GeneralTable[[#This Row],[Cons. MT]]),NA())</f>
        <v>#N/A</v>
      </c>
      <c r="F62" s="12" t="e">
        <f>IFERROR(IF(OR(GeneralTable[[#This Row],[Exclude From Chart]]="X",PerfPowerST4[[#This Row],[ExcludeHere]]="X"),NA(),GeneralTable[[#This Row],[Dur. MT]]),NA())</f>
        <v>#N/A</v>
      </c>
      <c r="G62" s="25" t="e">
        <f>1000000000/500/PerfPowerST4[[#This Row],[Cons. MT]]</f>
        <v>#N/A</v>
      </c>
      <c r="H62" s="25" t="e">
        <f>1000000000/1000/PerfPowerST4[[#This Row],[Cons. MT]]</f>
        <v>#N/A</v>
      </c>
      <c r="I62" s="25" t="e">
        <f>1000000000/2000/PerfPowerST4[[#This Row],[Cons. MT]]</f>
        <v>#N/A</v>
      </c>
      <c r="J62" s="25" t="e">
        <f>1000000000/3000/PerfPowerST4[[#This Row],[Cons. MT]]</f>
        <v>#N/A</v>
      </c>
      <c r="K62" s="25" t="e">
        <f>1000000000/4000/PerfPowerST4[[#This Row],[Cons. MT]]</f>
        <v>#N/A</v>
      </c>
      <c r="L62" s="25" t="e">
        <f>1000000000/5000/PerfPowerST4[[#This Row],[Cons. MT]]</f>
        <v>#N/A</v>
      </c>
      <c r="M62" s="25" t="e">
        <f>1000000000/6000/PerfPowerST4[[#This Row],[Cons. MT]]</f>
        <v>#N/A</v>
      </c>
      <c r="N62" s="25" t="e">
        <f>1000000000/7000/PerfPowerST4[[#This Row],[Cons. MT]]</f>
        <v>#N/A</v>
      </c>
      <c r="O62" s="25" t="e">
        <f>1000000000/8000/PerfPowerST4[[#This Row],[Cons. MT]]</f>
        <v>#N/A</v>
      </c>
      <c r="P62" s="25" t="e">
        <f>1000000000/9000/PerfPowerST4[[#This Row],[Cons. MT]]</f>
        <v>#N/A</v>
      </c>
      <c r="Q62" s="25" t="e">
        <f>1000000000/10000/PerfPowerST4[[#This Row],[Cons. MT]]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Chart]]="X",PerfPowerST4[[#This Row],[ExcludeHere]]="X"),NA(),GeneralTable[[#This Row],[Cons. MT]]),NA())</f>
        <v>#N/A</v>
      </c>
      <c r="F63" s="12" t="e">
        <f>IFERROR(IF(OR(GeneralTable[[#This Row],[Exclude From Chart]]="X",PerfPowerST4[[#This Row],[ExcludeHere]]="X"),NA(),GeneralTable[[#This Row],[Dur. MT]]),NA())</f>
        <v>#N/A</v>
      </c>
      <c r="G63" s="25" t="e">
        <f>1000000000/500/PerfPowerST4[[#This Row],[Cons. MT]]</f>
        <v>#N/A</v>
      </c>
      <c r="H63" s="25" t="e">
        <f>1000000000/1000/PerfPowerST4[[#This Row],[Cons. MT]]</f>
        <v>#N/A</v>
      </c>
      <c r="I63" s="25" t="e">
        <f>1000000000/2000/PerfPowerST4[[#This Row],[Cons. MT]]</f>
        <v>#N/A</v>
      </c>
      <c r="J63" s="25" t="e">
        <f>1000000000/3000/PerfPowerST4[[#This Row],[Cons. MT]]</f>
        <v>#N/A</v>
      </c>
      <c r="K63" s="25" t="e">
        <f>1000000000/4000/PerfPowerST4[[#This Row],[Cons. MT]]</f>
        <v>#N/A</v>
      </c>
      <c r="L63" s="25" t="e">
        <f>1000000000/5000/PerfPowerST4[[#This Row],[Cons. MT]]</f>
        <v>#N/A</v>
      </c>
      <c r="M63" s="25" t="e">
        <f>1000000000/6000/PerfPowerST4[[#This Row],[Cons. MT]]</f>
        <v>#N/A</v>
      </c>
      <c r="N63" s="25" t="e">
        <f>1000000000/7000/PerfPowerST4[[#This Row],[Cons. MT]]</f>
        <v>#N/A</v>
      </c>
      <c r="O63" s="25" t="e">
        <f>1000000000/8000/PerfPowerST4[[#This Row],[Cons. MT]]</f>
        <v>#N/A</v>
      </c>
      <c r="P63" s="25" t="e">
        <f>1000000000/9000/PerfPowerST4[[#This Row],[Cons. MT]]</f>
        <v>#N/A</v>
      </c>
      <c r="Q63" s="25" t="e">
        <f>1000000000/10000/PerfPowerST4[[#This Row],[Cons. MT]]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Chart]]="X",PerfPowerST4[[#This Row],[ExcludeHere]]="X"),NA(),GeneralTable[[#This Row],[Cons. MT]]),NA())</f>
        <v>#N/A</v>
      </c>
      <c r="F65" s="12" t="e">
        <f>IFERROR(IF(OR(GeneralTable[[#This Row],[Exclude From Chart]]="X",PerfPowerST4[[#This Row],[ExcludeHere]]="X"),NA(),GeneralTable[[#This Row],[Dur. MT]]),NA())</f>
        <v>#N/A</v>
      </c>
      <c r="G65" s="25" t="e">
        <f>1000000000/500/PerfPowerST4[[#This Row],[Cons. MT]]</f>
        <v>#N/A</v>
      </c>
      <c r="H65" s="25" t="e">
        <f>1000000000/1000/PerfPowerST4[[#This Row],[Cons. MT]]</f>
        <v>#N/A</v>
      </c>
      <c r="I65" s="25" t="e">
        <f>1000000000/2000/PerfPowerST4[[#This Row],[Cons. MT]]</f>
        <v>#N/A</v>
      </c>
      <c r="J65" s="25" t="e">
        <f>1000000000/3000/PerfPowerST4[[#This Row],[Cons. MT]]</f>
        <v>#N/A</v>
      </c>
      <c r="K65" s="25" t="e">
        <f>1000000000/4000/PerfPowerST4[[#This Row],[Cons. MT]]</f>
        <v>#N/A</v>
      </c>
      <c r="L65" s="25" t="e">
        <f>1000000000/5000/PerfPowerST4[[#This Row],[Cons. MT]]</f>
        <v>#N/A</v>
      </c>
      <c r="M65" s="25" t="e">
        <f>1000000000/6000/PerfPowerST4[[#This Row],[Cons. MT]]</f>
        <v>#N/A</v>
      </c>
      <c r="N65" s="25" t="e">
        <f>1000000000/7000/PerfPowerST4[[#This Row],[Cons. MT]]</f>
        <v>#N/A</v>
      </c>
      <c r="O65" s="25" t="e">
        <f>1000000000/8000/PerfPowerST4[[#This Row],[Cons. MT]]</f>
        <v>#N/A</v>
      </c>
      <c r="P65" s="25" t="e">
        <f>1000000000/9000/PerfPowerST4[[#This Row],[Cons. MT]]</f>
        <v>#N/A</v>
      </c>
      <c r="Q65" s="25" t="e">
        <f>1000000000/10000/PerfPowerST4[[#This Row],[Cons. MT]]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Chart]]="X",PerfPowerST4[[#This Row],[ExcludeHere]]="X"),NA(),GeneralTable[[#This Row],[Cons. MT]]),NA())</f>
        <v>#N/A</v>
      </c>
      <c r="F75" s="12" t="e">
        <f>IFERROR(IF(OR(GeneralTable[[#This Row],[Exclude From Chart]]="X",PerfPowerST4[[#This Row],[ExcludeHere]]="X"),NA(),GeneralTable[[#This Row],[Dur. MT]]),NA())</f>
        <v>#N/A</v>
      </c>
      <c r="G75" s="25" t="e">
        <f>1000000000/500/PerfPowerST4[[#This Row],[Cons. MT]]</f>
        <v>#N/A</v>
      </c>
      <c r="H75" s="25" t="e">
        <f>1000000000/1000/PerfPowerST4[[#This Row],[Cons. MT]]</f>
        <v>#N/A</v>
      </c>
      <c r="I75" s="25" t="e">
        <f>1000000000/2000/PerfPowerST4[[#This Row],[Cons. MT]]</f>
        <v>#N/A</v>
      </c>
      <c r="J75" s="25" t="e">
        <f>1000000000/3000/PerfPowerST4[[#This Row],[Cons. MT]]</f>
        <v>#N/A</v>
      </c>
      <c r="K75" s="25" t="e">
        <f>1000000000/4000/PerfPowerST4[[#This Row],[Cons. MT]]</f>
        <v>#N/A</v>
      </c>
      <c r="L75" s="25" t="e">
        <f>1000000000/5000/PerfPowerST4[[#This Row],[Cons. MT]]</f>
        <v>#N/A</v>
      </c>
      <c r="M75" s="25" t="e">
        <f>1000000000/6000/PerfPowerST4[[#This Row],[Cons. MT]]</f>
        <v>#N/A</v>
      </c>
      <c r="N75" s="25" t="e">
        <f>1000000000/7000/PerfPowerST4[[#This Row],[Cons. MT]]</f>
        <v>#N/A</v>
      </c>
      <c r="O75" s="25" t="e">
        <f>1000000000/8000/PerfPowerST4[[#This Row],[Cons. MT]]</f>
        <v>#N/A</v>
      </c>
      <c r="P75" s="25" t="e">
        <f>1000000000/9000/PerfPowerST4[[#This Row],[Cons. MT]]</f>
        <v>#N/A</v>
      </c>
      <c r="Q75" s="25" t="e">
        <f>1000000000/10000/PerfPowerST4[[#This Row],[Cons. MT]]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Chart]]="X",PerfPowerST4[[#This Row],[ExcludeHere]]="X"),NA(),GeneralTable[[#This Row],[Cons. MT]]),NA())</f>
        <v>#N/A</v>
      </c>
      <c r="F90" s="16" t="e">
        <f>IFERROR(IF(OR(GeneralTable[[#This Row],[Exclude From Chart]]="X",PerfPowerST4[[#This Row],[ExcludeHere]]="X"),NA(),GeneralTable[[#This Row],[Dur. MT]]),NA())</f>
        <v>#N/A</v>
      </c>
      <c r="G90" s="25" t="e">
        <f>1000000000/500/PerfPowerST4[[#This Row],[Cons. MT]]</f>
        <v>#N/A</v>
      </c>
      <c r="H90" s="25" t="e">
        <f>1000000000/1000/PerfPowerST4[[#This Row],[Cons. MT]]</f>
        <v>#N/A</v>
      </c>
      <c r="I90" s="25" t="e">
        <f>1000000000/2000/PerfPowerST4[[#This Row],[Cons. MT]]</f>
        <v>#N/A</v>
      </c>
      <c r="J90" s="25" t="e">
        <f>1000000000/3000/PerfPowerST4[[#This Row],[Cons. MT]]</f>
        <v>#N/A</v>
      </c>
      <c r="K90" s="25" t="e">
        <f>1000000000/4000/PerfPowerST4[[#This Row],[Cons. MT]]</f>
        <v>#N/A</v>
      </c>
      <c r="L90" s="25" t="e">
        <f>1000000000/5000/PerfPowerST4[[#This Row],[Cons. MT]]</f>
        <v>#N/A</v>
      </c>
      <c r="M90" s="25" t="e">
        <f>1000000000/6000/PerfPowerST4[[#This Row],[Cons. MT]]</f>
        <v>#N/A</v>
      </c>
      <c r="N90" s="25" t="e">
        <f>1000000000/7000/PerfPowerST4[[#This Row],[Cons. MT]]</f>
        <v>#N/A</v>
      </c>
      <c r="O90" s="25" t="e">
        <f>1000000000/8000/PerfPowerST4[[#This Row],[Cons. MT]]</f>
        <v>#N/A</v>
      </c>
      <c r="P90" s="25" t="e">
        <f>1000000000/9000/PerfPowerST4[[#This Row],[Cons. MT]]</f>
        <v>#N/A</v>
      </c>
      <c r="Q90" s="25" t="e">
        <f>1000000000/10000/PerfPowerST4[[#This Row],[Cons. MT]]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Chart]]="X",PerfPowerST4[[#This Row],[ExcludeHere]]="X"),NA(),GeneralTable[[#This Row],[Cons. MT]]),NA())</f>
        <v>#N/A</v>
      </c>
      <c r="F94" s="18" t="e">
        <f>IFERROR(IF(OR(GeneralTable[[#This Row],[Exclude From Chart]]="X",PerfPowerST4[[#This Row],[ExcludeHere]]="X"),NA(),GeneralTable[[#This Row],[Dur. MT]]),NA())</f>
        <v>#N/A</v>
      </c>
      <c r="G94" s="25" t="e">
        <f>1000000000/500/PerfPowerST4[[#This Row],[Cons. MT]]</f>
        <v>#N/A</v>
      </c>
      <c r="H94" s="25" t="e">
        <f>1000000000/1000/PerfPowerST4[[#This Row],[Cons. MT]]</f>
        <v>#N/A</v>
      </c>
      <c r="I94" s="25" t="e">
        <f>1000000000/2000/PerfPowerST4[[#This Row],[Cons. MT]]</f>
        <v>#N/A</v>
      </c>
      <c r="J94" s="25" t="e">
        <f>1000000000/3000/PerfPowerST4[[#This Row],[Cons. MT]]</f>
        <v>#N/A</v>
      </c>
      <c r="K94" s="25" t="e">
        <f>1000000000/4000/PerfPowerST4[[#This Row],[Cons. MT]]</f>
        <v>#N/A</v>
      </c>
      <c r="L94" s="25" t="e">
        <f>1000000000/5000/PerfPowerST4[[#This Row],[Cons. MT]]</f>
        <v>#N/A</v>
      </c>
      <c r="M94" s="25" t="e">
        <f>1000000000/6000/PerfPowerST4[[#This Row],[Cons. MT]]</f>
        <v>#N/A</v>
      </c>
      <c r="N94" s="25" t="e">
        <f>1000000000/7000/PerfPowerST4[[#This Row],[Cons. MT]]</f>
        <v>#N/A</v>
      </c>
      <c r="O94" s="25" t="e">
        <f>1000000000/8000/PerfPowerST4[[#This Row],[Cons. MT]]</f>
        <v>#N/A</v>
      </c>
      <c r="P94" s="25" t="e">
        <f>1000000000/9000/PerfPowerST4[[#This Row],[Cons. MT]]</f>
        <v>#N/A</v>
      </c>
      <c r="Q94" s="25" t="e">
        <f>1000000000/10000/PerfPowerST4[[#This Row],[Cons. MT]]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Chart]]="X",PerfPowerST4[[#This Row],[ExcludeHere]]="X"),NA(),GeneralTable[[#This Row],[Cons. MT]]),NA())</f>
        <v>1557.9180000000001</v>
      </c>
      <c r="F116" s="16">
        <f>IFERROR(IF(OR(GeneralTable[[#This Row],[Exclude From Chart]]="X",PerfPowerST4[[#This Row],[ExcludeHere]]="X"),NA(),GeneralTable[[#This Row],[Dur. MT]]),NA())</f>
        <v>130.22999999999999</v>
      </c>
      <c r="G116" s="25">
        <f>1000000000/500/PerfPowerST4[[#This Row],[Cons. MT]]</f>
        <v>1283.7646140554252</v>
      </c>
      <c r="H116" s="25">
        <f>1000000000/1000/PerfPowerST4[[#This Row],[Cons. MT]]</f>
        <v>641.88230702771261</v>
      </c>
      <c r="I116" s="25">
        <f>1000000000/2000/PerfPowerST4[[#This Row],[Cons. MT]]</f>
        <v>320.94115351385631</v>
      </c>
      <c r="J116" s="25">
        <f>1000000000/3000/PerfPowerST4[[#This Row],[Cons. MT]]</f>
        <v>213.96076900923751</v>
      </c>
      <c r="K116" s="25">
        <f>1000000000/4000/PerfPowerST4[[#This Row],[Cons. MT]]</f>
        <v>160.47057675692815</v>
      </c>
      <c r="L116" s="25">
        <f>1000000000/5000/PerfPowerST4[[#This Row],[Cons. MT]]</f>
        <v>128.37646140554253</v>
      </c>
      <c r="M116" s="25">
        <f>1000000000/6000/PerfPowerST4[[#This Row],[Cons. MT]]</f>
        <v>106.98038450461875</v>
      </c>
      <c r="N116" s="25">
        <f>1000000000/7000/PerfPowerST4[[#This Row],[Cons. MT]]</f>
        <v>91.697472432530375</v>
      </c>
      <c r="O116" s="25">
        <f>1000000000/8000/PerfPowerST4[[#This Row],[Cons. MT]]</f>
        <v>80.235288378464077</v>
      </c>
      <c r="P116" s="25">
        <f>1000000000/9000/PerfPowerST4[[#This Row],[Cons. MT]]</f>
        <v>71.320256336412513</v>
      </c>
      <c r="Q116" s="25">
        <f>1000000000/10000/PerfPowerST4[[#This Row],[Cons. MT]]</f>
        <v>64.188230702771264</v>
      </c>
    </row>
    <row r="117" spans="2:17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(Raphael) @105w [114]</v>
      </c>
      <c r="D117" s="14"/>
      <c r="E117" s="15">
        <f>IFERROR(IF(OR(GeneralTable[[#This Row],[Exclude From Chart]]="X",PerfPowerST4[[#This Row],[ExcludeHere]]="X"),NA(),GeneralTable[[#This Row],[Cons. MT]]),NA())</f>
        <v>3245.53</v>
      </c>
      <c r="F117" s="16">
        <f>IFERROR(IF(OR(GeneralTable[[#This Row],[Exclude From Chart]]="X",PerfPowerST4[[#This Row],[ExcludeHere]]="X"),NA(),GeneralTable[[#This Row],[Dur. MT]]),NA())</f>
        <v>26.56</v>
      </c>
      <c r="G117" s="25">
        <f>1000000000/500/PerfPowerST4[[#This Row],[Cons. MT]]</f>
        <v>616.23217163298443</v>
      </c>
      <c r="H117" s="25">
        <f>1000000000/1000/PerfPowerST4[[#This Row],[Cons. MT]]</f>
        <v>308.11608581649222</v>
      </c>
      <c r="I117" s="25">
        <f>1000000000/2000/PerfPowerST4[[#This Row],[Cons. MT]]</f>
        <v>154.05804290824611</v>
      </c>
      <c r="J117" s="25">
        <f>1000000000/3000/PerfPowerST4[[#This Row],[Cons. MT]]</f>
        <v>102.70536193883073</v>
      </c>
      <c r="K117" s="25">
        <f>1000000000/4000/PerfPowerST4[[#This Row],[Cons. MT]]</f>
        <v>77.029021454123054</v>
      </c>
      <c r="L117" s="25">
        <f>1000000000/5000/PerfPowerST4[[#This Row],[Cons. MT]]</f>
        <v>61.623217163298442</v>
      </c>
      <c r="M117" s="25">
        <f>1000000000/6000/PerfPowerST4[[#This Row],[Cons. MT]]</f>
        <v>51.352680969415367</v>
      </c>
      <c r="N117" s="25">
        <f>1000000000/7000/PerfPowerST4[[#This Row],[Cons. MT]]</f>
        <v>44.01658368807032</v>
      </c>
      <c r="O117" s="25">
        <f>1000000000/8000/PerfPowerST4[[#This Row],[Cons. MT]]</f>
        <v>38.514510727061527</v>
      </c>
      <c r="P117" s="25">
        <f>1000000000/9000/PerfPowerST4[[#This Row],[Cons. MT]]</f>
        <v>34.235120646276911</v>
      </c>
      <c r="Q117" s="25">
        <f>1000000000/10000/PerfPowerST4[[#This Row],[Cons. MT]]</f>
        <v>30.811608581649221</v>
      </c>
    </row>
    <row r="118" spans="2:17" x14ac:dyDescent="0.3">
      <c r="B118" s="24">
        <f>IFERROR(GeneralTable[[#This Row],[Ref.]],NA())</f>
        <v>115</v>
      </c>
      <c r="C118" s="14" t="str">
        <f>IFERROR(IF(GeneralTable[[#This Row],[Exclude From Chart]]="X",NA(),GeneralTable[[#This Row],[GraphLabel]]),NA())</f>
        <v>R9 7950X (Raphael) @65w [115]</v>
      </c>
      <c r="D118" s="14"/>
      <c r="E118" s="15">
        <f>IFERROR(IF(OR(GeneralTable[[#This Row],[Exclude From Chart]]="X",PerfPowerST4[[#This Row],[ExcludeHere]]="X"),NA(),GeneralTable[[#This Row],[Cons. MT]]),NA())</f>
        <v>2387</v>
      </c>
      <c r="F118" s="16">
        <f>IFERROR(IF(OR(GeneralTable[[#This Row],[Exclude From Chart]]="X",PerfPowerST4[[#This Row],[ExcludeHere]]="X"),NA(),GeneralTable[[#This Row],[Dur. MT]]),NA())</f>
        <v>29.49</v>
      </c>
      <c r="G118" s="25">
        <f>1000000000/500/PerfPowerST4[[#This Row],[Cons. MT]]</f>
        <v>837.87180561374112</v>
      </c>
      <c r="H118" s="25">
        <f>1000000000/1000/PerfPowerST4[[#This Row],[Cons. MT]]</f>
        <v>418.93590280687056</v>
      </c>
      <c r="I118" s="25">
        <f>1000000000/2000/PerfPowerST4[[#This Row],[Cons. MT]]</f>
        <v>209.46795140343528</v>
      </c>
      <c r="J118" s="25">
        <f>1000000000/3000/PerfPowerST4[[#This Row],[Cons. MT]]</f>
        <v>139.64530093562351</v>
      </c>
      <c r="K118" s="25">
        <f>1000000000/4000/PerfPowerST4[[#This Row],[Cons. MT]]</f>
        <v>104.73397570171764</v>
      </c>
      <c r="L118" s="25">
        <f>1000000000/5000/PerfPowerST4[[#This Row],[Cons. MT]]</f>
        <v>83.787180561374115</v>
      </c>
      <c r="M118" s="25">
        <f>1000000000/6000/PerfPowerST4[[#This Row],[Cons. MT]]</f>
        <v>69.822650467811755</v>
      </c>
      <c r="N118" s="25">
        <f>1000000000/7000/PerfPowerST4[[#This Row],[Cons. MT]]</f>
        <v>59.847986115267226</v>
      </c>
      <c r="O118" s="25">
        <f>1000000000/8000/PerfPowerST4[[#This Row],[Cons. MT]]</f>
        <v>52.36698785085882</v>
      </c>
      <c r="P118" s="25">
        <f>1000000000/9000/PerfPowerST4[[#This Row],[Cons. MT]]</f>
        <v>46.548433645207837</v>
      </c>
      <c r="Q118" s="25">
        <f>1000000000/10000/PerfPowerST4[[#This Row],[Cons. MT]]</f>
        <v>41.893590280687057</v>
      </c>
    </row>
    <row r="119" spans="2:17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Chart]]="X",PerfPowerST4[[#This Row],[ExcludeHere]]="X"),NA(),GeneralTable[[#This Row],[Cons. MT]]),NA())</f>
        <v>6311</v>
      </c>
      <c r="F119" s="16">
        <f>IFERROR(IF(OR(GeneralTable[[#This Row],[Exclude From Chart]]="X",PerfPowerST4[[#This Row],[ExcludeHere]]="X"),NA(),GeneralTable[[#This Row],[Dur. MT]]),NA())</f>
        <v>49.18</v>
      </c>
      <c r="G119" s="25">
        <f>1000000000/500/PerfPowerST4[[#This Row],[Cons. MT]]</f>
        <v>316.90698779908098</v>
      </c>
      <c r="H119" s="25">
        <f>1000000000/1000/PerfPowerST4[[#This Row],[Cons. MT]]</f>
        <v>158.45349389954049</v>
      </c>
      <c r="I119" s="25">
        <f>1000000000/2000/PerfPowerST4[[#This Row],[Cons. MT]]</f>
        <v>79.226746949770245</v>
      </c>
      <c r="J119" s="25">
        <f>1000000000/3000/PerfPowerST4[[#This Row],[Cons. MT]]</f>
        <v>52.817831299846823</v>
      </c>
      <c r="K119" s="25">
        <f>1000000000/4000/PerfPowerST4[[#This Row],[Cons. MT]]</f>
        <v>39.613373474885123</v>
      </c>
      <c r="L119" s="25">
        <f>1000000000/5000/PerfPowerST4[[#This Row],[Cons. MT]]</f>
        <v>31.690698779908097</v>
      </c>
      <c r="M119" s="25">
        <f>1000000000/6000/PerfPowerST4[[#This Row],[Cons. MT]]</f>
        <v>26.408915649923411</v>
      </c>
      <c r="N119" s="25">
        <f>1000000000/7000/PerfPowerST4[[#This Row],[Cons. MT]]</f>
        <v>22.636213414220069</v>
      </c>
      <c r="O119" s="25">
        <f>1000000000/8000/PerfPowerST4[[#This Row],[Cons. MT]]</f>
        <v>19.806686737442561</v>
      </c>
      <c r="P119" s="25">
        <f>1000000000/9000/PerfPowerST4[[#This Row],[Cons. MT]]</f>
        <v>17.60594376661561</v>
      </c>
      <c r="Q119" s="25">
        <f>1000000000/10000/PerfPowerST4[[#This Row],[Cons. MT]]</f>
        <v>15.845349389954048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2022-10-14T15:07:30Z</dcterms:modified>
</cp:coreProperties>
</file>