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FC4EDF1D-30F4-4174-90F5-117D74E1D407}" xr6:coauthVersionLast="47" xr6:coauthVersionMax="47" xr10:uidLastSave="{00000000-0000-0000-0000-000000000000}"/>
  <bookViews>
    <workbookView xWindow="384" yWindow="384" windowWidth="17280" windowHeight="8820" tabRatio="74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5" i="1" l="1"/>
  <c r="C125" i="9" s="1"/>
  <c r="T125" i="1"/>
  <c r="U125" i="1"/>
  <c r="V125" i="1"/>
  <c r="W125" i="1"/>
  <c r="S124" i="1"/>
  <c r="C124" i="8" s="1"/>
  <c r="T124" i="1"/>
  <c r="U124" i="1"/>
  <c r="V124" i="1"/>
  <c r="W124" i="1"/>
  <c r="S123" i="1"/>
  <c r="C123" i="8" s="1"/>
  <c r="T123" i="1"/>
  <c r="U123" i="1"/>
  <c r="V123" i="1"/>
  <c r="W123" i="1"/>
  <c r="S122" i="1"/>
  <c r="C122" i="9" s="1"/>
  <c r="T122" i="1"/>
  <c r="U122" i="1"/>
  <c r="V122" i="1"/>
  <c r="W122" i="1"/>
  <c r="S121" i="1"/>
  <c r="C121" i="8" s="1"/>
  <c r="T121" i="1"/>
  <c r="U121" i="1"/>
  <c r="V121" i="1"/>
  <c r="W121" i="1"/>
  <c r="S120" i="1"/>
  <c r="C120" i="9" s="1"/>
  <c r="T120" i="1"/>
  <c r="U120" i="1"/>
  <c r="V120" i="1"/>
  <c r="W120" i="1"/>
  <c r="S119" i="1"/>
  <c r="C119" i="9" s="1"/>
  <c r="T119" i="1"/>
  <c r="U119" i="1"/>
  <c r="V119" i="1"/>
  <c r="W119" i="1"/>
  <c r="S118" i="1"/>
  <c r="C118" i="8" s="1"/>
  <c r="T118" i="1"/>
  <c r="U118" i="1"/>
  <c r="V118" i="1"/>
  <c r="W118" i="1"/>
  <c r="S117" i="1"/>
  <c r="C117" i="9" s="1"/>
  <c r="T117" i="1"/>
  <c r="U117" i="1"/>
  <c r="V117" i="1"/>
  <c r="W117" i="1"/>
  <c r="Q116" i="1"/>
  <c r="P116" i="1"/>
  <c r="S116" i="1"/>
  <c r="C116" i="8" s="1"/>
  <c r="T116" i="1"/>
  <c r="U116" i="1"/>
  <c r="V116" i="1"/>
  <c r="W116" i="1"/>
  <c r="S115" i="1"/>
  <c r="C115" i="9" s="1"/>
  <c r="T115" i="1"/>
  <c r="U115" i="1"/>
  <c r="V115" i="1"/>
  <c r="W115" i="1"/>
  <c r="S114" i="1"/>
  <c r="T114" i="1"/>
  <c r="U114" i="1"/>
  <c r="V114" i="1"/>
  <c r="W114" i="1"/>
  <c r="S113" i="1"/>
  <c r="C113" i="9" s="1"/>
  <c r="T113" i="1"/>
  <c r="U113" i="1"/>
  <c r="V113" i="1"/>
  <c r="W113" i="1"/>
  <c r="S112" i="1"/>
  <c r="C112" i="8" s="1"/>
  <c r="T112" i="1"/>
  <c r="U112" i="1"/>
  <c r="V112" i="1"/>
  <c r="W112" i="1"/>
  <c r="S111" i="1"/>
  <c r="T111" i="1"/>
  <c r="U111" i="1"/>
  <c r="V111" i="1"/>
  <c r="W111" i="1"/>
  <c r="S110" i="1"/>
  <c r="T110" i="1"/>
  <c r="U110" i="1"/>
  <c r="V110" i="1"/>
  <c r="W110" i="1"/>
  <c r="S109" i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9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T106" i="1"/>
  <c r="U106" i="1"/>
  <c r="V106" i="1"/>
  <c r="W106" i="1"/>
  <c r="S105" i="1"/>
  <c r="C105" i="9" s="1"/>
  <c r="T105" i="1"/>
  <c r="U105" i="1"/>
  <c r="V105" i="1"/>
  <c r="W105" i="1"/>
  <c r="S104" i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T99" i="1"/>
  <c r="U99" i="1"/>
  <c r="V99" i="1"/>
  <c r="W99" i="1"/>
  <c r="Q98" i="1"/>
  <c r="P98" i="1"/>
  <c r="S98" i="1"/>
  <c r="T98" i="1"/>
  <c r="U98" i="1"/>
  <c r="V98" i="1"/>
  <c r="W98" i="1"/>
  <c r="S97" i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24" i="9" l="1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V90" i="9" l="1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S87" i="9"/>
  <c r="U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V82" i="9"/>
  <c r="U82" i="9"/>
  <c r="T82" i="9"/>
  <c r="S82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74" i="9"/>
  <c r="U74" i="9"/>
  <c r="T74" i="9"/>
  <c r="S74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V84" i="9"/>
  <c r="S84" i="9"/>
  <c r="U84" i="9"/>
  <c r="T84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82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87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74" i="9"/>
  <c r="R66" i="9"/>
  <c r="R58" i="9"/>
  <c r="R50" i="9"/>
  <c r="R42" i="9"/>
  <c r="R34" i="9"/>
  <c r="R26" i="9"/>
  <c r="R18" i="9"/>
  <c r="R10" i="9"/>
  <c r="R84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W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T79" i="9" l="1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<sst xmlns="http://schemas.openxmlformats.org/spreadsheetml/2006/main" count="927" uniqueCount="317">
  <si>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</si>
  <si>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</si>
  <si>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</si>
  <si>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</si>
  <si>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</si>
  <si>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</si>
  <si>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</si>
  <si>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</si>
  <si>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</si>
  <si>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</si>
  <si>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</si>
  <si>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</si>
  <si>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</si>
  <si>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</si>
  <si>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</si>
  <si>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</si>
  <si>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</si>
  <si>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</si>
  <si>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</si>
  <si>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</si>
  <si>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</si>
  <si>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</si>
  <si>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</si>
  <si>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</si>
  <si>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</si>
  <si>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</si>
  <si>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</si>
  <si>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</si>
  <si>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</si>
  <si>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</si>
  <si>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</si>
  <si>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</si>
  <si>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</si>
  <si>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</si>
  <si>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</si>
  <si>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</si>
  <si>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</si>
  <si>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</si>
  <si>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</si>
  <si>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</si>
  <si>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</si>
  <si>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</si>
  <si>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</si>
  <si>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</si>
  <si>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</si>
  <si>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</si>
  <si>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</si>
  <si>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</si>
  <si>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</si>
  <si>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</si>
  <si>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</si>
  <si>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</si>
  <si>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</si>
  <si>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</si>
  <si>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</si>
  <si>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</si>
  <si>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</si>
  <si>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</si>
  <si>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</si>
  <si>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</si>
  <si>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</si>
  <si>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</si>
  <si>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</si>
  <si>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</si>
  <si>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</si>
  <si>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</si>
  <si>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</si>
  <si>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</si>
  <si>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</si>
  <si>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</si>
  <si>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</si>
  <si>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</si>
  <si>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</si>
  <si>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</si>
  <si>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</si>
  <si>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</si>
  <si>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</si>
  <si>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</si>
  <si>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</si>
  <si>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</si>
  <si>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</si>
  <si>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</si>
  <si>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</si>
  <si>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</si>
  <si>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</si>
  <si>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</si>
  <si>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</si>
  <si>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</si>
  <si>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</si>
  <si>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</si>
  <si>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</si>
  <si>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</si>
  <si>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</si>
  <si>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</si>
  <si>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</si>
  <si>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</si>
  <si>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</si>
  <si>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</si>
  <si>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</si>
  <si>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</si>
  <si>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</si>
  <si>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</si>
  <si>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</si>
  <si>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</si>
  <si>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</si>
  <si>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</si>
  <si>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</si>
  <si>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</si>
  <si>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</si>
  <si>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</si>
  <si>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</si>
  <si>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</si>
  <si>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</si>
  <si>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</si>
  <si>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</si>
  <si>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</si>
  <si>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</si>
  <si>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</si>
  <si>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</si>
  <si>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</si>
  <si>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</si>
  <si>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</si>
  <si>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</si>
  <si>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</si>
  <si>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</si>
  <si>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</si>
  <si>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</si>
  <si>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</si>
  <si>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</si>
  <si>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</si>
  <si>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</si>
  <si>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</si>
  <si>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</si>
  <si>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</si>
  <si>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</si>
  <si>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</si>
  <si>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</si>
  <si>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</si>
  <si>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</si>
  <si>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</si>
  <si>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</si>
  <si>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</si>
  <si>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</si>
  <si>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</si>
  <si>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</si>
  <si>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</si>
  <si>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</si>
  <si>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</si>
  <si>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</si>
  <si>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</si>
  <si>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</si>
  <si>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</si>
  <si>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</si>
  <si>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</si>
  <si>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Celeron N5100 (JasperLake) [80]</t>
  </si>
  <si>
    <t>P Silver N6000 (JasperLake) [79]</t>
  </si>
  <si>
    <t>i7 1165G7 (TigerLake) [82]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</si>
  <si>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</si>
  <si>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</si>
  <si>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</si>
  <si>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</si>
  <si>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</si>
  <si>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</si>
  <si>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</si>
  <si>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</si>
  <si>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</si>
  <si>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</si>
  <si>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</si>
  <si>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</si>
  <si>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</si>
  <si>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</si>
  <si>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</si>
  <si>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</si>
  <si>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</si>
  <si>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</si>
  <si>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</si>
  <si>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</si>
  <si>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</si>
  <si>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</si>
  <si>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</si>
  <si>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</si>
  <si>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</si>
  <si>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</si>
  <si>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</si>
  <si>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</si>
  <si>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</si>
  <si>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</si>
  <si>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</si>
  <si>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</si>
  <si>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</si>
  <si>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</si>
  <si>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</si>
  <si>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</si>
  <si>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</si>
  <si>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</si>
  <si>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</si>
  <si>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</si>
  <si>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</si>
  <si>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</si>
  <si>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</si>
  <si>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</si>
  <si>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</si>
  <si>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</si>
  <si>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</si>
  <si>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</si>
  <si>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</si>
  <si>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</si>
  <si>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</si>
  <si>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</si>
  <si>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</si>
  <si>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</si>
  <si>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</si>
  <si>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</si>
  <si>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</si>
  <si>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</si>
  <si>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</si>
  <si>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</si>
  <si>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</si>
  <si>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</si>
  <si>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</si>
  <si>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</si>
  <si>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</si>
  <si>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</si>
  <si>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</si>
  <si>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</si>
  <si>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</si>
  <si>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</si>
  <si>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</si>
  <si>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</si>
  <si>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</si>
  <si>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</si>
  <si>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</si>
  <si>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</si>
  <si>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R9 3900X (Matisse) [116]</t>
  </si>
  <si>
    <t>R7 1800X(Summit Ridge)</t>
  </si>
  <si>
    <t>Cstops</t>
  </si>
  <si>
    <t>Kocicak</t>
  </si>
  <si>
    <t>@250w</t>
  </si>
  <si>
    <t>@160w</t>
  </si>
  <si>
    <t>@100w</t>
  </si>
  <si>
    <t>R7 1800X(Summit Ridge) [117]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</si>
  <si>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</si>
  <si>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</si>
  <si>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</si>
  <si>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</si>
  <si>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</si>
  <si>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</si>
  <si>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</si>
  <si>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</si>
  <si>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</si>
  <si>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</si>
  <si>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</si>
  <si>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</si>
  <si>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</si>
  <si>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</si>
  <si>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</si>
  <si>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</si>
  <si>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</si>
  <si>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</si>
  <si>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i5 11500 (RKL) [83]</t>
  </si>
  <si>
    <t>i7 11700K (RKL) [84]</t>
  </si>
  <si>
    <t>R9 7950X (RPL) [111]</t>
  </si>
  <si>
    <t>R9 7950X (RPL) @88w [112]</t>
  </si>
  <si>
    <t>R9 7900X (RPL) [110]</t>
  </si>
  <si>
    <t>R9 7950X (RPL) @142w [114]</t>
  </si>
  <si>
    <t>i9 12900K (ADL) @125w [101]</t>
  </si>
  <si>
    <t>i5 12600K (ADL) [98]</t>
  </si>
  <si>
    <t>i9 12900K (ADL) [100]</t>
  </si>
  <si>
    <t>R7 7700X (RPL) [109]</t>
  </si>
  <si>
    <t>i7 12700H (ADL) [105]</t>
  </si>
  <si>
    <t>i9 13900K (RTL) @160w [119]</t>
  </si>
  <si>
    <t>i9 13900K (RTL) @100w [120]</t>
  </si>
  <si>
    <t>i9 13900K (RTL) @65w [121]</t>
  </si>
  <si>
    <t>i9 13900K (RTL) @250w [118]</t>
  </si>
  <si>
    <t>R5 7600X (RPL) [108]</t>
  </si>
  <si>
    <t>R7 6850H (RMB)</t>
  </si>
  <si>
    <t>R7 6800U (RMB)</t>
  </si>
  <si>
    <t>R7 6850H (RMB) [107]</t>
  </si>
  <si>
    <t>i5 8600k (CFL)</t>
  </si>
  <si>
    <t>i7 8700k (CFL)</t>
  </si>
  <si>
    <t>i7 9750H (CFL)</t>
  </si>
  <si>
    <t>i5 8600k (CFL) v0.5.1 [39]</t>
  </si>
  <si>
    <t>i7 8700k (CFL) v0.5.1 [41]</t>
  </si>
  <si>
    <t>i7 9750H (CFL) [71]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</si>
  <si>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</si>
  <si>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</si>
  <si>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</si>
  <si>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</si>
  <si>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</si>
  <si>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</si>
  <si>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</si>
  <si>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</si>
  <si>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</si>
  <si>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</si>
  <si>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</si>
  <si>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R7 4700U (RNR) [1]</t>
  </si>
  <si>
    <t>R5 PRO 4650G (RNR) v0.3.1 [12]</t>
  </si>
  <si>
    <t>R7 4750G (RNR) v0.3.1 [5]</t>
  </si>
  <si>
    <t>R5 4600H (RNR) v0.6.0 [44]</t>
  </si>
  <si>
    <t>R3 4300G (RNR) [81]</t>
  </si>
  <si>
    <t>R5 4500U (RNR) [74]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</si>
  <si>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</si>
  <si>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</si>
  <si>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</si>
  <si>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</si>
  <si>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</si>
  <si>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</si>
  <si>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</si>
  <si>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</si>
  <si>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R5 5600G (CZN) [96]</t>
  </si>
  <si>
    <t>R7 PRO 5750GE (CZN) [103]</t>
  </si>
  <si>
    <t>R7 5800H (CZN) [77]</t>
  </si>
  <si>
    <t>R9 5900HS (CZN) v0.5.0 [30]</t>
  </si>
  <si>
    <t>@12w</t>
  </si>
  <si>
    <t>R7 6800U (RMB) @12w [113]</t>
  </si>
  <si>
    <t>@25w</t>
  </si>
  <si>
    <t>R7 6800U (RMB) @25w [122]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</si>
</sst>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66">
    <dxf>
      <font>
        <b/>
      </font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F2-4158-A5FE-335585A11C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77-44DB-92E2-079EA1AA935C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F8-421A-8CFA-A69B00D7B9B1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F2-4158-A5FE-335585A11C7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2-4158-A5FE-335585A11C71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277-44DB-92E2-079EA1AA935C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F8-421A-8CFA-A69B00D7B9B1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DF2-4158-A5FE-335585A11C71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DF2-4158-A5FE-335585A11C71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39C-4982-9296-A19AE8977AF9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39C-4982-9296-A19AE8977AF9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277-44DB-92E2-079EA1AA935C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F8-421A-8CFA-A69B00D7B9B1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D4-45BB-98D7-174F4E14178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D4-45BB-98D7-174F4E14178F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277-44DB-92E2-079EA1AA935C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9D4-45BB-98D7-174F4E14178F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ST'!$B$4:$B$58</c:f>
              <c:strCache>
                <c:ptCount val="54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[80]</c:v>
                </c:pt>
                <c:pt idx="6">
                  <c:v>R9 5900X (Vermeer) [90]</c:v>
                </c:pt>
                <c:pt idx="7">
                  <c:v>R9 5950X (Vermeer) v0.5.1 [43]</c:v>
                </c:pt>
                <c:pt idx="8">
                  <c:v>R7 5800X (Vermeer) [66]</c:v>
                </c:pt>
                <c:pt idx="9">
                  <c:v>R5 3500U (Picasso) [73]</c:v>
                </c:pt>
                <c:pt idx="10">
                  <c:v>i5 11500 (RKL) [83]</c:v>
                </c:pt>
                <c:pt idx="11">
                  <c:v>i7 7500U (KBL) v0.5.1 [36]</c:v>
                </c:pt>
                <c:pt idx="12">
                  <c:v>i7 11700K (RKL) [84]</c:v>
                </c:pt>
                <c:pt idx="13">
                  <c:v>i5 8365U (WKL) v0.3.1 [11]</c:v>
                </c:pt>
                <c:pt idx="14">
                  <c:v>R5 5600X (Vermeer) [76]</c:v>
                </c:pt>
                <c:pt idx="15">
                  <c:v>P Silver N6000 (JasperLake) [79]</c:v>
                </c:pt>
                <c:pt idx="16">
                  <c:v>R7 3700X (Matisse) v0.6.0 [47]</c:v>
                </c:pt>
                <c:pt idx="17">
                  <c:v>i5 8250U (WKL) v0.6.0 [51]</c:v>
                </c:pt>
                <c:pt idx="18">
                  <c:v>i7 9750H (CFL) [71]</c:v>
                </c:pt>
                <c:pt idx="19">
                  <c:v>i3 6157U (Skylake) v0.6.0 [63]</c:v>
                </c:pt>
                <c:pt idx="20">
                  <c:v>R9 7950X (RPL) [111]</c:v>
                </c:pt>
                <c:pt idx="21">
                  <c:v>R9 7950X (RPL) @88w [112]</c:v>
                </c:pt>
                <c:pt idx="22">
                  <c:v>R9 7900X (RPL) [110]</c:v>
                </c:pt>
                <c:pt idx="23">
                  <c:v>R5 2500U (Raven Ridge) [75]</c:v>
                </c:pt>
                <c:pt idx="24">
                  <c:v>i7 11800H (TigerLake-8C) [95]</c:v>
                </c:pt>
                <c:pt idx="25">
                  <c:v>i7 1065G (IceLake) v0.3.1 [3]</c:v>
                </c:pt>
                <c:pt idx="26">
                  <c:v>R7 4750U (RNR) v0.3.1 [7]</c:v>
                </c:pt>
                <c:pt idx="27">
                  <c:v>R9 7950X (RPL) @142w [114]</c:v>
                </c:pt>
                <c:pt idx="28">
                  <c:v>R7 4700U (RNR) [1]</c:v>
                </c:pt>
                <c:pt idx="29">
                  <c:v>i9 12900K (ADL) @125w [101]</c:v>
                </c:pt>
                <c:pt idx="30">
                  <c:v>R5 PRO 4650G (RNR) v0.3.1 [12]</c:v>
                </c:pt>
                <c:pt idx="31">
                  <c:v>i5 12600K (ADL) [98]</c:v>
                </c:pt>
                <c:pt idx="32">
                  <c:v>i9 12900K (ADL) [100]</c:v>
                </c:pt>
                <c:pt idx="33">
                  <c:v>R7 7700X (RPL) [109]</c:v>
                </c:pt>
                <c:pt idx="34">
                  <c:v>R7 4750G (RNR) v0.3.1 [5]</c:v>
                </c:pt>
                <c:pt idx="35">
                  <c:v>i7 1165G7 (TigerLake) [82]</c:v>
                </c:pt>
                <c:pt idx="36">
                  <c:v>R5 4600H (RNR) v0.6.0 [44]</c:v>
                </c:pt>
                <c:pt idx="37">
                  <c:v>R7 6800U (RMB) @25w [122]</c:v>
                </c:pt>
                <c:pt idx="38">
                  <c:v>i7 12700H (ADL) [105]</c:v>
                </c:pt>
                <c:pt idx="39">
                  <c:v>R5 5600G (CZN) [96]</c:v>
                </c:pt>
                <c:pt idx="40">
                  <c:v>R7 6850H (RMB) [107]</c:v>
                </c:pt>
                <c:pt idx="41">
                  <c:v>R3 4300G (RNR) [81]</c:v>
                </c:pt>
                <c:pt idx="42">
                  <c:v>R5 4500U (RNR) [74]</c:v>
                </c:pt>
                <c:pt idx="43">
                  <c:v>i9 13900K (RTL) @160w [119]</c:v>
                </c:pt>
                <c:pt idx="44">
                  <c:v>i9 13900K (RTL) @100w [120]</c:v>
                </c:pt>
                <c:pt idx="45">
                  <c:v>i9 13900K (RTL) @65w [121]</c:v>
                </c:pt>
                <c:pt idx="46">
                  <c:v>i9 13900K (RTL) @250w [118]</c:v>
                </c:pt>
                <c:pt idx="47">
                  <c:v>R7 PRO 5750GE (CZN) [103]</c:v>
                </c:pt>
                <c:pt idx="48">
                  <c:v>R7 5800H (CZN) [77]</c:v>
                </c:pt>
                <c:pt idx="49">
                  <c:v>R9 5900HS (CZN) v0.5.0 [30]</c:v>
                </c:pt>
                <c:pt idx="50">
                  <c:v>R5 7600X (RPL) [108]</c:v>
                </c:pt>
                <c:pt idx="51">
                  <c:v>R7 6800U (RMB) @12w [113]</c:v>
                </c:pt>
                <c:pt idx="52">
                  <c:v>Apple M1 Max Estimate [97]</c:v>
                </c:pt>
                <c:pt idx="53">
                  <c:v>Apple M1 Estimate [94]</c:v>
                </c:pt>
              </c:strCache>
            </c:strRef>
          </c:cat>
          <c:val>
            <c:numRef>
              <c:f>'PES ST'!$C$4:$C$58</c:f>
              <c:numCache>
                <c:formatCode>#,##0.00</c:formatCode>
                <c:ptCount val="54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107.39</c:v>
                </c:pt>
                <c:pt idx="18">
                  <c:v>111.07</c:v>
                </c:pt>
                <c:pt idx="19">
                  <c:v>112.03</c:v>
                </c:pt>
                <c:pt idx="20">
                  <c:v>117.05</c:v>
                </c:pt>
                <c:pt idx="21">
                  <c:v>117.28</c:v>
                </c:pt>
                <c:pt idx="22">
                  <c:v>123.05</c:v>
                </c:pt>
                <c:pt idx="23">
                  <c:v>126.49</c:v>
                </c:pt>
                <c:pt idx="24">
                  <c:v>127.66</c:v>
                </c:pt>
                <c:pt idx="25">
                  <c:v>127.76</c:v>
                </c:pt>
                <c:pt idx="26">
                  <c:v>137.88</c:v>
                </c:pt>
                <c:pt idx="27">
                  <c:v>139.27000000000001</c:v>
                </c:pt>
                <c:pt idx="28">
                  <c:v>143.16999999999999</c:v>
                </c:pt>
                <c:pt idx="29">
                  <c:v>145.66</c:v>
                </c:pt>
                <c:pt idx="30">
                  <c:v>146.74</c:v>
                </c:pt>
                <c:pt idx="31">
                  <c:v>146.91</c:v>
                </c:pt>
                <c:pt idx="32">
                  <c:v>148.72</c:v>
                </c:pt>
                <c:pt idx="33">
                  <c:v>151.38999999999999</c:v>
                </c:pt>
                <c:pt idx="34">
                  <c:v>153.88</c:v>
                </c:pt>
                <c:pt idx="35">
                  <c:v>155.84</c:v>
                </c:pt>
                <c:pt idx="36">
                  <c:v>158.59</c:v>
                </c:pt>
                <c:pt idx="37">
                  <c:v>166.98</c:v>
                </c:pt>
                <c:pt idx="38">
                  <c:v>171.78</c:v>
                </c:pt>
                <c:pt idx="39">
                  <c:v>177.67</c:v>
                </c:pt>
                <c:pt idx="40">
                  <c:v>185.72</c:v>
                </c:pt>
                <c:pt idx="41">
                  <c:v>188.44</c:v>
                </c:pt>
                <c:pt idx="42">
                  <c:v>190</c:v>
                </c:pt>
                <c:pt idx="43">
                  <c:v>190.98</c:v>
                </c:pt>
                <c:pt idx="44">
                  <c:v>196.33</c:v>
                </c:pt>
                <c:pt idx="45">
                  <c:v>201.69</c:v>
                </c:pt>
                <c:pt idx="46">
                  <c:v>201.7</c:v>
                </c:pt>
                <c:pt idx="47">
                  <c:v>205.28</c:v>
                </c:pt>
                <c:pt idx="48">
                  <c:v>210.66</c:v>
                </c:pt>
                <c:pt idx="49">
                  <c:v>216.08</c:v>
                </c:pt>
                <c:pt idx="50">
                  <c:v>221.41</c:v>
                </c:pt>
                <c:pt idx="51">
                  <c:v>245.16</c:v>
                </c:pt>
                <c:pt idx="52">
                  <c:v>297.27408581529943</c:v>
                </c:pt>
                <c:pt idx="53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C1-4C78-A44D-27D55D06C6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61-4738-A1E2-AC2C2D38487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AC1-4C78-A44D-27D55D06C6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1-4738-A1E2-AC2C2D38487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96-474E-B851-8F9B9CB4D3D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61-4738-A1E2-AC2C2D38487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96-474E-B851-8F9B9CB4D3D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AC1-4C78-A44D-27D55D06C6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261-4738-A1E2-AC2C2D3848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99-4ED3-A5FB-99A740AA966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99-4ED3-A5FB-99A740AA9663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96-474E-B851-8F9B9CB4D3DF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999-4ED3-A5FB-99A740AA9663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999-4ED3-A5FB-99A740AA966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61-4738-A1E2-AC2C2D38487C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999-4ED3-A5FB-99A740AA96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ST'!$B$4:$B$58</c:f>
              <c:strCache>
                <c:ptCount val="54"/>
                <c:pt idx="0">
                  <c:v>R7 1800X(Summit Ridge) [117]</c:v>
                </c:pt>
                <c:pt idx="1">
                  <c:v>R9 3900X (Matisse)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[90]</c:v>
                </c:pt>
                <c:pt idx="5">
                  <c:v>i7 8700k (CFL) v0.5.1 [41]</c:v>
                </c:pt>
                <c:pt idx="6">
                  <c:v>R7 5800X (Vermeer) [66]</c:v>
                </c:pt>
                <c:pt idx="7">
                  <c:v>i7 11700K (RKL) [84]</c:v>
                </c:pt>
                <c:pt idx="8">
                  <c:v>R9 7950X (RPL) @88w [112]</c:v>
                </c:pt>
                <c:pt idx="9">
                  <c:v>R9 7950X (RPL) [111]</c:v>
                </c:pt>
                <c:pt idx="10">
                  <c:v>i5 11500 (RKL) [83]</c:v>
                </c:pt>
                <c:pt idx="11">
                  <c:v>R9 7900X (RPL) [110]</c:v>
                </c:pt>
                <c:pt idx="12">
                  <c:v>R5 5600X (Vermeer) [76]</c:v>
                </c:pt>
                <c:pt idx="13">
                  <c:v>R9 7950X (RPL) @142w [114]</c:v>
                </c:pt>
                <c:pt idx="14">
                  <c:v>i9 12900K (ADL) @125w [101]</c:v>
                </c:pt>
                <c:pt idx="15">
                  <c:v>i9 12900K (ADL) [100]</c:v>
                </c:pt>
                <c:pt idx="16">
                  <c:v>R7 7700X (RPL) [109]</c:v>
                </c:pt>
                <c:pt idx="17">
                  <c:v>i5 12600K (ADL) [98]</c:v>
                </c:pt>
                <c:pt idx="18">
                  <c:v>R7 3700X (Matisse) v0.6.0 [47]</c:v>
                </c:pt>
                <c:pt idx="19">
                  <c:v>i9 13900K (RTL) @160w [119]</c:v>
                </c:pt>
                <c:pt idx="20">
                  <c:v>i9 13900K (RTL) @100w [120]</c:v>
                </c:pt>
                <c:pt idx="21">
                  <c:v>i7 11800H (TigerLake-8C) [95]</c:v>
                </c:pt>
                <c:pt idx="22">
                  <c:v>i9 13900K (RTL) @250w [118]</c:v>
                </c:pt>
                <c:pt idx="23">
                  <c:v>i9 13900K (RTL) @65w [121]</c:v>
                </c:pt>
                <c:pt idx="24">
                  <c:v>R5 3500U (Picasso) [73]</c:v>
                </c:pt>
                <c:pt idx="25">
                  <c:v>i5 4300U (Haswell) v0.6.0 [58]</c:v>
                </c:pt>
                <c:pt idx="26">
                  <c:v>i7 9750H (CFL) [71]</c:v>
                </c:pt>
                <c:pt idx="27">
                  <c:v>i7 12700H (ADL) [105]</c:v>
                </c:pt>
                <c:pt idx="28">
                  <c:v>i5 8365U (WKL) v0.3.1 [11]</c:v>
                </c:pt>
                <c:pt idx="29">
                  <c:v>i7 1165G7 (TigerLake) [82]</c:v>
                </c:pt>
                <c:pt idx="30">
                  <c:v>i7 7500U (KBL) v0.5.1 [36]</c:v>
                </c:pt>
                <c:pt idx="31">
                  <c:v>R5 7600X (RPL) [108]</c:v>
                </c:pt>
                <c:pt idx="32">
                  <c:v>R7 6800U (RMB) @25w [122]</c:v>
                </c:pt>
                <c:pt idx="33">
                  <c:v>R5 PRO 4650G (RNR) v0.3.1 [12]</c:v>
                </c:pt>
                <c:pt idx="34">
                  <c:v>R7 4700U (RNR) [1]</c:v>
                </c:pt>
                <c:pt idx="35">
                  <c:v>R7 4750U (RNR) v0.3.1 [7]</c:v>
                </c:pt>
                <c:pt idx="36">
                  <c:v>i5 8250U (WKL) v0.6.0 [51]</c:v>
                </c:pt>
                <c:pt idx="37">
                  <c:v>R7 4750G (RNR) v0.3.1 [5]</c:v>
                </c:pt>
                <c:pt idx="38">
                  <c:v>R7 6850H (RMB) [107]</c:v>
                </c:pt>
                <c:pt idx="39">
                  <c:v>R5 5600G (CZN) [96]</c:v>
                </c:pt>
                <c:pt idx="40">
                  <c:v>i7 1065G (IceLake) v0.3.1 [3]</c:v>
                </c:pt>
                <c:pt idx="41">
                  <c:v>Celeron N5100 (JasperLake) [80]</c:v>
                </c:pt>
                <c:pt idx="42">
                  <c:v>R7 PRO 5750GE (CZN) [103]</c:v>
                </c:pt>
                <c:pt idx="43">
                  <c:v>P Silver N6000 (JasperLake) [79]</c:v>
                </c:pt>
                <c:pt idx="44">
                  <c:v>R5 4600H (RNR) v0.6.0 [44]</c:v>
                </c:pt>
                <c:pt idx="45">
                  <c:v>R7 5800H (CZN) [77]</c:v>
                </c:pt>
                <c:pt idx="46">
                  <c:v>R5 2500U (Raven Ridge) [75]</c:v>
                </c:pt>
                <c:pt idx="47">
                  <c:v>R9 5900HS (CZN) v0.5.0 [30]</c:v>
                </c:pt>
                <c:pt idx="48">
                  <c:v>R5 4500U (RNR) [74]</c:v>
                </c:pt>
                <c:pt idx="49">
                  <c:v>R7 6800U (RMB) @12w [113]</c:v>
                </c:pt>
                <c:pt idx="50">
                  <c:v>i3 6157U (Skylake) v0.6.0 [63]</c:v>
                </c:pt>
                <c:pt idx="51">
                  <c:v>R3 4300G (RNR) [81]</c:v>
                </c:pt>
                <c:pt idx="52">
                  <c:v>Apple M1 Max Estimate [97]</c:v>
                </c:pt>
                <c:pt idx="53">
                  <c:v>Apple M1 Estimate [94]</c:v>
                </c:pt>
              </c:strCache>
            </c:strRef>
          </c:cat>
          <c:val>
            <c:numRef>
              <c:f>'Consumption ST'!$C$4:$C$58</c:f>
              <c:numCache>
                <c:formatCode>General</c:formatCode>
                <c:ptCount val="54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16888</c:v>
                </c:pt>
                <c:pt idx="15">
                  <c:v>16621</c:v>
                </c:pt>
                <c:pt idx="16">
                  <c:v>16232</c:v>
                </c:pt>
                <c:pt idx="17">
                  <c:v>16019</c:v>
                </c:pt>
                <c:pt idx="18">
                  <c:v>15775</c:v>
                </c:pt>
                <c:pt idx="19">
                  <c:v>14623</c:v>
                </c:pt>
                <c:pt idx="20">
                  <c:v>14127</c:v>
                </c:pt>
                <c:pt idx="21">
                  <c:v>14109</c:v>
                </c:pt>
                <c:pt idx="22">
                  <c:v>13802</c:v>
                </c:pt>
                <c:pt idx="23">
                  <c:v>13798</c:v>
                </c:pt>
                <c:pt idx="24">
                  <c:v>13745</c:v>
                </c:pt>
                <c:pt idx="25">
                  <c:v>13379.46</c:v>
                </c:pt>
                <c:pt idx="26">
                  <c:v>13062.5</c:v>
                </c:pt>
                <c:pt idx="27">
                  <c:v>12332</c:v>
                </c:pt>
                <c:pt idx="28">
                  <c:v>11657</c:v>
                </c:pt>
                <c:pt idx="29">
                  <c:v>11590</c:v>
                </c:pt>
                <c:pt idx="30">
                  <c:v>11096</c:v>
                </c:pt>
                <c:pt idx="31">
                  <c:v>10913</c:v>
                </c:pt>
                <c:pt idx="32">
                  <c:v>10863.79</c:v>
                </c:pt>
                <c:pt idx="33">
                  <c:v>10450</c:v>
                </c:pt>
                <c:pt idx="34">
                  <c:v>10432</c:v>
                </c:pt>
                <c:pt idx="35">
                  <c:v>10396</c:v>
                </c:pt>
                <c:pt idx="36">
                  <c:v>10395</c:v>
                </c:pt>
                <c:pt idx="37">
                  <c:v>10352</c:v>
                </c:pt>
                <c:pt idx="38">
                  <c:v>10028</c:v>
                </c:pt>
                <c:pt idx="39">
                  <c:v>9989</c:v>
                </c:pt>
                <c:pt idx="40">
                  <c:v>9839</c:v>
                </c:pt>
                <c:pt idx="41">
                  <c:v>9505</c:v>
                </c:pt>
                <c:pt idx="42">
                  <c:v>8876.3700000000008</c:v>
                </c:pt>
                <c:pt idx="43">
                  <c:v>8577.2000000000007</c:v>
                </c:pt>
                <c:pt idx="44">
                  <c:v>8278</c:v>
                </c:pt>
                <c:pt idx="45">
                  <c:v>8085</c:v>
                </c:pt>
                <c:pt idx="46">
                  <c:v>7799</c:v>
                </c:pt>
                <c:pt idx="47">
                  <c:v>7445</c:v>
                </c:pt>
                <c:pt idx="48">
                  <c:v>7302.14</c:v>
                </c:pt>
                <c:pt idx="49">
                  <c:v>7000.34</c:v>
                </c:pt>
                <c:pt idx="50">
                  <c:v>6987</c:v>
                </c:pt>
                <c:pt idx="51">
                  <c:v>6349.88</c:v>
                </c:pt>
                <c:pt idx="52">
                  <c:v>6083</c:v>
                </c:pt>
                <c:pt idx="53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8BB-4C77-A0FA-6F457491BC0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2-4AC1-B2B1-DE51AE434B5F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8BB-4C77-A0FA-6F457491BC0F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D62-4AC1-B2B1-DE51AE434B5F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8BB-4C77-A0FA-6F457491BC0F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62-4AC1-B2B1-DE51AE434B5F}"/>
              </c:ext>
            </c:extLst>
          </c:dPt>
          <c:dPt>
            <c:idx val="4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97E-43BC-A93B-DDA67EAB4ACF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BB-4C77-A0FA-6F457491BC0F}"/>
              </c:ext>
            </c:extLst>
          </c:dPt>
          <c:dPt>
            <c:idx val="4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BB-4C77-A0FA-6F457491BC0F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D3-4252-8DD1-6082CB74164D}"/>
              </c:ext>
            </c:extLst>
          </c:dPt>
          <c:dPt>
            <c:idx val="4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8D-4CF0-89D2-DB98D8AE589E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2-4AC1-B2B1-DE51AE434B5F}"/>
              </c:ext>
            </c:extLst>
          </c:dPt>
          <c:dPt>
            <c:idx val="4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97E-43BC-A93B-DDA67EAB4ACF}"/>
              </c:ext>
            </c:extLst>
          </c:dPt>
          <c:dPt>
            <c:idx val="5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D3-4252-8DD1-6082CB74164D}"/>
              </c:ext>
            </c:extLst>
          </c:dPt>
          <c:dPt>
            <c:idx val="5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9D3-4252-8DD1-6082CB74164D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97E-43BC-A93B-DDA67EAB4ACF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8D-4CF0-89D2-DB98D8AE589E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97E-43BC-A93B-DDA67EAB4ACF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MT'!$B$4:$B$58</c:f>
              <c:strCache>
                <c:ptCount val="54"/>
                <c:pt idx="0">
                  <c:v>i5 4300U (Haswell) v0.6.0 [58]</c:v>
                </c:pt>
                <c:pt idx="1">
                  <c:v>Celeron N5100 (JasperLake)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[79]</c:v>
                </c:pt>
                <c:pt idx="5">
                  <c:v>R5 3500U (Picasso)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[117]</c:v>
                </c:pt>
                <c:pt idx="12">
                  <c:v>i7 1165G7 (TigerLake) [82]</c:v>
                </c:pt>
                <c:pt idx="13">
                  <c:v>R5 2500U (Raven Ridge) [75]</c:v>
                </c:pt>
                <c:pt idx="14">
                  <c:v>i5 11500 (RKL) [83]</c:v>
                </c:pt>
                <c:pt idx="15">
                  <c:v>R3 4300G (RNR) [81]</c:v>
                </c:pt>
                <c:pt idx="16">
                  <c:v>i7 9750H (CFL)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[84]</c:v>
                </c:pt>
                <c:pt idx="20">
                  <c:v>R5 4500U (RNR) [74]</c:v>
                </c:pt>
                <c:pt idx="21">
                  <c:v>R5 5600X (Vermeer) [76]</c:v>
                </c:pt>
                <c:pt idx="22">
                  <c:v>R5 5600G (CZN) [96]</c:v>
                </c:pt>
                <c:pt idx="23">
                  <c:v>R7 5800X (Vermeer)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[1]</c:v>
                </c:pt>
                <c:pt idx="27">
                  <c:v>i7 11800H (TigerLake-8C) [95]</c:v>
                </c:pt>
                <c:pt idx="28">
                  <c:v>i5 12600K (ADL) [98]</c:v>
                </c:pt>
                <c:pt idx="29">
                  <c:v>R9 3900X (Matisse) [116]</c:v>
                </c:pt>
                <c:pt idx="30">
                  <c:v>R5 7600X (RPL) [108]</c:v>
                </c:pt>
                <c:pt idx="31">
                  <c:v>R7 5800H (CZN) [77]</c:v>
                </c:pt>
                <c:pt idx="32">
                  <c:v>R7 4750U (RNR) v0.3.1 [7]</c:v>
                </c:pt>
                <c:pt idx="33">
                  <c:v>R9 5900HS (CZN) v0.5.0 [30]</c:v>
                </c:pt>
                <c:pt idx="34">
                  <c:v>i9 12900K (ADL) [100]</c:v>
                </c:pt>
                <c:pt idx="35">
                  <c:v>i7 12700H (ADL) [105]</c:v>
                </c:pt>
                <c:pt idx="36">
                  <c:v>R9 5900X (Vermeer) [90]</c:v>
                </c:pt>
                <c:pt idx="37">
                  <c:v>R7 7700X (RPL) [109]</c:v>
                </c:pt>
                <c:pt idx="38">
                  <c:v>R7 PRO 5750GE (CZN) [103]</c:v>
                </c:pt>
                <c:pt idx="39">
                  <c:v>R7 6800U (RMB) @12w [113]</c:v>
                </c:pt>
                <c:pt idx="40">
                  <c:v>R7 6850H (RMB) [107]</c:v>
                </c:pt>
                <c:pt idx="41">
                  <c:v>R7 6800U (RMB) @25w [122]</c:v>
                </c:pt>
                <c:pt idx="42">
                  <c:v>Apple M1 Estimate [94]</c:v>
                </c:pt>
                <c:pt idx="43">
                  <c:v>i9 12900K (ADL) @125w [101]</c:v>
                </c:pt>
                <c:pt idx="44">
                  <c:v>Apple M1 Max Estimate [97]</c:v>
                </c:pt>
                <c:pt idx="45">
                  <c:v>R9 7900X (RPL) [110]</c:v>
                </c:pt>
                <c:pt idx="46">
                  <c:v>R9 5950X (Vermeer) v0.5.1 [43]</c:v>
                </c:pt>
                <c:pt idx="47">
                  <c:v>i9 13900K (RTL) @250w [118]</c:v>
                </c:pt>
                <c:pt idx="48">
                  <c:v>i9 13900K (RTL) @160w [119]</c:v>
                </c:pt>
                <c:pt idx="49">
                  <c:v>R9 7950X (RPL) [111]</c:v>
                </c:pt>
                <c:pt idx="50">
                  <c:v>i9 13900K (RTL) @100w [120]</c:v>
                </c:pt>
                <c:pt idx="51">
                  <c:v>i9 13900K (RTL) @65w [121]</c:v>
                </c:pt>
                <c:pt idx="52">
                  <c:v>R9 7950X (RPL) @142w [114]</c:v>
                </c:pt>
                <c:pt idx="53">
                  <c:v>R9 7950X (RPL) @88w [112]</c:v>
                </c:pt>
              </c:strCache>
            </c:strRef>
          </c:cat>
          <c:val>
            <c:numRef>
              <c:f>'PES MT'!$C$4:$C$58</c:f>
              <c:numCache>
                <c:formatCode>#,##0.00</c:formatCode>
                <c:ptCount val="54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3221.89</c:v>
                </c:pt>
                <c:pt idx="30">
                  <c:v>3285.45</c:v>
                </c:pt>
                <c:pt idx="31">
                  <c:v>3492.77</c:v>
                </c:pt>
                <c:pt idx="32">
                  <c:v>3599.63</c:v>
                </c:pt>
                <c:pt idx="33">
                  <c:v>3936.18</c:v>
                </c:pt>
                <c:pt idx="34">
                  <c:v>4012.09</c:v>
                </c:pt>
                <c:pt idx="35">
                  <c:v>4214.75</c:v>
                </c:pt>
                <c:pt idx="36">
                  <c:v>4236.1000000000004</c:v>
                </c:pt>
                <c:pt idx="37">
                  <c:v>4444.33</c:v>
                </c:pt>
                <c:pt idx="38">
                  <c:v>4818.3599999999997</c:v>
                </c:pt>
                <c:pt idx="39">
                  <c:v>4928.8</c:v>
                </c:pt>
                <c:pt idx="40">
                  <c:v>5041.29</c:v>
                </c:pt>
                <c:pt idx="41">
                  <c:v>5150.16</c:v>
                </c:pt>
                <c:pt idx="42">
                  <c:v>5380.0754286575102</c:v>
                </c:pt>
                <c:pt idx="43">
                  <c:v>5553.64</c:v>
                </c:pt>
                <c:pt idx="44">
                  <c:v>5753.1937416758474</c:v>
                </c:pt>
                <c:pt idx="45">
                  <c:v>6261.2</c:v>
                </c:pt>
                <c:pt idx="46">
                  <c:v>6668.05</c:v>
                </c:pt>
                <c:pt idx="47">
                  <c:v>6846.19</c:v>
                </c:pt>
                <c:pt idx="48">
                  <c:v>8538.84</c:v>
                </c:pt>
                <c:pt idx="49">
                  <c:v>8913.74</c:v>
                </c:pt>
                <c:pt idx="50">
                  <c:v>10136.27</c:v>
                </c:pt>
                <c:pt idx="51">
                  <c:v>10676.69</c:v>
                </c:pt>
                <c:pt idx="52">
                  <c:v>11599.53</c:v>
                </c:pt>
                <c:pt idx="53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0E8-8301-37856C09EEAD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A4-49B6-A920-1FD2112C476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FA-40E8-8301-37856C09EEA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1-4375-B13E-AD3EB1C177CB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FA-40E8-8301-37856C09EEA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D1-4375-B13E-AD3EB1C177CB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FA-40E8-8301-37856C09EEA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1-4375-B13E-AD3EB1C177CB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FA-40E8-8301-37856C09EEA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D1-4375-B13E-AD3EB1C177CB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6FA-40E8-8301-37856C09EEA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C2-488D-BFCB-3ECFBE5F8329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0C2-488D-BFCB-3ECFBE5F8329}"/>
              </c:ext>
            </c:extLst>
          </c:dPt>
          <c:dPt>
            <c:idx val="3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0C2-488D-BFCB-3ECFBE5F8329}"/>
              </c:ext>
            </c:extLst>
          </c:dPt>
          <c:dPt>
            <c:idx val="3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A4-49B6-A920-1FD2112C476F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A4-49B6-A920-1FD2112C476F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4A7-4DA7-A6B0-40AC029768A2}"/>
              </c:ext>
            </c:extLst>
          </c:dPt>
          <c:dPt>
            <c:idx val="4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0C2-488D-BFCB-3ECFBE5F8329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MT'!$B$4:$B$58</c:f>
              <c:strCache>
                <c:ptCount val="54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[117]</c:v>
                </c:pt>
                <c:pt idx="3">
                  <c:v>i5 4300U (Haswell) v0.6.0 [58]</c:v>
                </c:pt>
                <c:pt idx="4">
                  <c:v>i7 11700K (RKL) [84]</c:v>
                </c:pt>
                <c:pt idx="5">
                  <c:v>i9 12900K (ADL) [100]</c:v>
                </c:pt>
                <c:pt idx="6">
                  <c:v>R7 5800X (Vermeer) [66]</c:v>
                </c:pt>
                <c:pt idx="7">
                  <c:v>i5 11500 (RKL) [83]</c:v>
                </c:pt>
                <c:pt idx="8">
                  <c:v>R9 3900X (Matisse) [116]</c:v>
                </c:pt>
                <c:pt idx="9">
                  <c:v>i5 12600K (ADL) [98]</c:v>
                </c:pt>
                <c:pt idx="10">
                  <c:v>R5 5600X (Vermeer)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[96]</c:v>
                </c:pt>
                <c:pt idx="14">
                  <c:v>i7 9750H (CFL) [71]</c:v>
                </c:pt>
                <c:pt idx="15">
                  <c:v>i9 13900K (RTL) @250w [118]</c:v>
                </c:pt>
                <c:pt idx="16">
                  <c:v>R9 5900X (Vermeer) [90]</c:v>
                </c:pt>
                <c:pt idx="17">
                  <c:v>R7 4750G (RNR) v0.3.1 [5]</c:v>
                </c:pt>
                <c:pt idx="18">
                  <c:v>R5 3500U (Picasso) [73]</c:v>
                </c:pt>
                <c:pt idx="19">
                  <c:v>i7 7500U (KBL) v0.5.1 [36]</c:v>
                </c:pt>
                <c:pt idx="20">
                  <c:v>i7 1165G7 (TigerLake) [82]</c:v>
                </c:pt>
                <c:pt idx="21">
                  <c:v>R5 7600X (RPL)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R7 7700X (RPL) [109]</c:v>
                </c:pt>
                <c:pt idx="25">
                  <c:v>i7 11800H (TigerLake-8C) [95]</c:v>
                </c:pt>
                <c:pt idx="26">
                  <c:v>R9 7900X (RPL) [110]</c:v>
                </c:pt>
                <c:pt idx="27">
                  <c:v>i5 8365U (WKL) v0.3.1 [11]</c:v>
                </c:pt>
                <c:pt idx="28">
                  <c:v>Celeron N5100 (JasperLake) [80]</c:v>
                </c:pt>
                <c:pt idx="29">
                  <c:v>i9 12900K (ADL) @125w [101]</c:v>
                </c:pt>
                <c:pt idx="30">
                  <c:v>R9 5950X (Vermeer) v0.5.1 [43]</c:v>
                </c:pt>
                <c:pt idx="31">
                  <c:v>R3 4300G (RNR) [81]</c:v>
                </c:pt>
                <c:pt idx="32">
                  <c:v>R9 7950X (RPL) [111]</c:v>
                </c:pt>
                <c:pt idx="33">
                  <c:v>i9 13900K (RTL) @160w [119]</c:v>
                </c:pt>
                <c:pt idx="34">
                  <c:v>i7 1065G (IceLake) v0.3.1 [3]</c:v>
                </c:pt>
                <c:pt idx="35">
                  <c:v>R5 4600H (RNR) v0.6.0 [44]</c:v>
                </c:pt>
                <c:pt idx="36">
                  <c:v>R7 5800H (CZN) [77]</c:v>
                </c:pt>
                <c:pt idx="37">
                  <c:v>P Silver N6000 (JasperLake) [79]</c:v>
                </c:pt>
                <c:pt idx="38">
                  <c:v>i7 12700H (ADL) [105]</c:v>
                </c:pt>
                <c:pt idx="39">
                  <c:v>R9 7950X (RPL) @142w [114]</c:v>
                </c:pt>
                <c:pt idx="40">
                  <c:v>R9 5900HS (CZN) v0.5.0 [30]</c:v>
                </c:pt>
                <c:pt idx="41">
                  <c:v>i9 13900K (RTL) @100w [120]</c:v>
                </c:pt>
                <c:pt idx="42">
                  <c:v>R5 4500U (RNR) [74]</c:v>
                </c:pt>
                <c:pt idx="43">
                  <c:v>R7 PRO 5750GE (CZN) [103]</c:v>
                </c:pt>
                <c:pt idx="44">
                  <c:v>R5 2500U (Raven Ridge) [75]</c:v>
                </c:pt>
                <c:pt idx="45">
                  <c:v>R9 7950X (RPL) @88w [112]</c:v>
                </c:pt>
                <c:pt idx="46">
                  <c:v>R7 6850H (RMB) [107]</c:v>
                </c:pt>
                <c:pt idx="47">
                  <c:v>Apple M1 Max Estimate [97]</c:v>
                </c:pt>
                <c:pt idx="48">
                  <c:v>R7 4700U (RNR) [1]</c:v>
                </c:pt>
                <c:pt idx="49">
                  <c:v>i9 13900K (RTL) @65w [121]</c:v>
                </c:pt>
                <c:pt idx="50">
                  <c:v>R7 6800U (RMB) @25w [122]</c:v>
                </c:pt>
                <c:pt idx="51">
                  <c:v>R7 4750U (RNR) v0.3.1 [7]</c:v>
                </c:pt>
                <c:pt idx="52">
                  <c:v>Apple M1 Estimate [94]</c:v>
                </c:pt>
                <c:pt idx="53">
                  <c:v>R7 6800U (RMB) @12w [113]</c:v>
                </c:pt>
              </c:strCache>
            </c:strRef>
          </c:cat>
          <c:val>
            <c:numRef>
              <c:f>'Consumption MT'!$C$4:$C$58</c:f>
              <c:numCache>
                <c:formatCode>General</c:formatCode>
                <c:ptCount val="54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4821</c:v>
                </c:pt>
                <c:pt idx="25">
                  <c:v>4800.7988888888895</c:v>
                </c:pt>
                <c:pt idx="26">
                  <c:v>4764</c:v>
                </c:pt>
                <c:pt idx="27">
                  <c:v>4575</c:v>
                </c:pt>
                <c:pt idx="28">
                  <c:v>4550</c:v>
                </c:pt>
                <c:pt idx="29">
                  <c:v>4469</c:v>
                </c:pt>
                <c:pt idx="30">
                  <c:v>4149</c:v>
                </c:pt>
                <c:pt idx="31">
                  <c:v>4075.1950000000002</c:v>
                </c:pt>
                <c:pt idx="32">
                  <c:v>4067</c:v>
                </c:pt>
                <c:pt idx="33">
                  <c:v>3964</c:v>
                </c:pt>
                <c:pt idx="34">
                  <c:v>3912</c:v>
                </c:pt>
                <c:pt idx="35">
                  <c:v>3886</c:v>
                </c:pt>
                <c:pt idx="36">
                  <c:v>3775</c:v>
                </c:pt>
                <c:pt idx="37">
                  <c:v>3703.3049999999998</c:v>
                </c:pt>
                <c:pt idx="38">
                  <c:v>3495</c:v>
                </c:pt>
                <c:pt idx="39">
                  <c:v>3245.53</c:v>
                </c:pt>
                <c:pt idx="40">
                  <c:v>3010</c:v>
                </c:pt>
                <c:pt idx="41">
                  <c:v>2947</c:v>
                </c:pt>
                <c:pt idx="42">
                  <c:v>2723.7275</c:v>
                </c:pt>
                <c:pt idx="43">
                  <c:v>2681.15</c:v>
                </c:pt>
                <c:pt idx="44">
                  <c:v>2588</c:v>
                </c:pt>
                <c:pt idx="45">
                  <c:v>2564</c:v>
                </c:pt>
                <c:pt idx="46">
                  <c:v>2500</c:v>
                </c:pt>
                <c:pt idx="47">
                  <c:v>2431</c:v>
                </c:pt>
                <c:pt idx="48">
                  <c:v>2410</c:v>
                </c:pt>
                <c:pt idx="49">
                  <c:v>2361</c:v>
                </c:pt>
                <c:pt idx="50">
                  <c:v>2204.2800000000002</c:v>
                </c:pt>
                <c:pt idx="51">
                  <c:v>2029</c:v>
                </c:pt>
                <c:pt idx="52">
                  <c:v>1669.5</c:v>
                </c:pt>
                <c:pt idx="53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29930FAD-7EFF-4DE8-A5D1-657A6A0EC2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8EB2042F-042D-4684-A183-4500230552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90D58D33-B174-4F95-80CA-1A6DAF7F0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4E412A43-7D60-4FC5-A6FB-AD08A1D1C4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6AC83E-D97E-4D7C-B865-3BF7C7AD80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09A75A51-DD81-4E86-AE59-055E8F953D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F9AD478C-A498-451C-8E60-F2DC700609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3E6DCF14-05AD-4091-A902-76CEDE4375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7B7FBCEC-5C90-41D8-A0F8-E0A0A65665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9D1EADC-DAC7-4282-BC3D-649995FF52E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D5BAD48C-382D-4D70-9904-3DFA36F14B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77D494-1F9D-45A9-8E31-860F84C488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203B2E0A-CF44-4DB6-98AD-105FF47EC8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4AB4589D-3CA3-457B-A31A-D370665791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42EC7E19-8855-4328-BB39-BD700E01F0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AE8A9336-8342-4456-94EB-3D7638186B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5491617670867996"/>
                  <c:y val="-2.1154601719906057E-2"/>
                </c:manualLayout>
              </c:layout>
              <c:tx>
                <c:rich>
                  <a:bodyPr/>
                  <a:lstStyle/>
                  <a:p>
                    <a:fld id="{ABE27310-0944-4470-A18C-457D8A405A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09CDF0E-978F-4A72-B98C-9883FF7327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42EB2D3-040C-4966-8AF7-8BA50AD7EE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8A85811A-9D58-4443-9EA3-07779A7D04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E9CD947-ECBD-4BE9-914D-F1F18731B0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AF641F18-FD97-421F-9C1C-8495738CF9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8284DCF0-61BF-4EC3-B557-6D9EF79DDB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3A0E7074-EACF-4DB8-B689-2A59DF4F20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61BE3A6-39A5-450A-8764-6BABDE5CC1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679B5AEE-A628-4480-92C1-1357B3C491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E241F201-2737-454A-8A5B-220DA33E77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81619603-A351-4627-8990-58AEC256B0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787453231283099"/>
                  <c:y val="2.1280747293884975E-2"/>
                </c:manualLayout>
              </c:layout>
              <c:tx>
                <c:rich>
                  <a:bodyPr/>
                  <a:lstStyle/>
                  <a:p>
                    <a:fld id="{6E3FFEE2-60B7-4251-A947-A2FE724D843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26E29CD2-99EC-4489-BECB-1FA201F679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C5C7D8-ED4E-492E-A343-94FB1ABB6ADC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A4D547AD-264D-4930-8A0F-F3A0C014B9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773FC24A-1524-43C1-8970-0C71346E34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A94A7159-F317-432B-9087-620BE89D09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1192C098-788E-4F15-801B-77A39B3B41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D78BFFD6-AD9F-479C-B655-B79ADFA2C9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F96C0B80-C1B2-4A8F-81DD-4EC12FCD1F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3B994870-D3CB-4AC7-A2D6-37888A4C01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FC2FAFA5-E5AD-4076-BBAB-7E0F5A1BAC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18167442541290652"/>
                  <c:y val="7.0080874432731186E-2"/>
                </c:manualLayout>
              </c:layout>
              <c:tx>
                <c:rich>
                  <a:bodyPr/>
                  <a:lstStyle/>
                  <a:p>
                    <a:fld id="{CA86D82D-77A6-4368-BB7F-91E38CAAF5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276D3272-DF40-4DC0-9A3A-0F7AFA1927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3D7318EB-628A-4D8C-85B2-8E4D9E9098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C18FEB57-DF81-42A7-A450-D334A7F54B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525947EF-BDAC-4FBA-AB6D-CDE6FD3BA8B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9C10A3B6-FC9D-43AD-AED2-F94F39A641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40AE9FA3-B262-4D7F-A3C2-93298E4002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70D24483-CDE0-41F2-85E0-89019672EE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8C34943C-99E3-43D8-80E2-D49B36A589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1D8E523-C990-430F-94D8-534D4234A8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987A974E-134C-4472-A2AB-26C73DCB76C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73D2553C-5172-4F76-923C-4149818799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6D201E5F-9773-44F2-BF3D-F3B3147311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61C814DF-B014-4350-865C-90E7501E41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387E44B4-4235-46D7-A7F6-D8D8F76172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400.87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359.34</c:v>
                </c:pt>
                <c:pt idx="119">
                  <c:v>551.25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(RNR)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(RNR)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(CZN)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(RNR) [81]</c:v>
                  </c:pt>
                  <c:pt idx="79">
                    <c:v>i7 1165G7 (TigerLake) [82]</c:v>
                  </c:pt>
                  <c:pt idx="80">
                    <c:v>i5 11500 (RKL) [83]</c:v>
                  </c:pt>
                  <c:pt idx="81">
                    <c:v>i7 11700K (RKL)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(CZN) [96]</c:v>
                  </c:pt>
                  <c:pt idx="94">
                    <c:v>Apple M1 Max Estimate [97]</c:v>
                  </c:pt>
                  <c:pt idx="95">
                    <c:v>i5 12600K (ADL) [98]</c:v>
                  </c:pt>
                  <c:pt idx="96">
                    <c:v>#NV</c:v>
                  </c:pt>
                  <c:pt idx="97">
                    <c:v>i9 12900K (ADL) [100]</c:v>
                  </c:pt>
                  <c:pt idx="98">
                    <c:v>i9 12900K (ADL) @125w [101]</c:v>
                  </c:pt>
                  <c:pt idx="99">
                    <c:v>#NV</c:v>
                  </c:pt>
                  <c:pt idx="100">
                    <c:v>R7 PRO 5750GE (CZN) [103]</c:v>
                  </c:pt>
                  <c:pt idx="101">
                    <c:v>#NV</c:v>
                  </c:pt>
                  <c:pt idx="102">
                    <c:v>i7 12700H (ADL) [105]</c:v>
                  </c:pt>
                  <c:pt idx="103">
                    <c:v>#NV</c:v>
                  </c:pt>
                  <c:pt idx="104">
                    <c:v>R7 6850H (RMB) [107]</c:v>
                  </c:pt>
                  <c:pt idx="105">
                    <c:v>R5 7600X (RPL) [108]</c:v>
                  </c:pt>
                  <c:pt idx="106">
                    <c:v>R7 7700X (RPL) [109]</c:v>
                  </c:pt>
                  <c:pt idx="107">
                    <c:v>R9 7900X (RPL) [110]</c:v>
                  </c:pt>
                  <c:pt idx="108">
                    <c:v>R9 7950X (RPL) [111]</c:v>
                  </c:pt>
                  <c:pt idx="109">
                    <c:v>R9 7950X (RPL) @88w [112]</c:v>
                  </c:pt>
                  <c:pt idx="110">
                    <c:v>R7 6800U (RMB) @12w [113]</c:v>
                  </c:pt>
                  <c:pt idx="111">
                    <c:v>R9 7950X (RPL) @142w [114]</c:v>
                  </c:pt>
                  <c:pt idx="112">
                    <c:v>#NV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(RTL) @250w [118]</c:v>
                  </c:pt>
                  <c:pt idx="116">
                    <c:v>i9 13900K (RTL) @160w [119]</c:v>
                  </c:pt>
                  <c:pt idx="117">
                    <c:v>i9 13900K (RTL) @100w [120]</c:v>
                  </c:pt>
                  <c:pt idx="118">
                    <c:v>i9 13900K (RTL) @65w [121]</c:v>
                  </c:pt>
                  <c:pt idx="119">
                    <c:v>R7 6800U (RMB) @25w [122]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940.24728503596441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1449.4854326714017</c:v>
                </c:pt>
                <c:pt idx="119">
                  <c:v>1840.9781485098661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470.1236425179822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724.74271633570083</c:v>
                </c:pt>
                <c:pt idx="119">
                  <c:v>920.48907425493303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235.0618212589911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362.37135816785042</c:v>
                </c:pt>
                <c:pt idx="119">
                  <c:v>460.24453712746651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156.70788083932743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241.58090544523361</c:v>
                </c:pt>
                <c:pt idx="119">
                  <c:v>306.82969141831103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117.53091062949555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181.18567908392521</c:v>
                </c:pt>
                <c:pt idx="119">
                  <c:v>230.12226856373326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94.02472850359645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144.94854326714017</c:v>
                </c:pt>
                <c:pt idx="119">
                  <c:v>184.09781485098662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78.353940419663715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120.79045272261681</c:v>
                </c:pt>
                <c:pt idx="119">
                  <c:v>153.41484570915551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67.160520359711754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103.53467376224297</c:v>
                </c:pt>
                <c:pt idx="119">
                  <c:v>131.49843917927615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58.765455314747776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90.592839541962604</c:v>
                </c:pt>
                <c:pt idx="119">
                  <c:v>115.06113428186663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52.235960279775796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80.526968481744532</c:v>
                </c:pt>
                <c:pt idx="119">
                  <c:v>102.27656380610367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47.012364251798225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72.474271633570083</c:v>
                </c:pt>
                <c:pt idx="119">
                  <c:v>92.048907425493312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DFE0B2-F551-46AE-AB30-20410E9131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20D27B-C9EA-48D2-B547-5E41F6B5B4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AE21CCC3-7116-4485-919E-1B2E4C0A5A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1599B567-999E-4410-8C92-12DCB55C4B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40C57C16-A7E7-4342-A364-CEE172051A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185ABFE-2ED7-448A-A8A2-7ECCBC05A09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C7FC569E-8833-453B-BB2B-9A2E23256E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23D809-41A7-4384-B4AF-6C20D253FD78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4FE81CC9-53D5-4502-99BD-CBF867EF07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7F66A572-FC07-4698-8E0C-8827E01F85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5330CD9-2418-422B-9823-33F05C0501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195E7A0-C15E-4FDD-926B-8BEBF1266B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EE4414F1-5EC8-4C2D-83EC-C3BA99CA90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03F8527-5458-47A5-A5F5-8906E4B582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C2ED85F-7DC3-4E13-B4AF-48FF131B69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6991C132-1ACB-4199-8CBA-158A1D86A3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20254585-E2E5-4F78-860F-EBAC0EEAEF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680714D-AA11-47ED-BA02-B30A19F5ED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D79FE43-7E2D-4106-908C-A340D31920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B182582-E214-48FF-8A7E-47FC004F46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A7FDAA5-57E9-4C06-965A-8641C612AF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8F57F592-8661-4167-9CC7-CA38EB0F11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A6A36947-ADAA-4AEA-BD9F-98CEBB4F5F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285977D3-E4E6-46CE-B7B2-10E62B9929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E5DC9E2-40D8-450E-81C0-B4CACD2251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1B65F3A-F3F6-45DC-A34B-B294F7E9AA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CE39EA3-EA42-4334-BA76-158E7D1268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426E605A-0EFD-4AA5-B3C4-4821CB5A94A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A2EF34FC-FC5D-406B-BB11-69A477A238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8BFA680A-93C9-4E53-86AB-DC489EB361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433160F-741A-4D64-A390-4DDE7DE046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23916799-9F6B-4A6A-8271-EDD060E0AD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679A1A83-B902-4836-92BA-789A80AAC1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1C8CDE22-B3F2-4067-9D0F-2BDEC8A2E7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8541D0D-069F-4530-979C-44C04F998A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91BF720D-7A1C-4EC8-B853-7FB18B7327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8C3A07A-8741-4065-B63B-D3BD0245F8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59644504-0A3F-4C72-9940-729A0F030F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56F0A963-A204-42F8-B8EF-A1659DB38B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AB59FEDF-EED4-4356-A34F-1713A46A50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A83A441F-3EEF-40C7-9F98-2520D6747F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25AAA11-AE4F-43CC-9EA0-D4882A1691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68E9463-39AF-4970-955A-1C2C09FB75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3CC688CC-43E1-4134-81D7-F47E755A7A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40D3592-2129-4C6A-B92B-9C0DBDB437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0F38BAC-8A14-4D69-BB21-1FA7782E1E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26ABE88-7B9C-4CBC-AC79-BB1E12BA4F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4867BF2-8E3A-4D70-9C03-DE6D6B20D0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4A2AC74-FFC5-4622-8826-1EA0D3DF51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E05D70DD-9421-4476-91E5-AFF0702176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A271AB9-F262-40EC-A1ED-FDE58E0434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0CCBF5B-B03E-4B44-A88F-73A285CF0ED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DA93B5E-2B61-465D-98B6-64315614F7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DB52650-F799-4D4D-93F2-0F37D95439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(RNR)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[71]</c:v>
                  </c:pt>
                  <c:pt idx="69">
                    <c:v>#NV</c:v>
                  </c:pt>
                  <c:pt idx="70">
                    <c:v>R5 3500U (Picasso) [73]</c:v>
                  </c:pt>
                  <c:pt idx="71">
                    <c:v>R5 4500U (RNR)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(CZN)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(RNR) [81]</c:v>
                  </c:pt>
                  <c:pt idx="79">
                    <c:v>i7 1165G7 (TigerLake) [82]</c:v>
                  </c:pt>
                  <c:pt idx="80">
                    <c:v>i5 11500 (RKL) [83]</c:v>
                  </c:pt>
                  <c:pt idx="81">
                    <c:v>i7 11700K (RKL)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(CZN) [96]</c:v>
                  </c:pt>
                  <c:pt idx="94">
                    <c:v>Apple M1 Max Estimate [97]</c:v>
                  </c:pt>
                  <c:pt idx="95">
                    <c:v>i5 12600K (ADL) [98]</c:v>
                  </c:pt>
                  <c:pt idx="96">
                    <c:v>#NV</c:v>
                  </c:pt>
                  <c:pt idx="97">
                    <c:v>i9 12900K (ADL) [100]</c:v>
                  </c:pt>
                  <c:pt idx="98">
                    <c:v>i9 12900K (ADL) @125w [101]</c:v>
                  </c:pt>
                  <c:pt idx="99">
                    <c:v>#NV</c:v>
                  </c:pt>
                  <c:pt idx="100">
                    <c:v>R7 PRO 5750GE (CZN) [103]</c:v>
                  </c:pt>
                  <c:pt idx="101">
                    <c:v>#NV</c:v>
                  </c:pt>
                  <c:pt idx="102">
                    <c:v>i7 12700H (ADL) [105]</c:v>
                  </c:pt>
                  <c:pt idx="103">
                    <c:v>#NV</c:v>
                  </c:pt>
                  <c:pt idx="104">
                    <c:v>R7 6850H (RMB) [107]</c:v>
                  </c:pt>
                  <c:pt idx="105">
                    <c:v>R5 7600X (RPL) [108]</c:v>
                  </c:pt>
                  <c:pt idx="106">
                    <c:v>R7 7700X (RPL) [109]</c:v>
                  </c:pt>
                  <c:pt idx="107">
                    <c:v>R9 7900X (RPL) [110]</c:v>
                  </c:pt>
                  <c:pt idx="108">
                    <c:v>R9 7950X (RPL) [111]</c:v>
                  </c:pt>
                  <c:pt idx="109">
                    <c:v>R9 7950X (RPL) @88w [112]</c:v>
                  </c:pt>
                  <c:pt idx="110">
                    <c:v>R7 6800U (RMB) @12w [113]</c:v>
                  </c:pt>
                  <c:pt idx="111">
                    <c:v>R9 7950X (RPL) @142w [114]</c:v>
                  </c:pt>
                  <c:pt idx="112">
                    <c:v>#NV</c:v>
                  </c:pt>
                  <c:pt idx="113">
                    <c:v>R9 3900X (Matisse) [116]</c:v>
                  </c:pt>
                  <c:pt idx="114">
                    <c:v>R7 1800X(Summit Ridge) [117]</c:v>
                  </c:pt>
                  <c:pt idx="115">
                    <c:v>i9 13900K (RTL) @250w [118]</c:v>
                  </c:pt>
                  <c:pt idx="116">
                    <c:v>i9 13900K (RTL) @160w [119]</c:v>
                  </c:pt>
                  <c:pt idx="117">
                    <c:v>i9 13900K (RTL) @100w [120]</c:v>
                  </c:pt>
                  <c:pt idx="118">
                    <c:v>i9 13900K (RTL) @65w [121]</c:v>
                  </c:pt>
                  <c:pt idx="119">
                    <c:v>R7 6800U (RMB) @25w [122]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767862</xdr:colOff>
      <xdr:row>2</xdr:row>
      <xdr:rowOff>137914</xdr:rowOff>
    </xdr:from>
    <xdr:to>
      <xdr:col>15</xdr:col>
      <xdr:colOff>486702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57.461783333332" createdVersion="7" refreshedVersion="8" minRefreshableVersion="3" recordCount="120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122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358.08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14202.83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6.56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247">
        <s v="R7 4700U (RNR)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FL) [71]"/>
        <s v="R7 2700X (Pinnacle Ridge) [72]"/>
        <s v="R5 3500U (Picasso) [73]"/>
        <s v="R5 4500U (RNR) [74]"/>
        <s v="R5 2500U (Raven Ridge) [75]"/>
        <s v="R5 5600X (Vermeer) [76]"/>
        <s v="R7 5800H (CZN) [77]"/>
        <s v="R5 5600X (Vermeer) [78]"/>
        <s v="P Silver N6000 (JasperLake) [79]"/>
        <s v="Celeron N5100 (JasperLake) [80]"/>
        <s v="R3 4300G (RNR) [81]"/>
        <s v="i7 1165G7 (TigerLake) [82]"/>
        <s v="i5 11500 (RKL) [83]"/>
        <s v="i7 11700K (RKL) [84]"/>
        <s v="i5 11400F (RKL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ZN) [93]"/>
        <s v="Apple M1 Estimate [94]"/>
        <s v="i7 11800H (TigerLake-8C) [95]"/>
        <s v="R5 5600G (CZN) [96]"/>
        <s v="Apple M1 Max Estimate [97]"/>
        <s v="i5 12600K (ADL) [98]"/>
        <s v="i9 12900K (ADL) @unlimited [99]"/>
        <s v="i9 12900K (ADL) [100]"/>
        <s v="i9 12900K (ADL) @125w [101]"/>
        <s v="i9 12900K (ADL) @65w [102]"/>
        <s v="R7 PRO 5750GE (CZN) [103]"/>
        <s v="R7 PRO 5750GE (CZN) @15w [104]"/>
        <s v="i7 12700H (ADL) [105]"/>
        <s v="R9 7950X (RPL) [106]"/>
        <s v="R7 6850H (RMB) [107]"/>
        <s v="R5 7600X (RPL) [108]"/>
        <s v="R7 7700X (RPL) [109]"/>
        <s v="R9 7900X (RPL) [110]"/>
        <s v="R9 7950X (RPL) [111]"/>
        <s v="R9 7950X (RPL) @88w [112]"/>
        <s v="R7 6800U (RMB) @12w [113]"/>
        <s v="R9 7950X (RPL) @142w [114]"/>
        <s v="R9 7950X (RPL) @88w [115]"/>
        <s v="R9 3900X (Matisse) [116]"/>
        <s v="R7 1800X(Summit Ridge) [117]"/>
        <s v="i9 13900K (RTL) @250w [118]"/>
        <s v="i9 13900K (RTL) @160w [119]"/>
        <s v="i9 13900K (RTL) @100w [120]"/>
        <s v="i9 13900K (RTL) @65w [121]"/>
        <s v="R7 6800U (RMB) @25w [122]"/>
        <s v="R7 3700X (Matisse) @95W [49]" u="1"/>
        <s v="i7 9750H (Coffee Lake) @55W;-140mV v0.6.0 [56]" u="1"/>
        <s v="R9 5900HS (Cezanne) @ESM v0.3.1 [9]" u="1"/>
        <s v="AMD Ryzen 7 3700X (Matisse) v0.3.1 [6]" u="1"/>
        <s v="i7 7500U (Kaby Lake) [36]" u="1"/>
        <s v="R9 7950X (Raphael) 0.7.5 [106]" u="1"/>
        <s v="i9 12900K (AlderLake) @unlimited [99]" u="1"/>
        <s v="AMD Ryzen 9 5950X (Vermeer) v0.3.1 [8]" u="1"/>
        <s v="i9 12900K (AlderLake) [100]" u="1"/>
        <s v="i5 8600k (Coffee Lake) v0.5.1 [39]" u="1"/>
        <s v="R7 6800U (RMB) [122]" u="1"/>
        <s v="AMD Ryzen 7 4750G (Renoir) v0.3.1 [13]" u="1"/>
        <s v="R5 4500U (Renoir) [74]" u="1"/>
        <s v="R9 5900X (Vermeer) [31]" u="1"/>
        <s v="AMD Ryzen 7 4700U (Renoir) v0.3.1 [14]" u="1"/>
        <s v="i5 8600k (Coffee Lake) [39]" u="1"/>
        <s v="R7 4700U (Renoir) v0.5.1 [1]" u="1"/>
        <s v="R9 5900HS (Cezanne) v0.3.1 [10]" u="1"/>
        <s v="i9 13900K (RaptorLake) @100w [120]" u="1"/>
        <s v="R9 5900X (Vermeer) [32]" u="1"/>
        <s v="R5 3500U (Picasso) [53]" u="1"/>
        <s v="i9 13900K (RaptorLake) @65w [121]" u="1"/>
        <s v="R9 5900X (Vermeer) [33]" u="1"/>
        <s v="R7 3700X (Matisse) [47]" u="1"/>
        <s v="R7 5800X (Vermeer) [35]" u="1"/>
        <s v="R9 7950X (Raphael) [106]" u="1"/>
        <s v="Celeron N3450 (Apollo Lake) [37]" u="1"/>
        <s v="R5 4600H (Renoir) Win11 v0.6.0 [44]" u="1"/>
        <s v="AMD Ryzen 7 3700X (Matisse) v0.3.1 [18]" u="1"/>
        <s v="i5 8250U (WhiskeyLake) v0.6.0 [51]" u="1"/>
        <s v="AMD Ryzen 9 5900HS (Cezanne) v0.3.1 [10]" u="1"/>
        <s v="R5 5600G (Cezanne) [93]" u="1"/>
        <s v="i7 5775C (Broadwell) [28]" u="1"/>
        <s v="R5 4600H (Renoir) Win11 [44]" u="1"/>
        <s v="i9 12900K (AlderLake) @241w [100]" u="1"/>
        <s v="R7 5800X (Vermeer) [38]" u="1"/>
        <s v="R7 4750G (Renoir) v0.3.1 [5]" u="1"/>
        <s v="i7 2600K (Sandy Bridge) @4,4Ghz [34]" u="1"/>
        <s v="i7 12700H (AlderLake) [105]" u="1"/>
        <s v="R5 5600G (Cezanne) [96]" u="1"/>
        <s v="i7 8700k (Coffee Lake) @5Ghz [41]" u="1"/>
        <s v="R9 5950X (Vermeer) heavy UV [93]" u="1"/>
        <s v="R9 7950X (Raphael) @88w PPT [112]" u="1"/>
        <s v="R9 5900HS (Cezanne)@ESM v0.3.1 [9]" u="1"/>
        <s v="R7 5800H (Cezanne) [77]" u="1"/>
        <s v="R7 4700U (Renoir) v0.3.1 [14]" u="1"/>
        <s v="i5 8365U (WhiskeyLake) v0.3.1 [11]" u="1"/>
        <s v="R7 5900X (Vermeer) @95W v0.6.0 [45]" u="1"/>
        <s v="i9 13900K (RaptorLake) @250w [118]" u="1"/>
        <s v="AMD Ryzen 7 4750U (Renoir) v0.3.1 [7]" u="1"/>
        <s v="i7 9750H (Coffee Lake) @45W [71]" u="1"/>
        <s v="i7 11700K (Rocket Lake) [84]" u="1"/>
        <s v="i5 7500 (Kaby Lake) 4C/4T [40]" u="1"/>
        <s v="R9 7950X (Raphael) @105w [114]" u="1"/>
        <s v="AMD Ryzen 9 5900HS (Cezanne) v0.3.1 [9]" u="1"/>
        <s v="AMD Ryzen 5 PRO 4650G (Renoir) v0.3.1 [12]" u="1"/>
        <s v="i5 4300U (Haswell) [58]" u="1"/>
        <s v="i9 13900K @160w [119]" u="1"/>
        <s v="i7 7500U (Kaby Lake) 2C/4T v0.5.1 [36]" u="1"/>
        <s v="R7 6800U (RMB) [113]" u="1"/>
        <s v="i7 3770K (Ivy Bridge) [57]" u="1"/>
        <s v="i5 4300U [58]" u="1"/>
        <s v="R7 4750G (Renoir) @20W [27]" u="1"/>
        <s v="R7 PRO 5750GE (Cezanne) [103]" u="1"/>
        <s v="i9 12900K (AlderLake) @65w [102]" u="1"/>
        <s v="i5 7500 (Kaby Lake) 4C/4T v0.5.1 [40]" u="1"/>
        <s v="AMD Ryzen 5 3600 (Matisse) v0.3.1 [2]" u="1"/>
        <s v="R9 5950X (Vermeer) [21]" u="1"/>
        <s v="R5 4500U (Renoir) [29]" u="1"/>
        <s v="i9 13900K (RaptorLake) @160w [119]" u="1"/>
        <s v="R7 4750G (Renoir) @20W v0.5.1 [27]" u="1"/>
        <s v="AMD Ryzen 9 5950X (Vermeer) v0.3.1 [20]" u="1"/>
        <s v="R9 5950X (Vermeer) [22]" u="1"/>
        <s v="R7 5900X (Vermeer) @95W [45]" u="1"/>
        <s v="R9 5950X (Vermeer)@-0,1V [25]" u="1"/>
        <s v="R7 6800U (Rembrandt) [113]" u="1"/>
        <s v="R5 4500U (Renoir) v0.5.1 [29]" u="1"/>
        <s v="i5 11400F (Rocket Lake) @-95mV [85]" u="1"/>
        <s v="AMD Ryzen 9 5900X (Vermeer) v0.3.1 [19]" u="1"/>
        <s v="R7 5800H (Cezanne) [42]" u="1"/>
        <s v="i7 4800MQ (Haswell) [52]" u="1"/>
        <s v="i9 13900K @250w [118]" u="1"/>
        <s v="R5 5600X (Vermeer) [46]" u="1"/>
        <s v="i5 11500 (Rocket Lake) [83]" u="1"/>
        <s v="R9 7950X (Raphael) [111]" u="1"/>
        <s v="i7 7500U (Kaby Lake) 2C/4T [36]" u="1"/>
        <s v="R5 PRO 4650G (Renoir) v0.3.1 [12]" u="1"/>
        <s v="Intel i7 1065G (IceLake) v0.3.1 [3]" u="1"/>
        <s v="AMD Ryzen 3 1200 (Summit Ridge) v0.3.1 [17]" u="1"/>
        <s v="R9 5950X (Vermeer) [26]" u="1"/>
        <s v="??? v0.3.1 [23]" u="1"/>
        <s v="R9 7950X (Raphael) @65w [115]" u="1"/>
        <s v="R9 5950X (Vermeer) heavy UV [92]" u="1"/>
        <s v="i5 8250U (WhiskeyLake) [51]" u="1"/>
        <s v="AMD Ryzen 9 5900HS (Cezanne) v0.3.1 [16]" u="1"/>
        <s v="R5 3500U (Picasso) [48]" u="1"/>
        <s v="i9 12900K (AlderLake) @125w [101]" u="1"/>
        <s v="R9 5900HS (Cezanne) @ESM v0.6.0 [65]" u="1"/>
        <s v="i7 9750H (Coffee Lake) [71]" u="1"/>
        <s v="AMD Ryzen 7 4700U (Renoir) [1]" u="1"/>
        <s v="R9 7900X (Raphael) [110]" u="1"/>
        <s v="R9 7950X (Raphael) @88w [112]" u="1"/>
        <s v="R9 5900HS (Cezanne) v0.3.1 [16]" u="1"/>
        <s v="R7 PRO 5750GE (Cezanne) @15w [104]" u="1"/>
        <s v="i7 1165G7 (TigerLake) [24]" u="1"/>
        <s v="R7 7700X (Raphael) [109]" u="1"/>
        <s v="R9 7950X (Raphael) @142w [114]" u="1"/>
        <s v="AMD Ryzen 9 5950X (Vermeer) v0.3.1 [15]" u="1"/>
        <s v="i9 13900K @100w [120]" u="1"/>
        <s v="AMD Ryzen 7 4750G (Renoir) v0.3.1 [5]" u="1"/>
        <s v="i7 9750H (Coffee Lake) @55W;-140mV [56]" u="1"/>
        <s v="i5 12600K (AlderLake) [98]" u="1"/>
        <s v="R9 7950X (Raphael) @88w [115]" u="1"/>
        <s v="i7 8700k (Coffee Lake) @5Ghz v0.5.1 [41]" u="1"/>
        <s v="R7 4750U (Renoir) v0.3.1 [7]" u="1"/>
        <s v="R7 4750G (Renoir)@25W v0.3.1 [13]" u="1"/>
        <s v="R5 7600X (Raphael) [108]" u="1"/>
        <s v="R7 5800H (Cezanne) v0.5.1 [42]" u="1"/>
        <s v="R3 4300G (Renoir) [81]" u="1"/>
        <s v="R9 5900HS (Cezanne) v0.5.0 [30]" u="1"/>
        <s v="R7 4750G (Renoir) @25W v0.3.1 [13]" u="1"/>
        <s v="R7 6850H (Rembrandt) [107]" u="1"/>
        <s v="R5 4600H (Renoir) v0.6.0 [44]" u="1"/>
        <s v="Intel Core i5-8365U (WhiskeyLake) v0.3.1 [11]" u="1"/>
        <s v="R7 3700X (Matisse) @PBO [50]" u="1"/>
        <s v="R7 4700U (Renoir) [1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v0.7.0"/>
    <s v="3DC"/>
    <n v="3"/>
    <s v="R7 4700U (RN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n v="165.09"/>
    <n v="10936"/>
    <n v="553.86"/>
    <n v="19.75"/>
    <n v="3481.64"/>
    <n v="4085"/>
    <n v="70.3"/>
    <n v="58.11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n v="88.24"/>
    <n v="11657"/>
    <n v="972.15"/>
    <n v="11.99"/>
    <n v="656.66"/>
    <n v="4575"/>
    <n v="332.85"/>
    <n v="13.75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n v="146.74"/>
    <n v="10450"/>
    <n v="653.125"/>
    <n v="16.03"/>
    <n v="1818.77"/>
    <n v="5785"/>
    <n v="95.05"/>
    <n v="60.86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n v="173.7"/>
    <n v="9122"/>
    <n v="631.12"/>
    <n v="14.45"/>
    <n v="4670.05"/>
    <n v="2227"/>
    <n v="96.17"/>
    <n v="23.15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n v="186.38"/>
    <n v="7581.59"/>
    <n v="707.68"/>
    <n v="10.71"/>
    <n v="1839.93"/>
    <n v="3342.48"/>
    <n v="162.6"/>
    <n v="20.56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n v="83.49"/>
    <n v="11096"/>
    <n v="1079.3699999999999"/>
    <n v="10.28"/>
    <n v="384.59"/>
    <n v="5226"/>
    <n v="497.55"/>
    <n v="10.5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n v="58.25"/>
    <n v="27864"/>
    <n v="616.08000000000004"/>
    <n v="45.23"/>
    <n v="739.31"/>
    <n v="12266"/>
    <n v="110.27"/>
    <n v="111.24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n v="54.74"/>
    <n v="20650"/>
    <n v="884.67"/>
    <n v="23.34"/>
    <n v="336.42"/>
    <n v="10055"/>
    <n v="295.61"/>
    <n v="34.020000000000003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n v="61.55"/>
    <n v="25887"/>
    <n v="627.62"/>
    <n v="41.25"/>
    <n v="925.56"/>
    <n v="12017"/>
    <n v="89.91"/>
    <n v="133.65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n v="168.79"/>
    <n v="10124"/>
    <n v="585.17999999999995"/>
    <n v="17.3"/>
    <n v="3171.28"/>
    <n v="4516"/>
    <n v="69.83"/>
    <n v="64.67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n v="158.59"/>
    <n v="8278"/>
    <n v="761.74"/>
    <n v="10.87"/>
    <n v="1878.68"/>
    <n v="3886"/>
    <n v="136.99"/>
    <n v="28.36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n v="107.39"/>
    <n v="10395"/>
    <n v="895.74"/>
    <n v="11.63"/>
    <n v="838.17"/>
    <n v="5030"/>
    <n v="237.2"/>
    <n v="21.21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n v="111.07"/>
    <n v="13062.5"/>
    <n v="689.24"/>
    <n v="18.95"/>
    <n v="1535"/>
    <n v="5428.6440000000002"/>
    <n v="120"/>
    <n v="45.24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n v="210.66"/>
    <n v="8085"/>
    <n v="587.17999999999995"/>
    <n v="13.77"/>
    <n v="3492.77"/>
    <n v="3775"/>
    <n v="75.84"/>
    <n v="49.77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n v="132.33000000000001"/>
    <n v="13265"/>
    <n v="569.71"/>
    <n v="23.28"/>
    <n v="2320"/>
    <n v="4838"/>
    <n v="89.08"/>
    <n v="54.31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n v="177.67"/>
    <n v="9989"/>
    <n v="563.46"/>
    <n v="17.73"/>
    <n v="2225.96"/>
    <n v="5441"/>
    <n v="82.56"/>
    <n v="65.91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n v="171.78"/>
    <n v="12332"/>
    <n v="472.06"/>
    <n v="26.12"/>
    <n v="4214.75"/>
    <n v="3495"/>
    <n v="67.89"/>
    <n v="51.48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n v="95.3"/>
    <n v="25941"/>
    <n v="404.49"/>
    <n v="64.13"/>
    <n v="8356.0499999999993"/>
    <n v="4361"/>
    <n v="27.44"/>
    <n v="158.94999999999999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n v="185.72"/>
    <n v="10028"/>
    <n v="536.96"/>
    <n v="18.670000000000002"/>
    <n v="5041.29"/>
    <n v="2500"/>
    <n v="79.349999999999994"/>
    <n v="31.5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n v="221.41"/>
    <n v="10913"/>
    <n v="413.88"/>
    <n v="26.37"/>
    <n v="3285.45"/>
    <n v="5156"/>
    <n v="59.03"/>
    <n v="87.36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n v="151.38999999999999"/>
    <n v="16232"/>
    <n v="406.94"/>
    <n v="39.89"/>
    <n v="4444.33"/>
    <n v="4821"/>
    <n v="46.68"/>
    <n v="103.28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n v="123.05"/>
    <n v="20376"/>
    <n v="398.83"/>
    <n v="51.09"/>
    <n v="6261.2"/>
    <n v="4764"/>
    <n v="33.520000000000003"/>
    <n v="142.12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n v="117.05"/>
    <n v="21111"/>
    <n v="404.69"/>
    <n v="52.17"/>
    <n v="8913.74"/>
    <n v="4067"/>
    <n v="27.59"/>
    <n v="147.41999999999999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n v="117.28"/>
    <n v="21271"/>
    <n v="400.87"/>
    <n v="53.06"/>
    <n v="12370.21"/>
    <n v="2564"/>
    <n v="31.53"/>
    <n v="81.290000000000006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n v="245.16"/>
    <n v="7000.34"/>
    <n v="582.69000000000005"/>
    <n v="12.01"/>
    <n v="4928.8"/>
    <n v="1557.9180000000001"/>
    <n v="130.22999999999999"/>
    <n v="11.96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n v="139.27000000000001"/>
    <n v="19138.57"/>
    <n v="375.18"/>
    <n v="51.01"/>
    <n v="11599.53"/>
    <n v="3245.53"/>
    <n v="26.56"/>
    <n v="122.18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n v="140.1"/>
    <n v="19028.63"/>
    <n v="375.1"/>
    <n v="50.73"/>
    <n v="14202.83"/>
    <n v="2387"/>
    <n v="29.49"/>
    <n v="80.930000000000007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n v="56.38"/>
    <n v="29352"/>
    <n v="604.24"/>
    <n v="48.58"/>
    <n v="3221.89"/>
    <n v="6311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n v="37.9"/>
    <n v="32110.52"/>
    <n v="821.7"/>
    <n v="39.08"/>
    <n v="1006.56"/>
    <n v="10507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n v="201.7"/>
    <n v="13802"/>
    <n v="359.22"/>
    <n v="38.42"/>
    <n v="6846.19"/>
    <n v="5356"/>
    <n v="27.27"/>
    <n v="196.41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n v="190.98"/>
    <n v="14623"/>
    <n v="358.08"/>
    <n v="40.840000000000003"/>
    <n v="8538.84"/>
    <n v="3964"/>
    <n v="29.55"/>
    <n v="134.13999999999999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n v="196.33"/>
    <n v="14127"/>
    <n v="360.55"/>
    <n v="39.18"/>
    <n v="10136.27"/>
    <n v="2947"/>
    <n v="33.47"/>
    <n v="88.04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n v="201.69"/>
    <n v="13798"/>
    <n v="359.34"/>
    <n v="38.4"/>
    <n v="10676.69"/>
    <n v="2361"/>
    <n v="39.67"/>
    <n v="59.53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3"/>
    <s v="R7 6800U (RMB)"/>
    <s v="thigobr"/>
    <m/>
    <s v="@25W"/>
    <x v="0"/>
    <n v="166.98"/>
    <n v="10863.79"/>
    <n v="551.25"/>
    <n v="19.71"/>
    <n v="5150.16"/>
    <n v="2204.2800000000002"/>
    <n v="88.08"/>
    <n v="25.02"/>
    <x v="119"/>
    <s v="122|AT #133|R7 6800U (RMB)|thigobr||v0.7.5|166,98|10864|551,25|19,71"/>
    <s v="122|AT #133|R7 6800U (RMB)|thigobr||v0.7.5|5150,16|2204|88,08|25,02"/>
    <s v="[TR][TD]122[/TD][TD]AT #133[/TD][TD]R7 6800U (RMB)[/TD][TD]thigobr[/TD][TD][/TD][TD]v0.7.5[/TD][TD]166,98[/TD][TD]10864[/TD][TD]551,25[/TD][TD]19,71[/TD][/TR]"/>
    <s v="[TR][TD]122[/TD][TD]AT #133[/TD][TD]R7 6800U (RMB)[/TD][TD]thigobr[/TD][TD][/TD][TD]v0.7.5[/TD][TD]5150,16[/TD][TD]2204[/TD][TD]88,08[/TD][TD]25,02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9">
  <location ref="B3:C58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48">
        <item m="1" x="219"/>
        <item m="1" x="186"/>
        <item m="1" x="207"/>
        <item m="1" x="246"/>
        <item m="1" x="229"/>
        <item m="1" x="123"/>
        <item m="1" x="169"/>
        <item m="1" x="127"/>
        <item m="1" x="174"/>
        <item m="1" x="150"/>
        <item m="1" x="243"/>
        <item m="1" x="175"/>
        <item m="1" x="131"/>
        <item m="1" x="134"/>
        <item m="1" x="227"/>
        <item m="1" x="214"/>
        <item m="1" x="208"/>
        <item m="1" x="148"/>
        <item m="1" x="198"/>
        <item m="1" x="191"/>
        <item m="1" x="245"/>
        <item x="1"/>
        <item x="2"/>
        <item x="3"/>
        <item m="1" x="156"/>
        <item x="5"/>
        <item m="1" x="234"/>
        <item x="7"/>
        <item m="1" x="163"/>
        <item m="1" x="137"/>
        <item m="1" x="166"/>
        <item m="1" x="206"/>
        <item m="1" x="235"/>
        <item m="1" x="165"/>
        <item x="14"/>
        <item m="1" x="222"/>
        <item x="16"/>
        <item x="17"/>
        <item x="18"/>
        <item x="19"/>
        <item m="1" x="187"/>
        <item m="1" x="192"/>
        <item m="1" x="210"/>
        <item m="1" x="224"/>
        <item m="1" x="194"/>
        <item m="1" x="209"/>
        <item m="1" x="122"/>
        <item m="1" x="240"/>
        <item x="20"/>
        <item x="21"/>
        <item x="22"/>
        <item x="23"/>
        <item x="24"/>
        <item x="25"/>
        <item m="1" x="182"/>
        <item m="1" x="152"/>
        <item m="1" x="188"/>
        <item m="1" x="239"/>
        <item m="1" x="133"/>
        <item m="1" x="139"/>
        <item m="1" x="142"/>
        <item m="1" x="157"/>
        <item m="1" x="144"/>
        <item m="1" x="124"/>
        <item m="1" x="146"/>
        <item m="1" x="155"/>
        <item m="1" x="205"/>
        <item m="1" x="135"/>
        <item m="1" x="172"/>
        <item m="1" x="160"/>
        <item m="1" x="199"/>
        <item m="1" x="136"/>
        <item m="1" x="190"/>
        <item x="27"/>
        <item m="1" x="196"/>
        <item x="30"/>
        <item x="31"/>
        <item x="32"/>
        <item x="33"/>
        <item x="34"/>
        <item m="1" x="178"/>
        <item x="36"/>
        <item x="37"/>
        <item m="1" x="129"/>
        <item m="1" x="185"/>
        <item m="1" x="233"/>
        <item m="1" x="237"/>
        <item x="42"/>
        <item m="1" x="153"/>
        <item m="1" x="193"/>
        <item m="1" x="202"/>
        <item m="1" x="143"/>
        <item m="1" x="215"/>
        <item m="1" x="120"/>
        <item m="1" x="244"/>
        <item m="1" x="213"/>
        <item m="1" x="200"/>
        <item m="1" x="140"/>
        <item m="1" x="230"/>
        <item m="1" x="180"/>
        <item m="1" x="181"/>
        <item m="1" x="176"/>
        <item x="56"/>
        <item m="1" x="147"/>
        <item m="1" x="167"/>
        <item x="45"/>
        <item x="46"/>
        <item x="47"/>
        <item x="48"/>
        <item x="49"/>
        <item m="1" x="149"/>
        <item x="51"/>
        <item x="52"/>
        <item m="1" x="121"/>
        <item x="54"/>
        <item x="55"/>
        <item x="57"/>
        <item x="58"/>
        <item x="59"/>
        <item x="60"/>
        <item x="61"/>
        <item m="1" x="217"/>
        <item x="63"/>
        <item x="64"/>
        <item x="65"/>
        <item x="66"/>
        <item x="67"/>
        <item m="1" x="170"/>
        <item x="69"/>
        <item x="70"/>
        <item m="1" x="132"/>
        <item x="72"/>
        <item x="73"/>
        <item m="1" x="164"/>
        <item x="75"/>
        <item x="76"/>
        <item x="77"/>
        <item m="1" x="238"/>
        <item x="79"/>
        <item m="1" x="203"/>
        <item m="1" x="218"/>
        <item m="1" x="171"/>
        <item m="1" x="197"/>
        <item x="44"/>
        <item x="83"/>
        <item x="84"/>
        <item x="85"/>
        <item x="86"/>
        <item x="87"/>
        <item x="88"/>
        <item m="1" x="161"/>
        <item m="1" x="212"/>
        <item x="89"/>
        <item m="1" x="151"/>
        <item x="91"/>
        <item x="92"/>
        <item m="1" x="159"/>
        <item x="94"/>
        <item m="1" x="231"/>
        <item m="1" x="126"/>
        <item m="1" x="154"/>
        <item m="1" x="216"/>
        <item m="1" x="184"/>
        <item m="1" x="183"/>
        <item m="1" x="223"/>
        <item m="1" x="158"/>
        <item m="1" x="128"/>
        <item m="1" x="125"/>
        <item m="1" x="145"/>
        <item m="1" x="241"/>
        <item m="1" x="236"/>
        <item m="1" x="225"/>
        <item m="1" x="220"/>
        <item m="1" x="204"/>
        <item m="1" x="162"/>
        <item m="1" x="195"/>
        <item m="1" x="173"/>
        <item m="1" x="211"/>
        <item x="113"/>
        <item x="114"/>
        <item m="1" x="201"/>
        <item m="1" x="177"/>
        <item m="1" x="228"/>
        <item m="1" x="226"/>
        <item m="1" x="232"/>
        <item m="1" x="168"/>
        <item m="1" x="189"/>
        <item m="1" x="138"/>
        <item m="1" x="141"/>
        <item m="1" x="221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242"/>
        <item x="104"/>
        <item m="1" x="179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130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5">
    <i>
      <x v="179"/>
    </i>
    <i>
      <x v="178"/>
    </i>
    <i>
      <x v="214"/>
    </i>
    <i>
      <x v="115"/>
    </i>
    <i>
      <x v="215"/>
    </i>
    <i>
      <x v="136"/>
    </i>
    <i>
      <x v="148"/>
    </i>
    <i>
      <x v="87"/>
    </i>
    <i>
      <x v="122"/>
    </i>
    <i>
      <x v="129"/>
    </i>
    <i>
      <x v="190"/>
    </i>
    <i>
      <x v="226"/>
    </i>
    <i>
      <x v="191"/>
    </i>
    <i>
      <x v="233"/>
    </i>
    <i>
      <x v="132"/>
    </i>
    <i>
      <x v="135"/>
    </i>
    <i>
      <x v="106"/>
    </i>
    <i>
      <x v="237"/>
    </i>
    <i>
      <x v="217"/>
    </i>
    <i>
      <x v="119"/>
    </i>
    <i>
      <x v="203"/>
    </i>
    <i>
      <x v="204"/>
    </i>
    <i>
      <x v="202"/>
    </i>
    <i>
      <x v="131"/>
    </i>
    <i>
      <x v="155"/>
    </i>
    <i>
      <x v="22"/>
    </i>
    <i>
      <x v="220"/>
    </i>
    <i>
      <x v="205"/>
    </i>
    <i>
      <x v="218"/>
    </i>
    <i>
      <x v="196"/>
    </i>
    <i>
      <x v="221"/>
    </i>
    <i>
      <x v="193"/>
    </i>
    <i>
      <x v="195"/>
    </i>
    <i>
      <x v="201"/>
    </i>
    <i>
      <x v="219"/>
    </i>
    <i>
      <x v="138"/>
    </i>
    <i>
      <x v="228"/>
    </i>
    <i>
      <x v="246"/>
    </i>
    <i>
      <x v="198"/>
    </i>
    <i>
      <x v="241"/>
    </i>
    <i>
      <x v="212"/>
    </i>
    <i>
      <x v="230"/>
    </i>
    <i>
      <x v="229"/>
    </i>
    <i>
      <x v="208"/>
    </i>
    <i>
      <x v="209"/>
    </i>
    <i>
      <x v="210"/>
    </i>
    <i>
      <x v="207"/>
    </i>
    <i>
      <x v="242"/>
    </i>
    <i>
      <x v="239"/>
    </i>
    <i>
      <x v="235"/>
    </i>
    <i>
      <x v="200"/>
    </i>
    <i>
      <x v="244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4">
  <location ref="B3:C58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8">
        <item m="1" x="219"/>
        <item m="1" x="186"/>
        <item m="1" x="207"/>
        <item m="1" x="246"/>
        <item m="1" x="229"/>
        <item m="1" x="123"/>
        <item m="1" x="169"/>
        <item m="1" x="127"/>
        <item m="1" x="174"/>
        <item m="1" x="150"/>
        <item m="1" x="243"/>
        <item m="1" x="175"/>
        <item m="1" x="131"/>
        <item m="1" x="134"/>
        <item m="1" x="227"/>
        <item m="1" x="214"/>
        <item m="1" x="208"/>
        <item m="1" x="148"/>
        <item m="1" x="198"/>
        <item m="1" x="191"/>
        <item m="1" x="245"/>
        <item x="1"/>
        <item x="2"/>
        <item x="3"/>
        <item m="1" x="156"/>
        <item x="5"/>
        <item m="1" x="234"/>
        <item x="7"/>
        <item m="1" x="163"/>
        <item m="1" x="137"/>
        <item m="1" x="166"/>
        <item m="1" x="206"/>
        <item m="1" x="235"/>
        <item m="1" x="165"/>
        <item x="14"/>
        <item m="1" x="222"/>
        <item x="16"/>
        <item x="17"/>
        <item x="18"/>
        <item x="19"/>
        <item m="1" x="187"/>
        <item m="1" x="192"/>
        <item m="1" x="210"/>
        <item m="1" x="224"/>
        <item m="1" x="194"/>
        <item m="1" x="209"/>
        <item m="1" x="122"/>
        <item m="1" x="240"/>
        <item x="20"/>
        <item x="21"/>
        <item x="22"/>
        <item x="23"/>
        <item x="24"/>
        <item x="25"/>
        <item m="1" x="182"/>
        <item m="1" x="152"/>
        <item m="1" x="188"/>
        <item m="1" x="239"/>
        <item m="1" x="133"/>
        <item m="1" x="139"/>
        <item m="1" x="142"/>
        <item m="1" x="157"/>
        <item m="1" x="144"/>
        <item m="1" x="124"/>
        <item m="1" x="146"/>
        <item m="1" x="155"/>
        <item m="1" x="205"/>
        <item m="1" x="135"/>
        <item m="1" x="172"/>
        <item m="1" x="160"/>
        <item m="1" x="199"/>
        <item m="1" x="136"/>
        <item m="1" x="190"/>
        <item x="27"/>
        <item m="1" x="196"/>
        <item x="30"/>
        <item x="31"/>
        <item x="32"/>
        <item x="33"/>
        <item x="34"/>
        <item m="1" x="178"/>
        <item x="36"/>
        <item x="37"/>
        <item m="1" x="129"/>
        <item m="1" x="185"/>
        <item m="1" x="233"/>
        <item m="1" x="237"/>
        <item x="42"/>
        <item m="1" x="153"/>
        <item m="1" x="193"/>
        <item m="1" x="202"/>
        <item m="1" x="143"/>
        <item m="1" x="215"/>
        <item m="1" x="120"/>
        <item m="1" x="244"/>
        <item m="1" x="213"/>
        <item m="1" x="200"/>
        <item m="1" x="140"/>
        <item m="1" x="230"/>
        <item m="1" x="180"/>
        <item m="1" x="181"/>
        <item m="1" x="176"/>
        <item x="56"/>
        <item m="1" x="147"/>
        <item m="1" x="167"/>
        <item x="45"/>
        <item x="46"/>
        <item x="47"/>
        <item x="48"/>
        <item x="49"/>
        <item m="1" x="149"/>
        <item x="51"/>
        <item x="52"/>
        <item m="1" x="121"/>
        <item x="54"/>
        <item x="55"/>
        <item x="57"/>
        <item x="58"/>
        <item x="59"/>
        <item x="60"/>
        <item x="61"/>
        <item m="1" x="217"/>
        <item x="63"/>
        <item x="64"/>
        <item x="65"/>
        <item x="66"/>
        <item x="67"/>
        <item m="1" x="170"/>
        <item x="69"/>
        <item x="70"/>
        <item m="1" x="132"/>
        <item x="72"/>
        <item x="73"/>
        <item m="1" x="164"/>
        <item x="75"/>
        <item x="76"/>
        <item x="77"/>
        <item m="1" x="238"/>
        <item x="79"/>
        <item m="1" x="203"/>
        <item m="1" x="218"/>
        <item m="1" x="171"/>
        <item m="1" x="197"/>
        <item x="44"/>
        <item x="83"/>
        <item x="84"/>
        <item x="85"/>
        <item x="86"/>
        <item x="87"/>
        <item x="88"/>
        <item m="1" x="161"/>
        <item m="1" x="212"/>
        <item x="89"/>
        <item m="1" x="151"/>
        <item x="91"/>
        <item x="92"/>
        <item m="1" x="159"/>
        <item x="94"/>
        <item m="1" x="231"/>
        <item m="1" x="126"/>
        <item m="1" x="154"/>
        <item m="1" x="216"/>
        <item m="1" x="184"/>
        <item m="1" x="183"/>
        <item m="1" x="223"/>
        <item m="1" x="158"/>
        <item m="1" x="128"/>
        <item m="1" x="125"/>
        <item m="1" x="145"/>
        <item m="1" x="241"/>
        <item m="1" x="236"/>
        <item m="1" x="225"/>
        <item m="1" x="220"/>
        <item m="1" x="204"/>
        <item m="1" x="162"/>
        <item m="1" x="195"/>
        <item m="1" x="173"/>
        <item m="1" x="211"/>
        <item x="113"/>
        <item x="114"/>
        <item m="1" x="201"/>
        <item m="1" x="177"/>
        <item m="1" x="228"/>
        <item m="1" x="226"/>
        <item m="1" x="232"/>
        <item m="1" x="168"/>
        <item m="1" x="189"/>
        <item m="1" x="138"/>
        <item m="1" x="141"/>
        <item m="1" x="221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242"/>
        <item x="104"/>
        <item m="1" x="179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130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5">
    <i>
      <x v="179"/>
    </i>
    <i>
      <x v="178"/>
    </i>
    <i>
      <x v="214"/>
    </i>
    <i>
      <x v="87"/>
    </i>
    <i>
      <x v="148"/>
    </i>
    <i>
      <x v="215"/>
    </i>
    <i>
      <x v="122"/>
    </i>
    <i>
      <x v="191"/>
    </i>
    <i>
      <x v="204"/>
    </i>
    <i>
      <x v="203"/>
    </i>
    <i>
      <x v="190"/>
    </i>
    <i>
      <x v="202"/>
    </i>
    <i>
      <x v="132"/>
    </i>
    <i>
      <x v="205"/>
    </i>
    <i>
      <x v="196"/>
    </i>
    <i>
      <x v="195"/>
    </i>
    <i>
      <x v="201"/>
    </i>
    <i>
      <x v="193"/>
    </i>
    <i>
      <x v="106"/>
    </i>
    <i>
      <x v="208"/>
    </i>
    <i>
      <x v="209"/>
    </i>
    <i>
      <x v="155"/>
    </i>
    <i>
      <x v="207"/>
    </i>
    <i>
      <x v="210"/>
    </i>
    <i>
      <x v="129"/>
    </i>
    <i>
      <x v="115"/>
    </i>
    <i>
      <x v="217"/>
    </i>
    <i>
      <x v="198"/>
    </i>
    <i>
      <x v="233"/>
    </i>
    <i>
      <x v="138"/>
    </i>
    <i>
      <x v="226"/>
    </i>
    <i>
      <x v="200"/>
    </i>
    <i>
      <x v="246"/>
    </i>
    <i>
      <x v="221"/>
    </i>
    <i>
      <x v="218"/>
    </i>
    <i>
      <x v="220"/>
    </i>
    <i>
      <x v="237"/>
    </i>
    <i>
      <x v="219"/>
    </i>
    <i>
      <x v="212"/>
    </i>
    <i>
      <x v="241"/>
    </i>
    <i>
      <x v="22"/>
    </i>
    <i>
      <x v="136"/>
    </i>
    <i>
      <x v="242"/>
    </i>
    <i>
      <x v="135"/>
    </i>
    <i>
      <x v="228"/>
    </i>
    <i>
      <x v="239"/>
    </i>
    <i>
      <x v="131"/>
    </i>
    <i>
      <x v="235"/>
    </i>
    <i>
      <x v="229"/>
    </i>
    <i>
      <x v="244"/>
    </i>
    <i>
      <x v="119"/>
    </i>
    <i>
      <x v="230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9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8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6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3:C58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248">
        <item m="1" x="219"/>
        <item m="1" x="186"/>
        <item m="1" x="207"/>
        <item m="1" x="246"/>
        <item m="1" x="229"/>
        <item m="1" x="123"/>
        <item m="1" x="169"/>
        <item m="1" x="127"/>
        <item m="1" x="174"/>
        <item m="1" x="150"/>
        <item m="1" x="243"/>
        <item m="1" x="175"/>
        <item m="1" x="131"/>
        <item m="1" x="134"/>
        <item m="1" x="227"/>
        <item m="1" x="214"/>
        <item m="1" x="208"/>
        <item m="1" x="148"/>
        <item m="1" x="198"/>
        <item m="1" x="191"/>
        <item m="1" x="245"/>
        <item x="1"/>
        <item x="2"/>
        <item x="3"/>
        <item m="1" x="156"/>
        <item x="5"/>
        <item m="1" x="234"/>
        <item x="7"/>
        <item m="1" x="163"/>
        <item m="1" x="137"/>
        <item m="1" x="166"/>
        <item m="1" x="206"/>
        <item m="1" x="235"/>
        <item m="1" x="165"/>
        <item x="14"/>
        <item m="1" x="222"/>
        <item x="16"/>
        <item x="17"/>
        <item x="18"/>
        <item x="19"/>
        <item m="1" x="187"/>
        <item m="1" x="192"/>
        <item m="1" x="210"/>
        <item m="1" x="224"/>
        <item m="1" x="194"/>
        <item m="1" x="209"/>
        <item m="1" x="122"/>
        <item m="1" x="240"/>
        <item x="20"/>
        <item x="21"/>
        <item x="22"/>
        <item x="23"/>
        <item x="24"/>
        <item x="25"/>
        <item m="1" x="182"/>
        <item m="1" x="152"/>
        <item m="1" x="188"/>
        <item m="1" x="239"/>
        <item m="1" x="133"/>
        <item m="1" x="139"/>
        <item m="1" x="142"/>
        <item m="1" x="157"/>
        <item m="1" x="144"/>
        <item m="1" x="124"/>
        <item m="1" x="146"/>
        <item m="1" x="155"/>
        <item m="1" x="205"/>
        <item m="1" x="135"/>
        <item m="1" x="172"/>
        <item m="1" x="160"/>
        <item m="1" x="199"/>
        <item m="1" x="136"/>
        <item m="1" x="190"/>
        <item x="27"/>
        <item m="1" x="196"/>
        <item x="30"/>
        <item x="31"/>
        <item x="32"/>
        <item x="33"/>
        <item x="34"/>
        <item m="1" x="178"/>
        <item x="36"/>
        <item x="37"/>
        <item m="1" x="129"/>
        <item m="1" x="185"/>
        <item m="1" x="233"/>
        <item m="1" x="237"/>
        <item x="42"/>
        <item m="1" x="153"/>
        <item m="1" x="193"/>
        <item m="1" x="202"/>
        <item m="1" x="143"/>
        <item m="1" x="215"/>
        <item m="1" x="120"/>
        <item m="1" x="244"/>
        <item m="1" x="213"/>
        <item m="1" x="200"/>
        <item m="1" x="140"/>
        <item m="1" x="230"/>
        <item m="1" x="180"/>
        <item m="1" x="181"/>
        <item m="1" x="176"/>
        <item x="56"/>
        <item m="1" x="147"/>
        <item m="1" x="167"/>
        <item x="45"/>
        <item x="46"/>
        <item x="47"/>
        <item x="48"/>
        <item x="49"/>
        <item m="1" x="149"/>
        <item x="51"/>
        <item x="52"/>
        <item m="1" x="121"/>
        <item x="54"/>
        <item x="55"/>
        <item x="57"/>
        <item x="58"/>
        <item x="59"/>
        <item x="60"/>
        <item x="61"/>
        <item m="1" x="217"/>
        <item x="63"/>
        <item x="64"/>
        <item x="65"/>
        <item x="66"/>
        <item x="67"/>
        <item m="1" x="170"/>
        <item x="69"/>
        <item x="70"/>
        <item m="1" x="132"/>
        <item x="72"/>
        <item x="73"/>
        <item m="1" x="164"/>
        <item x="75"/>
        <item x="76"/>
        <item x="77"/>
        <item m="1" x="238"/>
        <item x="79"/>
        <item m="1" x="203"/>
        <item m="1" x="218"/>
        <item m="1" x="171"/>
        <item m="1" x="197"/>
        <item x="44"/>
        <item x="83"/>
        <item x="84"/>
        <item x="85"/>
        <item x="86"/>
        <item x="87"/>
        <item x="88"/>
        <item m="1" x="161"/>
        <item m="1" x="212"/>
        <item x="89"/>
        <item m="1" x="151"/>
        <item x="91"/>
        <item x="92"/>
        <item m="1" x="159"/>
        <item x="94"/>
        <item m="1" x="231"/>
        <item m="1" x="126"/>
        <item m="1" x="154"/>
        <item m="1" x="216"/>
        <item m="1" x="184"/>
        <item m="1" x="183"/>
        <item m="1" x="223"/>
        <item m="1" x="158"/>
        <item m="1" x="128"/>
        <item m="1" x="125"/>
        <item m="1" x="145"/>
        <item m="1" x="241"/>
        <item m="1" x="236"/>
        <item m="1" x="225"/>
        <item m="1" x="220"/>
        <item m="1" x="204"/>
        <item m="1" x="162"/>
        <item m="1" x="195"/>
        <item m="1" x="173"/>
        <item m="1" x="211"/>
        <item x="113"/>
        <item x="114"/>
        <item m="1" x="201"/>
        <item m="1" x="177"/>
        <item m="1" x="228"/>
        <item m="1" x="226"/>
        <item m="1" x="232"/>
        <item m="1" x="168"/>
        <item m="1" x="189"/>
        <item m="1" x="138"/>
        <item m="1" x="141"/>
        <item m="1" x="221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242"/>
        <item x="104"/>
        <item m="1" x="179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130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5">
    <i>
      <x v="115"/>
    </i>
    <i>
      <x v="136"/>
    </i>
    <i>
      <x v="226"/>
    </i>
    <i>
      <x v="119"/>
    </i>
    <i>
      <x v="135"/>
    </i>
    <i>
      <x v="129"/>
    </i>
    <i>
      <x v="233"/>
    </i>
    <i>
      <x v="214"/>
    </i>
    <i>
      <x v="237"/>
    </i>
    <i>
      <x v="22"/>
    </i>
    <i>
      <x v="215"/>
    </i>
    <i>
      <x v="179"/>
    </i>
    <i>
      <x v="138"/>
    </i>
    <i>
      <x v="131"/>
    </i>
    <i>
      <x v="190"/>
    </i>
    <i>
      <x v="230"/>
    </i>
    <i>
      <x v="217"/>
    </i>
    <i>
      <x v="221"/>
    </i>
    <i>
      <x v="228"/>
    </i>
    <i>
      <x v="191"/>
    </i>
    <i>
      <x v="229"/>
    </i>
    <i>
      <x v="132"/>
    </i>
    <i>
      <x v="241"/>
    </i>
    <i>
      <x v="122"/>
    </i>
    <i>
      <x v="106"/>
    </i>
    <i>
      <x v="219"/>
    </i>
    <i>
      <x v="218"/>
    </i>
    <i>
      <x v="155"/>
    </i>
    <i>
      <x v="193"/>
    </i>
    <i>
      <x v="178"/>
    </i>
    <i>
      <x v="200"/>
    </i>
    <i>
      <x v="239"/>
    </i>
    <i>
      <x v="220"/>
    </i>
    <i>
      <x v="235"/>
    </i>
    <i>
      <x v="195"/>
    </i>
    <i>
      <x v="198"/>
    </i>
    <i>
      <x v="148"/>
    </i>
    <i>
      <x v="201"/>
    </i>
    <i>
      <x v="242"/>
    </i>
    <i>
      <x v="244"/>
    </i>
    <i>
      <x v="212"/>
    </i>
    <i>
      <x v="246"/>
    </i>
    <i>
      <x v="154"/>
    </i>
    <i>
      <x v="196"/>
    </i>
    <i>
      <x v="157"/>
    </i>
    <i>
      <x v="202"/>
    </i>
    <i>
      <x v="87"/>
    </i>
    <i>
      <x v="207"/>
    </i>
    <i>
      <x v="208"/>
    </i>
    <i>
      <x v="203"/>
    </i>
    <i>
      <x v="209"/>
    </i>
    <i>
      <x v="210"/>
    </i>
    <i>
      <x v="205"/>
    </i>
    <i>
      <x v="204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57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8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0">
  <location ref="B3:C58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248">
        <item m="1" x="219"/>
        <item m="1" x="186"/>
        <item m="1" x="207"/>
        <item m="1" x="246"/>
        <item m="1" x="229"/>
        <item m="1" x="123"/>
        <item m="1" x="169"/>
        <item m="1" x="127"/>
        <item m="1" x="174"/>
        <item m="1" x="150"/>
        <item m="1" x="243"/>
        <item m="1" x="175"/>
        <item m="1" x="131"/>
        <item m="1" x="134"/>
        <item m="1" x="227"/>
        <item m="1" x="214"/>
        <item m="1" x="208"/>
        <item m="1" x="148"/>
        <item m="1" x="198"/>
        <item m="1" x="191"/>
        <item m="1" x="245"/>
        <item x="1"/>
        <item x="2"/>
        <item x="3"/>
        <item m="1" x="156"/>
        <item x="5"/>
        <item m="1" x="234"/>
        <item x="7"/>
        <item m="1" x="163"/>
        <item m="1" x="137"/>
        <item m="1" x="166"/>
        <item m="1" x="206"/>
        <item m="1" x="235"/>
        <item m="1" x="165"/>
        <item x="14"/>
        <item m="1" x="222"/>
        <item x="16"/>
        <item x="17"/>
        <item x="18"/>
        <item x="19"/>
        <item m="1" x="187"/>
        <item m="1" x="192"/>
        <item m="1" x="210"/>
        <item m="1" x="224"/>
        <item m="1" x="194"/>
        <item m="1" x="209"/>
        <item m="1" x="122"/>
        <item m="1" x="240"/>
        <item x="20"/>
        <item x="21"/>
        <item x="22"/>
        <item x="23"/>
        <item x="24"/>
        <item x="25"/>
        <item m="1" x="182"/>
        <item m="1" x="152"/>
        <item m="1" x="188"/>
        <item m="1" x="239"/>
        <item m="1" x="133"/>
        <item m="1" x="139"/>
        <item m="1" x="142"/>
        <item m="1" x="157"/>
        <item m="1" x="144"/>
        <item m="1" x="124"/>
        <item m="1" x="146"/>
        <item m="1" x="155"/>
        <item m="1" x="205"/>
        <item m="1" x="135"/>
        <item m="1" x="172"/>
        <item m="1" x="160"/>
        <item m="1" x="199"/>
        <item m="1" x="136"/>
        <item m="1" x="190"/>
        <item x="27"/>
        <item m="1" x="196"/>
        <item x="30"/>
        <item x="31"/>
        <item x="32"/>
        <item x="33"/>
        <item x="34"/>
        <item m="1" x="178"/>
        <item x="36"/>
        <item x="37"/>
        <item m="1" x="129"/>
        <item m="1" x="185"/>
        <item m="1" x="233"/>
        <item m="1" x="237"/>
        <item x="42"/>
        <item m="1" x="153"/>
        <item m="1" x="193"/>
        <item m="1" x="202"/>
        <item m="1" x="143"/>
        <item m="1" x="215"/>
        <item m="1" x="120"/>
        <item m="1" x="244"/>
        <item m="1" x="213"/>
        <item m="1" x="200"/>
        <item m="1" x="140"/>
        <item m="1" x="230"/>
        <item m="1" x="180"/>
        <item m="1" x="181"/>
        <item m="1" x="176"/>
        <item x="56"/>
        <item m="1" x="147"/>
        <item m="1" x="167"/>
        <item x="45"/>
        <item x="46"/>
        <item x="47"/>
        <item x="48"/>
        <item x="49"/>
        <item m="1" x="149"/>
        <item x="51"/>
        <item x="52"/>
        <item m="1" x="121"/>
        <item x="54"/>
        <item x="55"/>
        <item x="57"/>
        <item x="58"/>
        <item x="59"/>
        <item x="60"/>
        <item x="61"/>
        <item m="1" x="217"/>
        <item x="63"/>
        <item x="64"/>
        <item x="65"/>
        <item x="66"/>
        <item x="67"/>
        <item m="1" x="170"/>
        <item x="69"/>
        <item x="70"/>
        <item m="1" x="132"/>
        <item x="72"/>
        <item x="73"/>
        <item m="1" x="164"/>
        <item x="75"/>
        <item x="76"/>
        <item x="77"/>
        <item m="1" x="238"/>
        <item x="79"/>
        <item m="1" x="203"/>
        <item m="1" x="218"/>
        <item m="1" x="171"/>
        <item m="1" x="197"/>
        <item x="44"/>
        <item x="83"/>
        <item x="84"/>
        <item x="85"/>
        <item x="86"/>
        <item x="87"/>
        <item x="88"/>
        <item m="1" x="161"/>
        <item m="1" x="212"/>
        <item x="89"/>
        <item m="1" x="151"/>
        <item x="91"/>
        <item x="92"/>
        <item m="1" x="159"/>
        <item x="94"/>
        <item m="1" x="231"/>
        <item m="1" x="126"/>
        <item m="1" x="154"/>
        <item m="1" x="216"/>
        <item m="1" x="184"/>
        <item m="1" x="183"/>
        <item m="1" x="223"/>
        <item m="1" x="158"/>
        <item m="1" x="128"/>
        <item m="1" x="125"/>
        <item m="1" x="145"/>
        <item m="1" x="241"/>
        <item m="1" x="236"/>
        <item m="1" x="225"/>
        <item m="1" x="220"/>
        <item m="1" x="204"/>
        <item m="1" x="162"/>
        <item m="1" x="195"/>
        <item m="1" x="173"/>
        <item m="1" x="211"/>
        <item x="113"/>
        <item x="114"/>
        <item m="1" x="201"/>
        <item m="1" x="177"/>
        <item m="1" x="228"/>
        <item m="1" x="226"/>
        <item m="1" x="232"/>
        <item m="1" x="168"/>
        <item m="1" x="189"/>
        <item m="1" x="138"/>
        <item m="1" x="141"/>
        <item m="1" x="221"/>
        <item x="80"/>
        <item x="81"/>
        <item x="82"/>
        <item x="95"/>
        <item x="96"/>
        <item x="97"/>
        <item x="98"/>
        <item x="99"/>
        <item x="102"/>
        <item x="103"/>
        <item x="105"/>
        <item x="106"/>
        <item x="107"/>
        <item x="108"/>
        <item x="109"/>
        <item x="111"/>
        <item x="112"/>
        <item x="115"/>
        <item x="116"/>
        <item x="117"/>
        <item x="118"/>
        <item m="1" x="242"/>
        <item x="104"/>
        <item m="1" x="179"/>
        <item x="38"/>
        <item x="40"/>
        <item x="53"/>
        <item x="68"/>
        <item x="0"/>
        <item x="4"/>
        <item x="6"/>
        <item x="11"/>
        <item x="12"/>
        <item x="13"/>
        <item x="26"/>
        <item x="28"/>
        <item x="35"/>
        <item x="39"/>
        <item x="43"/>
        <item x="71"/>
        <item x="78"/>
        <item x="8"/>
        <item x="9"/>
        <item x="10"/>
        <item x="15"/>
        <item x="29"/>
        <item x="41"/>
        <item x="50"/>
        <item x="62"/>
        <item x="74"/>
        <item x="90"/>
        <item x="93"/>
        <item x="100"/>
        <item x="101"/>
        <item x="110"/>
        <item m="1" x="130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5">
    <i>
      <x v="214"/>
    </i>
    <i>
      <x v="215"/>
    </i>
    <i>
      <x v="179"/>
    </i>
    <i>
      <x v="115"/>
    </i>
    <i>
      <x v="191"/>
    </i>
    <i>
      <x v="195"/>
    </i>
    <i>
      <x v="122"/>
    </i>
    <i>
      <x v="190"/>
    </i>
    <i>
      <x v="178"/>
    </i>
    <i>
      <x v="193"/>
    </i>
    <i>
      <x v="132"/>
    </i>
    <i>
      <x v="221"/>
    </i>
    <i>
      <x v="106"/>
    </i>
    <i>
      <x v="241"/>
    </i>
    <i>
      <x v="217"/>
    </i>
    <i>
      <x v="207"/>
    </i>
    <i>
      <x v="148"/>
    </i>
    <i>
      <x v="219"/>
    </i>
    <i>
      <x v="129"/>
    </i>
    <i>
      <x v="226"/>
    </i>
    <i>
      <x v="138"/>
    </i>
    <i>
      <x v="200"/>
    </i>
    <i>
      <x v="237"/>
    </i>
    <i>
      <x v="119"/>
    </i>
    <i>
      <x v="201"/>
    </i>
    <i>
      <x v="155"/>
    </i>
    <i>
      <x v="202"/>
    </i>
    <i>
      <x v="233"/>
    </i>
    <i>
      <x v="136"/>
    </i>
    <i>
      <x v="196"/>
    </i>
    <i>
      <x v="87"/>
    </i>
    <i>
      <x v="230"/>
    </i>
    <i>
      <x v="203"/>
    </i>
    <i>
      <x v="208"/>
    </i>
    <i>
      <x v="22"/>
    </i>
    <i>
      <x v="228"/>
    </i>
    <i>
      <x v="239"/>
    </i>
    <i>
      <x v="135"/>
    </i>
    <i>
      <x v="198"/>
    </i>
    <i>
      <x v="205"/>
    </i>
    <i>
      <x v="235"/>
    </i>
    <i>
      <x v="209"/>
    </i>
    <i>
      <x v="229"/>
    </i>
    <i>
      <x v="242"/>
    </i>
    <i>
      <x v="131"/>
    </i>
    <i>
      <x v="204"/>
    </i>
    <i>
      <x v="212"/>
    </i>
    <i>
      <x v="157"/>
    </i>
    <i>
      <x v="218"/>
    </i>
    <i>
      <x v="210"/>
    </i>
    <i>
      <x v="246"/>
    </i>
    <i>
      <x v="220"/>
    </i>
    <i>
      <x v="154"/>
    </i>
    <i>
      <x v="24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43">
      <pivotArea dataOnly="0" labelOnly="1" fieldPosition="0">
        <references count="1">
          <reference field="17" count="1">
            <x v="168"/>
          </reference>
        </references>
      </pivotArea>
    </format>
  </formats>
  <chartFormats count="28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6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7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7" count="1" selected="0">
            <x v="8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6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25" totalsRowShown="0">
  <autoFilter ref="B5:W125" xr:uid="{D71527BF-35EF-41E4-9E51-2CB3A9570C24}"/>
  <tableColumns count="22">
    <tableColumn id="9" xr3:uid="{930AA11C-DBAD-449C-9AAB-58413DD653FF}" name="Ref." dataDxfId="65"/>
    <tableColumn id="12" xr3:uid="{E49439F9-F907-4E59-A719-6E96236549B4}" name="Ver" dataDxfId="64" dataCellStyle="Eingabe"/>
    <tableColumn id="20" xr3:uid="{AD0FEAE1-8D4C-4952-B2FF-6B0C4EC22BC9}" name="Frm" dataDxfId="63" dataCellStyle="Eingabe"/>
    <tableColumn id="1" xr3:uid="{4EB90E3D-8138-420D-9685-23ED5E0CD304}" name="Post" dataDxfId="62" dataCellStyle="Eingabe"/>
    <tableColumn id="2" xr3:uid="{92C57538-460C-4E03-9CB9-83B07236AA32}" name="CPU" dataDxfId="61" dataCellStyle="Eingabe"/>
    <tableColumn id="3" xr3:uid="{F26113B1-1044-4D8E-AAF2-786269A14A78}" name="User" dataDxfId="60" dataCellStyle="Eingabe"/>
    <tableColumn id="11" xr3:uid="{C9A1EC67-185F-4C31-82BF-1FD4E60EEEB8}" name="Remark" dataDxfId="59" dataCellStyle="Eingabe"/>
    <tableColumn id="19" xr3:uid="{94C794A9-6812-467E-9A80-159F40002F47}" name="Chart-Remark" dataDxfId="58" dataCellStyle="Eingabe"/>
    <tableColumn id="17" xr3:uid="{4676CE90-8D18-4367-92DF-8446949D7324}" name="Exclude From Chart" dataDxfId="57" dataCellStyle="Eingabe"/>
    <tableColumn id="4" xr3:uid="{DC9686E4-85C0-47F0-8897-2265DDE0051D}" name="PES ST" dataDxfId="56" dataCellStyle="Eingabe"/>
    <tableColumn id="6" xr3:uid="{374DB514-59D1-4DD5-9B7D-7CBBDA45F154}" name="Cons. ST" dataDxfId="55" dataCellStyle="Komma"/>
    <tableColumn id="13" xr3:uid="{10E1BD7B-CAF9-42F5-8914-D1310D8226D9}" name="Dur. ST" dataDxfId="54" dataCellStyle="Eingabe"/>
    <tableColumn id="14" xr3:uid="{24DAABC1-44C6-41F4-932F-8FE2CC1373D1}" name="Avg. Pwr. ST" dataDxfId="53" dataCellStyle="Eingabe"/>
    <tableColumn id="5" xr3:uid="{12E62267-0D7D-4CE4-BBC7-A7856D373EEC}" name="PES MT" dataDxfId="52" dataCellStyle="Komma"/>
    <tableColumn id="7" xr3:uid="{601EDF6E-3CF8-4495-BCA8-F12B64C740B5}" name="Cons. MT" dataDxfId="51" dataCellStyle="Komma"/>
    <tableColumn id="15" xr3:uid="{CE683E5F-B131-497D-9152-9159DF956534}" name="Dur. MT" dataDxfId="50" dataCellStyle="Eingabe"/>
    <tableColumn id="16" xr3:uid="{27A65197-EB92-4DD2-BC96-E7065F4BE0F9}" name="Avg. Pwr. MT" dataDxfId="49" dataCellStyle="Eingabe"/>
    <tableColumn id="10" xr3:uid="{17D81176-3AE4-44FC-9069-C773914DD128}" name="GraphLabel" dataDxfId="4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47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4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45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4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2" tableBorderDxfId="41">
  <autoFilter ref="B5:Q200" xr:uid="{97DB2D71-6F27-4FB7-95C8-FAF945A7A0CC}"/>
  <tableColumns count="16">
    <tableColumn id="5" xr3:uid="{F3E1F3BF-002B-482A-88AD-54C90AC58C6F}" name="Ref." dataDxfId="40">
      <calculatedColumnFormula>IFERROR(GeneralTable[[#This Row],[Ref.]],NA())</calculatedColumnFormula>
    </tableColumn>
    <tableColumn id="1" xr3:uid="{D5C2F3F4-C19A-4236-9BFB-721869560BCA}" name="GraphLabel" dataDxfId="39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8"/>
    <tableColumn id="2" xr3:uid="{01B3B0A8-ADBE-4612-B79B-C28EA6D97BAD}" name="Cons. ST" dataDxfId="37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36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35">
      <calculatedColumnFormula>1000000000/50/PerfPowerST[[#This Row],[Cons. ST]]</calculatedColumnFormula>
    </tableColumn>
    <tableColumn id="7" xr3:uid="{5F1A4B22-3A00-483F-AC68-AAF38332DA90}" name="ISO-100" dataDxfId="34">
      <calculatedColumnFormula>1000000000/100/PerfPowerST[[#This Row],[Cons. ST]]</calculatedColumnFormula>
    </tableColumn>
    <tableColumn id="8" xr3:uid="{EB6A5F8D-51DE-47EB-B640-0F932330B7A1}" name="ISO-200" dataDxfId="33">
      <calculatedColumnFormula>1000000000/200/PerfPowerST[[#This Row],[Cons. ST]]</calculatedColumnFormula>
    </tableColumn>
    <tableColumn id="9" xr3:uid="{2601CA6A-3BE9-4C85-989B-DFD336535239}" name="ISO-300" dataDxfId="32">
      <calculatedColumnFormula>1000000000/300/PerfPowerST[[#This Row],[Cons. ST]]</calculatedColumnFormula>
    </tableColumn>
    <tableColumn id="10" xr3:uid="{14603E08-D2B4-4EEE-B0DF-A10BADCD5409}" name="ISO-400" dataDxfId="31">
      <calculatedColumnFormula>1000000000/400/PerfPowerST[[#This Row],[Cons. ST]]</calculatedColumnFormula>
    </tableColumn>
    <tableColumn id="11" xr3:uid="{5A7E064C-D855-4C8B-B990-CA1328F1068F}" name="ISO-500" dataDxfId="30">
      <calculatedColumnFormula>1000000000/500/PerfPowerST[[#This Row],[Cons. ST]]</calculatedColumnFormula>
    </tableColumn>
    <tableColumn id="12" xr3:uid="{4045D943-BF8B-4345-B457-E8C31B0B18D9}" name="ISO-600" dataDxfId="29">
      <calculatedColumnFormula>1000000000/600/PerfPowerST[[#This Row],[Cons. ST]]</calculatedColumnFormula>
    </tableColumn>
    <tableColumn id="13" xr3:uid="{9D27D483-103B-4075-A7E3-6FD81088BDA8}" name="ISO-700" dataDxfId="28">
      <calculatedColumnFormula>1000000000/700/PerfPowerST[[#This Row],[Cons. ST]]</calculatedColumnFormula>
    </tableColumn>
    <tableColumn id="14" xr3:uid="{301C055B-DCA3-41A9-A191-0AE5101D42A2}" name="ISO-800" dataDxfId="27">
      <calculatedColumnFormula>1000000000/800/PerfPowerST[[#This Row],[Cons. ST]]</calculatedColumnFormula>
    </tableColumn>
    <tableColumn id="15" xr3:uid="{4F2B4CF7-0037-4985-81FF-14F3D2DCF569}" name="ISO-900" dataDxfId="26">
      <calculatedColumnFormula>1000000000/900/PerfPowerST[[#This Row],[Cons. ST]]</calculatedColumnFormula>
    </tableColumn>
    <tableColumn id="16" xr3:uid="{4D631E43-E3DE-4E5E-A44E-9693B996DF42}" name="ISO-1000" dataDxfId="25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4" tableBorderDxfId="23">
  <autoFilter ref="B5:V200" xr:uid="{97DB2D71-6F27-4FB7-95C8-FAF945A7A0CC}"/>
  <tableColumns count="21">
    <tableColumn id="5" xr3:uid="{93151D86-B2C5-4644-A01F-5738C5969B82}" name="Ref." dataDxfId="22">
      <calculatedColumnFormula>IFERROR(GeneralTable[[#This Row],[Ref.]],NA())</calculatedColumnFormula>
    </tableColumn>
    <tableColumn id="1" xr3:uid="{FC1D4FE0-575B-4079-A322-20E22576692A}" name="GraphLabel" dataDxfId="21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20"/>
    <tableColumn id="2" xr3:uid="{65B743FB-D4EA-48F0-9851-F1B02492AB9E}" name="Cons. MT" dataDxfId="19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18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17">
      <calculatedColumnFormula>1000000000/500/PerfPowerST4[[#This Row],[Cons. MT]]</calculatedColumnFormula>
    </tableColumn>
    <tableColumn id="7" xr3:uid="{58855751-3081-4458-9977-EF952160C630}" name="ISO-1K" dataDxfId="16">
      <calculatedColumnFormula>1000000000/1000/PerfPowerST4[[#This Row],[Cons. MT]]</calculatedColumnFormula>
    </tableColumn>
    <tableColumn id="8" xr3:uid="{D0CE3C84-E54A-48B6-9BD3-8C120901E020}" name="ISO-2K" dataDxfId="15">
      <calculatedColumnFormula>1000000000/2000/PerfPowerST4[[#This Row],[Cons. MT]]</calculatedColumnFormula>
    </tableColumn>
    <tableColumn id="9" xr3:uid="{362F5746-E327-4B9F-9056-770768791ED3}" name="ISO-3K" dataDxfId="14">
      <calculatedColumnFormula>1000000000/3000/PerfPowerST4[[#This Row],[Cons. MT]]</calculatedColumnFormula>
    </tableColumn>
    <tableColumn id="10" xr3:uid="{9F70DB70-ED24-4730-B450-0D424EC73C08}" name="ISO-4K" dataDxfId="13">
      <calculatedColumnFormula>1000000000/4000/PerfPowerST4[[#This Row],[Cons. MT]]</calculatedColumnFormula>
    </tableColumn>
    <tableColumn id="11" xr3:uid="{A704551B-A9F6-4E58-9CBE-822E503A3EC6}" name="ISO-5K" dataDxfId="12">
      <calculatedColumnFormula>1000000000/5000/PerfPowerST4[[#This Row],[Cons. MT]]</calculatedColumnFormula>
    </tableColumn>
    <tableColumn id="12" xr3:uid="{719462D2-AC39-4DF1-918C-E8E93B64C7B0}" name="ISO-6K" dataDxfId="11">
      <calculatedColumnFormula>1000000000/6000/PerfPowerST4[[#This Row],[Cons. MT]]</calculatedColumnFormula>
    </tableColumn>
    <tableColumn id="13" xr3:uid="{79CCC41F-9792-4CF1-97D1-20F0C2E9DBF1}" name="ISO-7K" dataDxfId="10">
      <calculatedColumnFormula>1000000000/7000/PerfPowerST4[[#This Row],[Cons. MT]]</calculatedColumnFormula>
    </tableColumn>
    <tableColumn id="14" xr3:uid="{2DB49BBE-DC83-47A7-8902-E74073C34FE0}" name="ISO-8K" dataDxfId="9">
      <calculatedColumnFormula>1000000000/8000/PerfPowerST4[[#This Row],[Cons. MT]]</calculatedColumnFormula>
    </tableColumn>
    <tableColumn id="15" xr3:uid="{8D9F1CEE-9E94-4EA8-B30F-874755088D7E}" name="ISO-9K" dataDxfId="8">
      <calculatedColumnFormula>1000000000/9000/PerfPowerST4[[#This Row],[Cons. MT]]</calculatedColumnFormula>
    </tableColumn>
    <tableColumn id="16" xr3:uid="{B6B604A9-0277-4E05-834B-0CFAE7A64166}" name="ISO-10K" dataDxfId="7">
      <calculatedColumnFormula>1000000000/10000/PerfPowerST4[[#This Row],[Cons. MT]]</calculatedColumnFormula>
    </tableColumn>
    <tableColumn id="17" xr3:uid="{4F488AB4-1634-47FF-B88B-82E3D1C6E902}" name="ISO-11K" dataDxfId="6">
      <calculatedColumnFormula>1000000000/11000/PerfPowerST4[[#This Row],[Cons. MT]]</calculatedColumnFormula>
    </tableColumn>
    <tableColumn id="18" xr3:uid="{335ACD88-743D-42A3-A550-23C66A9C7C0F}" name="ISO-12K" dataDxfId="5">
      <calculatedColumnFormula>1000000000/12000/PerfPowerST4[[#This Row],[Cons. MT]]</calculatedColumnFormula>
    </tableColumn>
    <tableColumn id="19" xr3:uid="{1070DFDB-FF90-4AA2-B423-B265A445A568}" name="ISO-13K" dataDxfId="4">
      <calculatedColumnFormula>1000000000/13000/PerfPowerST4[[#This Row],[Cons. MT]]</calculatedColumnFormula>
    </tableColumn>
    <tableColumn id="20" xr3:uid="{633D28DD-605B-4248-B253-E9CF97EAAC0B}" name="ISO-14K" dataDxfId="3">
      <calculatedColumnFormula>1000000000/14000/PerfPowerST4[[#This Row],[Cons. MT]]</calculatedColumnFormula>
    </tableColumn>
    <tableColumn id="21" xr3:uid="{C20D3C8D-BB0D-43C4-8CB5-93034447B648}" name="ISO-15K" dataDxfId="2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25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6" sqref="G6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45" t="s">
        <v>161</v>
      </c>
      <c r="C1" s="45"/>
      <c r="D1" t="s">
        <v>144</v>
      </c>
      <c r="F1" s="5" t="s">
        <v>62</v>
      </c>
      <c r="G1">
        <v>289</v>
      </c>
    </row>
    <row r="2" spans="2:23" x14ac:dyDescent="0.3">
      <c r="B2" s="7"/>
      <c r="C2" s="7"/>
      <c r="D2" s="7"/>
      <c r="F2" s="7" t="s">
        <v>82</v>
      </c>
      <c r="G2">
        <v>230</v>
      </c>
    </row>
    <row r="3" spans="2:23" x14ac:dyDescent="0.3">
      <c r="B3" s="22"/>
      <c r="C3" s="22"/>
      <c r="D3" s="22"/>
      <c r="F3" s="22" t="s">
        <v>170</v>
      </c>
      <c r="G3">
        <v>132</v>
      </c>
    </row>
    <row r="4" spans="2:23" x14ac:dyDescent="0.3">
      <c r="F4" s="22" t="s">
        <v>171</v>
      </c>
      <c r="G4" s="23">
        <v>44857</v>
      </c>
    </row>
    <row r="5" spans="2:23" x14ac:dyDescent="0.3">
      <c r="B5" t="s">
        <v>123</v>
      </c>
      <c r="C5" t="s">
        <v>122</v>
      </c>
      <c r="D5" t="s">
        <v>124</v>
      </c>
      <c r="E5" t="s">
        <v>125</v>
      </c>
      <c r="F5" t="s">
        <v>0</v>
      </c>
      <c r="G5" t="s">
        <v>1</v>
      </c>
      <c r="H5" t="s">
        <v>30</v>
      </c>
      <c r="I5" t="s">
        <v>52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166</v>
      </c>
      <c r="U5" t="s">
        <v>167</v>
      </c>
      <c r="V5" t="s">
        <v>168</v>
      </c>
      <c r="W5" t="s">
        <v>169</v>
      </c>
    </row>
    <row r="6" spans="2:23" x14ac:dyDescent="0.3">
      <c r="B6" s="30">
        <v>1</v>
      </c>
      <c r="C6" s="31" t="s">
        <v>109</v>
      </c>
      <c r="D6" s="31" t="s">
        <v>85</v>
      </c>
      <c r="E6" s="31">
        <v>3</v>
      </c>
      <c r="F6" s="31" t="s">
        <v>286</v>
      </c>
      <c r="G6" s="31" t="s">
        <v>4</v>
      </c>
      <c r="H6" s="32" t="s">
        <v>61</v>
      </c>
      <c r="I6" s="32"/>
      <c r="J6" s="32"/>
      <c r="K6" s="33">
        <v>143.16999999999999</v>
      </c>
      <c r="L6" s="30">
        <v>10432</v>
      </c>
      <c r="M6" s="33">
        <v>669.57</v>
      </c>
      <c r="N6" s="33">
        <v>15.58</v>
      </c>
      <c r="O6" s="34">
        <v>2656.06</v>
      </c>
      <c r="P6" s="30">
        <v>2410</v>
      </c>
      <c r="Q6" s="33">
        <v>156.22</v>
      </c>
      <c r="R6" s="33">
        <v>15.43</v>
      </c>
      <c r="S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[1]</v>
      </c>
      <c r="T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(RNR)|CrazyIvan|AC / Win: Best Perf. / HP: Recmd.|v0.7.0|143,17|10432|669,57|15,58</v>
      </c>
      <c r="U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(RNR)|CrazyIvan|AC / Win: Best Perf. / HP: Recmd.|v0.7.0|2656,06|2410|156,22|15,43</v>
      </c>
      <c r="V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(RNR)[/TD][TD]CrazyIvan[/TD][TD]AC / Win: Best Perf. / HP: Recmd.[/TD][TD]v0.7.0[/TD][TD]143,17[/TD][TD]10432[/TD][TD]669,57[/TD][TD]15,58[/TD][/TR]</v>
      </c>
      <c r="W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3" x14ac:dyDescent="0.3">
      <c r="B7" s="30">
        <v>2</v>
      </c>
      <c r="C7" s="31" t="s">
        <v>20</v>
      </c>
      <c r="D7" s="31" t="s">
        <v>85</v>
      </c>
      <c r="E7" s="31">
        <v>6</v>
      </c>
      <c r="F7" s="31" t="s">
        <v>42</v>
      </c>
      <c r="G7" s="31" t="s">
        <v>5</v>
      </c>
      <c r="H7" s="32"/>
      <c r="I7" s="32"/>
      <c r="J7" s="32" t="s">
        <v>40</v>
      </c>
      <c r="K7" s="33">
        <v>45.76</v>
      </c>
      <c r="L7" s="30">
        <v>32112</v>
      </c>
      <c r="M7" s="33">
        <v>680.5</v>
      </c>
      <c r="N7" s="33">
        <v>47.188831741366641</v>
      </c>
      <c r="O7" s="34">
        <v>1386.39</v>
      </c>
      <c r="P7" s="30">
        <v>7223</v>
      </c>
      <c r="Q7" s="33">
        <v>99.861243102293088</v>
      </c>
      <c r="R7" s="33">
        <v>72.330363368310003</v>
      </c>
      <c r="S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0">
        <v>3</v>
      </c>
      <c r="C8" s="31" t="s">
        <v>20</v>
      </c>
      <c r="D8" s="31" t="s">
        <v>85</v>
      </c>
      <c r="E8" s="31">
        <v>7</v>
      </c>
      <c r="F8" s="31" t="s">
        <v>47</v>
      </c>
      <c r="G8" s="31" t="s">
        <v>6</v>
      </c>
      <c r="H8" s="32"/>
      <c r="I8" s="32"/>
      <c r="J8" s="32"/>
      <c r="K8" s="33">
        <v>127.76</v>
      </c>
      <c r="L8" s="30">
        <v>9839</v>
      </c>
      <c r="M8" s="33">
        <v>795.5</v>
      </c>
      <c r="N8" s="33">
        <v>12.368321810182275</v>
      </c>
      <c r="O8" s="34">
        <v>885.22</v>
      </c>
      <c r="P8" s="30">
        <v>3912</v>
      </c>
      <c r="Q8" s="33">
        <v>288.76857942815411</v>
      </c>
      <c r="R8" s="33">
        <v>13.547180263680001</v>
      </c>
      <c r="S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0">
        <v>4</v>
      </c>
      <c r="C9" s="31" t="s">
        <v>20</v>
      </c>
      <c r="D9" s="31" t="s">
        <v>85</v>
      </c>
      <c r="E9" s="31">
        <v>14</v>
      </c>
      <c r="F9" s="31" t="s">
        <v>43</v>
      </c>
      <c r="G9" s="31" t="s">
        <v>14</v>
      </c>
      <c r="H9" s="32"/>
      <c r="I9" s="32"/>
      <c r="J9" s="32" t="s">
        <v>40</v>
      </c>
      <c r="K9" s="33">
        <v>55.41</v>
      </c>
      <c r="L9" s="30">
        <v>35920</v>
      </c>
      <c r="M9" s="33">
        <v>502.43</v>
      </c>
      <c r="N9" s="33">
        <v>71.489999999999995</v>
      </c>
      <c r="O9" s="34">
        <v>4779.3</v>
      </c>
      <c r="P9" s="30">
        <v>6242</v>
      </c>
      <c r="Q9" s="33">
        <v>33.520000000000003</v>
      </c>
      <c r="R9" s="33">
        <v>186.22</v>
      </c>
      <c r="S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0">
        <v>5</v>
      </c>
      <c r="C10" s="31" t="s">
        <v>20</v>
      </c>
      <c r="D10" s="31" t="s">
        <v>85</v>
      </c>
      <c r="E10" s="31">
        <v>18</v>
      </c>
      <c r="F10" s="31" t="s">
        <v>287</v>
      </c>
      <c r="G10" s="31" t="s">
        <v>11</v>
      </c>
      <c r="H10" s="32"/>
      <c r="I10" s="32"/>
      <c r="J10" s="32"/>
      <c r="K10" s="33">
        <v>153.88</v>
      </c>
      <c r="L10" s="30">
        <v>10352</v>
      </c>
      <c r="M10" s="33">
        <v>627.79999999999995</v>
      </c>
      <c r="N10" s="33">
        <v>16.489327811404909</v>
      </c>
      <c r="O10" s="34">
        <v>2637.56</v>
      </c>
      <c r="P10" s="30">
        <v>5262</v>
      </c>
      <c r="Q10" s="33">
        <v>72.052127420048677</v>
      </c>
      <c r="R10" s="33">
        <v>73.030459868639994</v>
      </c>
      <c r="S1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T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(RNR)|Poekel||v0.3.1|153,88|10352|627,8|16,49</v>
      </c>
      <c r="U1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(RNR)|Poekel||v0.3.1|2637,56|5262|72,05|73,03</v>
      </c>
      <c r="V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(RNR)[/TD][TD]Poekel[/TD][TD][/TD][TD]v0.3.1[/TD][TD]153,88[/TD][TD]10352[/TD][TD]627,8[/TD][TD]16,49[/TD][/TR]</v>
      </c>
      <c r="W1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(RNR)[/TD][TD]Poekel[/TD][TD][/TD][TD]v0.3.1[/TD][TD]2637,56[/TD][TD]5262[/TD][TD]72,05[/TD][TD]73,03[/TD][/TR]</v>
      </c>
    </row>
    <row r="11" spans="2:23" x14ac:dyDescent="0.3">
      <c r="B11" s="30">
        <v>6</v>
      </c>
      <c r="C11" s="31" t="s">
        <v>20</v>
      </c>
      <c r="D11" s="31" t="s">
        <v>85</v>
      </c>
      <c r="E11" s="31">
        <v>27</v>
      </c>
      <c r="F11" s="31" t="s">
        <v>44</v>
      </c>
      <c r="G11" s="31" t="s">
        <v>13</v>
      </c>
      <c r="H11" s="32" t="s">
        <v>25</v>
      </c>
      <c r="I11" s="32"/>
      <c r="J11" s="32" t="s">
        <v>40</v>
      </c>
      <c r="K11" s="33">
        <v>51.8</v>
      </c>
      <c r="L11" s="30">
        <v>30057</v>
      </c>
      <c r="M11" s="33">
        <v>642.29999999999995</v>
      </c>
      <c r="N11" s="33">
        <v>46.795889771134988</v>
      </c>
      <c r="O11" s="34">
        <v>2058.48</v>
      </c>
      <c r="P11" s="30">
        <v>6377</v>
      </c>
      <c r="Q11" s="33">
        <v>76.179291851563704</v>
      </c>
      <c r="R11" s="33">
        <v>83.710413223920014</v>
      </c>
      <c r="S1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0">
        <v>7</v>
      </c>
      <c r="C12" s="31" t="s">
        <v>20</v>
      </c>
      <c r="D12" s="31" t="s">
        <v>85</v>
      </c>
      <c r="E12" s="31">
        <v>29</v>
      </c>
      <c r="F12" s="31" t="s">
        <v>288</v>
      </c>
      <c r="G12" s="31" t="s">
        <v>14</v>
      </c>
      <c r="H12" s="32"/>
      <c r="I12" s="32"/>
      <c r="J12" s="32"/>
      <c r="K12" s="33">
        <v>137.88</v>
      </c>
      <c r="L12" s="30">
        <v>10396</v>
      </c>
      <c r="M12" s="33">
        <v>697.6</v>
      </c>
      <c r="N12" s="33">
        <v>14.902522935779816</v>
      </c>
      <c r="O12" s="34">
        <v>3599.63</v>
      </c>
      <c r="P12" s="30">
        <v>2029</v>
      </c>
      <c r="Q12" s="33">
        <v>136.91785613358184</v>
      </c>
      <c r="R12" s="33">
        <v>14.819104368830001</v>
      </c>
      <c r="S1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T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(RNR)|dosenfisch24||v0.3.1|137,88|10396|697,6|14,9</v>
      </c>
      <c r="U1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(RNR)|dosenfisch24||v0.3.1|3599,63|2029|136,92|14,82</v>
      </c>
      <c r="V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(RNR)[/TD][TD]dosenfisch24[/TD][TD][/TD][TD]v0.3.1[/TD][TD]137,88[/TD][TD]10396[/TD][TD]697,6[/TD][TD]14,9[/TD][/TR]</v>
      </c>
      <c r="W1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(RNR)[/TD][TD]dosenfisch24[/TD][TD][/TD][TD]v0.3.1[/TD][TD]3599,63[/TD][TD]2029[/TD][TD]136,92[/TD][TD]14,82[/TD][/TR]</v>
      </c>
    </row>
    <row r="13" spans="2:23" x14ac:dyDescent="0.3">
      <c r="B13" s="30">
        <v>8</v>
      </c>
      <c r="C13" s="31" t="s">
        <v>20</v>
      </c>
      <c r="D13" s="31" t="s">
        <v>85</v>
      </c>
      <c r="E13" s="31">
        <v>32</v>
      </c>
      <c r="F13" s="31" t="s">
        <v>43</v>
      </c>
      <c r="G13" s="31" t="s">
        <v>15</v>
      </c>
      <c r="H13" s="32"/>
      <c r="I13" s="32"/>
      <c r="J13" s="32" t="s">
        <v>40</v>
      </c>
      <c r="K13" s="33">
        <v>52.94</v>
      </c>
      <c r="L13" s="30">
        <v>37274</v>
      </c>
      <c r="M13" s="33">
        <v>506.76902536093161</v>
      </c>
      <c r="N13" s="33">
        <v>73.552245963439987</v>
      </c>
      <c r="O13" s="34">
        <v>5760.71</v>
      </c>
      <c r="P13" s="30">
        <v>4507</v>
      </c>
      <c r="Q13" s="33">
        <v>38.515578825808959</v>
      </c>
      <c r="R13" s="33">
        <v>117.01758450478999</v>
      </c>
      <c r="S1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0">
        <v>9</v>
      </c>
      <c r="C14" s="31" t="s">
        <v>20</v>
      </c>
      <c r="D14" s="31" t="s">
        <v>85</v>
      </c>
      <c r="E14" s="31">
        <v>42</v>
      </c>
      <c r="F14" s="31" t="s">
        <v>303</v>
      </c>
      <c r="G14" s="31" t="s">
        <v>16</v>
      </c>
      <c r="H14" s="32" t="s">
        <v>22</v>
      </c>
      <c r="I14" s="32" t="s">
        <v>54</v>
      </c>
      <c r="J14" s="32" t="s">
        <v>40</v>
      </c>
      <c r="K14" s="33">
        <v>111.79</v>
      </c>
      <c r="L14" s="30">
        <v>6239</v>
      </c>
      <c r="M14" s="33">
        <v>1433.91</v>
      </c>
      <c r="N14" s="33">
        <v>4.3499999999999996</v>
      </c>
      <c r="O14" s="34">
        <v>3815.05</v>
      </c>
      <c r="P14" s="30">
        <v>1738</v>
      </c>
      <c r="Q14" s="33">
        <v>150.85</v>
      </c>
      <c r="R14" s="33">
        <v>11.52</v>
      </c>
      <c r="S1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T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(CZN)|Monkey|Win: Energy Saving|v0.3.1|111,79|6239|1433,91|4,35</v>
      </c>
      <c r="U1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(CZN)|Monkey|Win: Energy Saving|v0.3.1|3815,05|1738|150,85|11,52</v>
      </c>
      <c r="V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(CZN)[/TD][TD]Monkey[/TD][TD]Win: Energy Saving[/TD][TD]v0.3.1[/TD][TD]111,79[/TD][TD]6239[/TD][TD]1433,91[/TD][TD]4,35[/TD][/TR]</v>
      </c>
      <c r="W1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(CZN)[/TD][TD]Monkey[/TD][TD]Win: Energy Saving[/TD][TD]v0.3.1[/TD][TD]3815,05[/TD][TD]1738[/TD][TD]150,85[/TD][TD]11,52[/TD][/TR]</v>
      </c>
    </row>
    <row r="15" spans="2:23" x14ac:dyDescent="0.3">
      <c r="B15" s="30">
        <v>10</v>
      </c>
      <c r="C15" s="31" t="s">
        <v>20</v>
      </c>
      <c r="D15" s="31" t="s">
        <v>85</v>
      </c>
      <c r="E15" s="31">
        <v>44</v>
      </c>
      <c r="F15" s="31" t="s">
        <v>303</v>
      </c>
      <c r="G15" s="31" t="s">
        <v>16</v>
      </c>
      <c r="H15" s="32"/>
      <c r="I15" s="32"/>
      <c r="J15" s="32" t="s">
        <v>40</v>
      </c>
      <c r="K15" s="33">
        <v>165.09</v>
      </c>
      <c r="L15" s="30">
        <v>10936</v>
      </c>
      <c r="M15" s="33">
        <v>553.86</v>
      </c>
      <c r="N15" s="33">
        <v>19.75</v>
      </c>
      <c r="O15" s="34">
        <v>3481.64</v>
      </c>
      <c r="P15" s="30">
        <v>4085</v>
      </c>
      <c r="Q15" s="33">
        <v>70.3</v>
      </c>
      <c r="R15" s="33">
        <v>58.11</v>
      </c>
      <c r="S1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T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(CZN)|Monkey||v0.3.1|165,09|10936|553,86|19,75</v>
      </c>
      <c r="U1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(CZN)|Monkey||v0.3.1|3481,64|4085|70,3|58,11</v>
      </c>
      <c r="V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(CZN)[/TD][TD]Monkey[/TD][TD][/TD][TD]v0.3.1[/TD][TD]165,09[/TD][TD]10936[/TD][TD]553,86[/TD][TD]19,75[/TD][/TR]</v>
      </c>
      <c r="W1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(CZN)[/TD][TD]Monkey[/TD][TD][/TD][TD]v0.3.1[/TD][TD]3481,64[/TD][TD]4085[/TD][TD]70,3[/TD][TD]58,11[/TD][/TR]</v>
      </c>
    </row>
    <row r="16" spans="2:23" x14ac:dyDescent="0.3">
      <c r="B16" s="30">
        <v>11</v>
      </c>
      <c r="C16" s="31" t="s">
        <v>20</v>
      </c>
      <c r="D16" s="31" t="s">
        <v>85</v>
      </c>
      <c r="E16" s="31">
        <v>54</v>
      </c>
      <c r="F16" s="31" t="s">
        <v>301</v>
      </c>
      <c r="G16" s="31" t="s">
        <v>17</v>
      </c>
      <c r="H16" s="32"/>
      <c r="I16" s="32"/>
      <c r="J16" s="32"/>
      <c r="K16" s="33">
        <v>88.24</v>
      </c>
      <c r="L16" s="30">
        <v>11657</v>
      </c>
      <c r="M16" s="33">
        <v>972.15</v>
      </c>
      <c r="N16" s="33">
        <v>11.99</v>
      </c>
      <c r="O16" s="34">
        <v>656.66</v>
      </c>
      <c r="P16" s="30">
        <v>4575</v>
      </c>
      <c r="Q16" s="33">
        <v>332.85</v>
      </c>
      <c r="R16" s="33">
        <v>13.75</v>
      </c>
      <c r="S1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T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(WKL)|MD_Enigma||v0.3.1|88,24|11657|972,15|11,99</v>
      </c>
      <c r="U1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(WKL)|MD_Enigma||v0.3.1|656,66|4575|332,85|13,75</v>
      </c>
      <c r="V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(WKL)[/TD][TD]MD_Enigma[/TD][TD][/TD][TD]v0.3.1[/TD][TD]88,24[/TD][TD]11657[/TD][TD]972,15[/TD][TD]11,99[/TD][/TR]</v>
      </c>
      <c r="W1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(WKL)[/TD][TD]MD_Enigma[/TD][TD][/TD][TD]v0.3.1[/TD][TD]656,66[/TD][TD]4575[/TD][TD]332,85[/TD][TD]13,75[/TD][/TR]</v>
      </c>
    </row>
    <row r="17" spans="2:23" x14ac:dyDescent="0.3">
      <c r="B17" s="30">
        <v>12</v>
      </c>
      <c r="C17" s="31" t="s">
        <v>20</v>
      </c>
      <c r="D17" s="31" t="s">
        <v>85</v>
      </c>
      <c r="E17" s="31">
        <v>69</v>
      </c>
      <c r="F17" s="31" t="s">
        <v>289</v>
      </c>
      <c r="G17" s="31" t="s">
        <v>13</v>
      </c>
      <c r="H17" s="32"/>
      <c r="I17" s="32"/>
      <c r="J17" s="32"/>
      <c r="K17" s="33">
        <v>146.74</v>
      </c>
      <c r="L17" s="30">
        <v>10450</v>
      </c>
      <c r="M17" s="33">
        <f>10450/16</f>
        <v>653.125</v>
      </c>
      <c r="N17" s="33">
        <v>16.03</v>
      </c>
      <c r="O17" s="34">
        <v>1818.77</v>
      </c>
      <c r="P17" s="30">
        <v>5785</v>
      </c>
      <c r="Q17" s="33">
        <v>95.05</v>
      </c>
      <c r="R17" s="33">
        <v>60.86</v>
      </c>
      <c r="S1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T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(RNR)|Tigershark||v0.3.1|146,74|10450|653,13|16,03</v>
      </c>
      <c r="U1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(RNR)|Tigershark||v0.3.1|1818,77|5785|95,05|60,86</v>
      </c>
      <c r="V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(RNR)[/TD][TD]Tigershark[/TD][TD][/TD][TD]v0.3.1[/TD][TD]146,74[/TD][TD]10450[/TD][TD]653,13[/TD][TD]16,03[/TD][/TR]</v>
      </c>
      <c r="W1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(RNR)[/TD][TD]Tigershark[/TD][TD][/TD][TD]v0.3.1[/TD][TD]1818,77[/TD][TD]5785[/TD][TD]95,05[/TD][TD]60,86[/TD][/TR]</v>
      </c>
    </row>
    <row r="18" spans="2:23" x14ac:dyDescent="0.3">
      <c r="B18" s="30">
        <v>13</v>
      </c>
      <c r="C18" s="31" t="s">
        <v>20</v>
      </c>
      <c r="D18" s="31" t="s">
        <v>85</v>
      </c>
      <c r="E18" s="31">
        <v>47</v>
      </c>
      <c r="F18" s="31" t="s">
        <v>287</v>
      </c>
      <c r="G18" s="31" t="s">
        <v>11</v>
      </c>
      <c r="H18" s="32" t="s">
        <v>18</v>
      </c>
      <c r="I18" s="32" t="s">
        <v>53</v>
      </c>
      <c r="J18" s="32" t="s">
        <v>40</v>
      </c>
      <c r="K18" s="33">
        <v>173.7</v>
      </c>
      <c r="L18" s="30">
        <v>9122</v>
      </c>
      <c r="M18" s="33">
        <v>631.12</v>
      </c>
      <c r="N18" s="33">
        <v>14.45</v>
      </c>
      <c r="O18" s="34">
        <v>4670.05</v>
      </c>
      <c r="P18" s="30">
        <v>2227</v>
      </c>
      <c r="Q18" s="33">
        <v>96.17</v>
      </c>
      <c r="R18" s="33">
        <v>23.15</v>
      </c>
      <c r="S1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T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(RNR)|Poekel|25W|v0.3.1|173,7|9122|631,12|14,45</v>
      </c>
      <c r="U1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(RNR)|Poekel|25W|v0.3.1|4670,05|2227|96,17|23,15</v>
      </c>
      <c r="V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(RNR)[/TD][TD]Poekel[/TD][TD]25W[/TD][TD]v0.3.1[/TD][TD]173,7[/TD][TD]9122[/TD][TD]631,12[/TD][TD]14,45[/TD][/TR]</v>
      </c>
      <c r="W1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(RNR)[/TD][TD]Poekel[/TD][TD]25W[/TD][TD]v0.3.1[/TD][TD]4670,05[/TD][TD]2227[/TD][TD]96,17[/TD][TD]23,15[/TD][/TR]</v>
      </c>
    </row>
    <row r="19" spans="2:23" x14ac:dyDescent="0.3">
      <c r="B19" s="30">
        <v>14</v>
      </c>
      <c r="C19" s="31" t="s">
        <v>20</v>
      </c>
      <c r="D19" s="31" t="s">
        <v>85</v>
      </c>
      <c r="E19" s="31">
        <v>3</v>
      </c>
      <c r="F19" s="31" t="s">
        <v>286</v>
      </c>
      <c r="G19" s="31" t="s">
        <v>4</v>
      </c>
      <c r="H19" s="32" t="s">
        <v>23</v>
      </c>
      <c r="I19" s="32"/>
      <c r="J19" s="32" t="s">
        <v>40</v>
      </c>
      <c r="K19" s="33">
        <v>133.62</v>
      </c>
      <c r="L19" s="30">
        <v>10168</v>
      </c>
      <c r="M19" s="33">
        <v>736</v>
      </c>
      <c r="N19" s="33">
        <v>13.8</v>
      </c>
      <c r="O19" s="34">
        <v>2586.7600000000002</v>
      </c>
      <c r="P19" s="30">
        <v>2649</v>
      </c>
      <c r="Q19" s="33">
        <v>145.93582077670885</v>
      </c>
      <c r="R19" s="33">
        <f>GeneralTable[[#This Row],[Cons. MT]]/GeneralTable[[#This Row],[Dur. MT]]</f>
        <v>18.151814858759998</v>
      </c>
      <c r="S19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T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(RNR)|CrazyIvan|Batt. / Win: Better Eff. / HP: Recmd.|v0.3.1|133,62|10168|736|13,8</v>
      </c>
      <c r="U19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(RNR)|CrazyIvan|Batt. / Win: Better Eff. / HP: Recmd.|v0.3.1|2586,76|2649|145,94|18,15</v>
      </c>
      <c r="V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(RNR)[/TD][TD]CrazyIvan[/TD][TD]Batt. / Win: Better Eff. / HP: Recmd.[/TD][TD]v0.3.1[/TD][TD]133,62[/TD][TD]10168[/TD][TD]736[/TD][TD]13,8[/TD][/TR]</v>
      </c>
      <c r="W1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3" x14ac:dyDescent="0.3">
      <c r="B20" s="30">
        <v>15</v>
      </c>
      <c r="C20" s="31" t="s">
        <v>20</v>
      </c>
      <c r="D20" s="31" t="s">
        <v>85</v>
      </c>
      <c r="E20" s="31">
        <v>38</v>
      </c>
      <c r="F20" s="31" t="s">
        <v>43</v>
      </c>
      <c r="G20" s="31" t="s">
        <v>15</v>
      </c>
      <c r="H20" s="32"/>
      <c r="I20" s="32"/>
      <c r="J20" s="32" t="s">
        <v>40</v>
      </c>
      <c r="K20" s="33">
        <v>59</v>
      </c>
      <c r="L20" s="30">
        <v>33870</v>
      </c>
      <c r="M20" s="33">
        <v>500.42</v>
      </c>
      <c r="N20" s="33">
        <v>67.680000000000007</v>
      </c>
      <c r="O20" s="34">
        <v>5578.81</v>
      </c>
      <c r="P20" s="30">
        <v>4561</v>
      </c>
      <c r="Q20" s="33">
        <v>39.299999999999997</v>
      </c>
      <c r="R20" s="33">
        <v>116.04</v>
      </c>
      <c r="S20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0">
        <v>16</v>
      </c>
      <c r="C21" s="31" t="s">
        <v>20</v>
      </c>
      <c r="D21" s="31" t="s">
        <v>85</v>
      </c>
      <c r="E21" s="31">
        <v>65</v>
      </c>
      <c r="F21" s="31" t="s">
        <v>303</v>
      </c>
      <c r="G21" s="31" t="s">
        <v>16</v>
      </c>
      <c r="H21" s="32" t="s">
        <v>21</v>
      </c>
      <c r="I21" s="32"/>
      <c r="J21" s="32" t="s">
        <v>40</v>
      </c>
      <c r="K21" s="33">
        <v>169.55</v>
      </c>
      <c r="L21" s="30">
        <v>10364</v>
      </c>
      <c r="M21" s="33">
        <v>569.12</v>
      </c>
      <c r="N21" s="33">
        <v>18.21</v>
      </c>
      <c r="O21" s="34">
        <v>3498.15</v>
      </c>
      <c r="P21" s="30">
        <v>3831</v>
      </c>
      <c r="Q21" s="33">
        <v>74.63</v>
      </c>
      <c r="R21" s="33">
        <v>51.33</v>
      </c>
      <c r="S21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T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(CZN)|Monkey|Win: Best Perf.|v0.3.1|169,55|10364|569,12|18,21</v>
      </c>
      <c r="U21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(CZN)|Monkey|Win: Best Perf.|v0.3.1|3498,15|3831|74,63|51,33</v>
      </c>
      <c r="V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(CZN)[/TD][TD]Monkey[/TD][TD]Win: Best Perf.[/TD][TD]v0.3.1[/TD][TD]169,55[/TD][TD]10364[/TD][TD]569,12[/TD][TD]18,21[/TD][/TR]</v>
      </c>
      <c r="W2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(CZN)[/TD][TD]Monkey[/TD][TD]Win: Best Perf.[/TD][TD]v0.3.1[/TD][TD]3498,15[/TD][TD]3831[/TD][TD]74,63[/TD][TD]51,33[/TD][/TR]</v>
      </c>
    </row>
    <row r="22" spans="2:23" x14ac:dyDescent="0.3">
      <c r="B22" s="30">
        <v>17</v>
      </c>
      <c r="C22" s="31" t="s">
        <v>20</v>
      </c>
      <c r="D22" s="31" t="s">
        <v>85</v>
      </c>
      <c r="E22" s="31">
        <v>64</v>
      </c>
      <c r="F22" s="31" t="s">
        <v>45</v>
      </c>
      <c r="G22" s="31" t="s">
        <v>24</v>
      </c>
      <c r="H22" s="32"/>
      <c r="I22" s="32"/>
      <c r="J22" s="32" t="s">
        <v>40</v>
      </c>
      <c r="K22" s="33">
        <v>31.1</v>
      </c>
      <c r="L22" s="30">
        <v>32204</v>
      </c>
      <c r="M22" s="33">
        <v>998.38</v>
      </c>
      <c r="N22" s="33">
        <v>32.26</v>
      </c>
      <c r="O22" s="34">
        <v>262.60000000000002</v>
      </c>
      <c r="P22" s="30">
        <v>13138</v>
      </c>
      <c r="Q22" s="33">
        <v>289.86</v>
      </c>
      <c r="R22" s="33">
        <v>45.32</v>
      </c>
      <c r="S22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0">
        <v>18</v>
      </c>
      <c r="C23" s="31" t="s">
        <v>20</v>
      </c>
      <c r="D23" s="31" t="s">
        <v>85</v>
      </c>
      <c r="E23" s="31">
        <v>67</v>
      </c>
      <c r="F23" s="31" t="s">
        <v>44</v>
      </c>
      <c r="G23" s="31" t="s">
        <v>13</v>
      </c>
      <c r="H23" s="32" t="s">
        <v>26</v>
      </c>
      <c r="I23" s="32"/>
      <c r="J23" s="32" t="s">
        <v>40</v>
      </c>
      <c r="K23" s="33">
        <v>55.08</v>
      </c>
      <c r="L23" s="30">
        <v>23918</v>
      </c>
      <c r="M23" s="33">
        <v>759.07</v>
      </c>
      <c r="N23" s="33">
        <v>31.51</v>
      </c>
      <c r="O23" s="34">
        <v>2787.1</v>
      </c>
      <c r="P23" s="30">
        <v>4404</v>
      </c>
      <c r="Q23" s="33">
        <v>81.48</v>
      </c>
      <c r="R23" s="33">
        <v>54.05</v>
      </c>
      <c r="S23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0">
        <v>19</v>
      </c>
      <c r="C24" s="31" t="s">
        <v>20</v>
      </c>
      <c r="D24" s="31" t="s">
        <v>85</v>
      </c>
      <c r="E24" s="31">
        <v>68</v>
      </c>
      <c r="F24" s="31" t="s">
        <v>46</v>
      </c>
      <c r="G24" s="31" t="s">
        <v>27</v>
      </c>
      <c r="H24" s="32"/>
      <c r="I24" s="32"/>
      <c r="J24" s="32" t="s">
        <v>40</v>
      </c>
      <c r="K24" s="33">
        <v>41.55</v>
      </c>
      <c r="L24" s="30">
        <v>45942</v>
      </c>
      <c r="M24" s="33">
        <v>523.91</v>
      </c>
      <c r="N24" s="33">
        <v>87.69</v>
      </c>
      <c r="O24" s="34">
        <v>3983</v>
      </c>
      <c r="P24" s="30">
        <v>5607</v>
      </c>
      <c r="Q24" s="33">
        <v>44.78</v>
      </c>
      <c r="R24" s="33">
        <v>125.22</v>
      </c>
      <c r="S24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0">
        <v>20</v>
      </c>
      <c r="C25" s="31" t="s">
        <v>20</v>
      </c>
      <c r="D25" s="31" t="s">
        <v>85</v>
      </c>
      <c r="E25" s="31">
        <v>70</v>
      </c>
      <c r="F25" s="31" t="s">
        <v>43</v>
      </c>
      <c r="G25" s="31" t="s">
        <v>28</v>
      </c>
      <c r="H25" s="32" t="s">
        <v>29</v>
      </c>
      <c r="I25" s="32"/>
      <c r="J25" s="32" t="s">
        <v>40</v>
      </c>
      <c r="K25" s="33">
        <v>60.29</v>
      </c>
      <c r="L25" s="30">
        <v>33002</v>
      </c>
      <c r="M25" s="33">
        <v>502.56</v>
      </c>
      <c r="N25" s="33">
        <v>65.67</v>
      </c>
      <c r="O25" s="34">
        <v>5295.16</v>
      </c>
      <c r="P25" s="30">
        <v>5633</v>
      </c>
      <c r="Q25" s="33">
        <v>33.520000000000003</v>
      </c>
      <c r="R25" s="33">
        <v>168.04</v>
      </c>
      <c r="S25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0">
        <v>21</v>
      </c>
      <c r="C26" s="31" t="s">
        <v>19</v>
      </c>
      <c r="D26" s="31" t="s">
        <v>85</v>
      </c>
      <c r="E26" s="31">
        <v>88</v>
      </c>
      <c r="F26" s="31" t="s">
        <v>43</v>
      </c>
      <c r="G26" s="31" t="s">
        <v>48</v>
      </c>
      <c r="H26" s="32"/>
      <c r="I26" s="32"/>
      <c r="J26" s="32" t="s">
        <v>40</v>
      </c>
      <c r="K26" s="33">
        <v>62.61</v>
      </c>
      <c r="L26" s="30">
        <v>32182</v>
      </c>
      <c r="M26" s="33">
        <v>496.32</v>
      </c>
      <c r="N26" s="33">
        <v>64.84</v>
      </c>
      <c r="O26" s="34">
        <v>5945.36</v>
      </c>
      <c r="P26" s="30">
        <v>4356</v>
      </c>
      <c r="Q26" s="33">
        <v>38.61</v>
      </c>
      <c r="R26" s="33">
        <v>112.84</v>
      </c>
      <c r="S26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0">
        <v>22</v>
      </c>
      <c r="C27" s="31" t="s">
        <v>19</v>
      </c>
      <c r="D27" s="31" t="s">
        <v>85</v>
      </c>
      <c r="E27" s="31">
        <v>90</v>
      </c>
      <c r="F27" s="31" t="s">
        <v>43</v>
      </c>
      <c r="G27" s="31" t="s">
        <v>49</v>
      </c>
      <c r="H27" s="32"/>
      <c r="I27" s="32"/>
      <c r="J27" s="32" t="s">
        <v>40</v>
      </c>
      <c r="K27" s="33">
        <v>63.92</v>
      </c>
      <c r="L27" s="30">
        <v>30783</v>
      </c>
      <c r="M27" s="33">
        <v>508.2</v>
      </c>
      <c r="N27" s="33">
        <v>60.57</v>
      </c>
      <c r="O27" s="34">
        <v>4834.1899999999996</v>
      </c>
      <c r="P27" s="30">
        <v>5902</v>
      </c>
      <c r="Q27" s="33">
        <v>35.049999999999997</v>
      </c>
      <c r="R27" s="33">
        <v>168.38</v>
      </c>
      <c r="S27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0">
        <v>23</v>
      </c>
      <c r="C28" s="31" t="s">
        <v>20</v>
      </c>
      <c r="D28" s="31" t="s">
        <v>85</v>
      </c>
      <c r="E28" s="31">
        <v>108</v>
      </c>
      <c r="F28" s="31" t="s">
        <v>59</v>
      </c>
      <c r="G28" s="31" t="s">
        <v>50</v>
      </c>
      <c r="H28" s="32" t="s">
        <v>60</v>
      </c>
      <c r="I28" s="32" t="s">
        <v>60</v>
      </c>
      <c r="J28" s="32" t="s">
        <v>40</v>
      </c>
      <c r="K28" s="33">
        <v>17.45</v>
      </c>
      <c r="L28" s="30">
        <v>55373</v>
      </c>
      <c r="M28" s="33">
        <v>1034.6400000000001</v>
      </c>
      <c r="N28" s="33">
        <v>53.52</v>
      </c>
      <c r="O28" s="34">
        <v>237.59</v>
      </c>
      <c r="P28" s="30">
        <v>20531</v>
      </c>
      <c r="Q28" s="33">
        <v>205</v>
      </c>
      <c r="R28" s="33">
        <v>100.15</v>
      </c>
      <c r="S28" s="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0">
        <v>24</v>
      </c>
      <c r="C29" s="31" t="s">
        <v>19</v>
      </c>
      <c r="D29" s="31" t="s">
        <v>85</v>
      </c>
      <c r="E29" s="31">
        <v>102</v>
      </c>
      <c r="F29" s="31" t="s">
        <v>51</v>
      </c>
      <c r="G29" s="31" t="s">
        <v>49</v>
      </c>
      <c r="H29" s="32" t="s">
        <v>21</v>
      </c>
      <c r="I29" s="32"/>
      <c r="J29" s="32" t="s">
        <v>40</v>
      </c>
      <c r="K29" s="33">
        <v>172.46</v>
      </c>
      <c r="L29" s="30">
        <v>10777</v>
      </c>
      <c r="M29" s="33">
        <v>538.05999999999995</v>
      </c>
      <c r="N29" s="33">
        <v>20.03</v>
      </c>
      <c r="O29" s="34">
        <v>1438.78</v>
      </c>
      <c r="P29" s="30">
        <v>3774</v>
      </c>
      <c r="Q29" s="33">
        <v>184.18</v>
      </c>
      <c r="R29" s="33">
        <v>20.49</v>
      </c>
      <c r="S2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0">
        <v>25</v>
      </c>
      <c r="C30" s="31" t="s">
        <v>19</v>
      </c>
      <c r="D30" s="31" t="s">
        <v>85</v>
      </c>
      <c r="E30" s="31">
        <v>94</v>
      </c>
      <c r="F30" s="31" t="s">
        <v>43</v>
      </c>
      <c r="G30" s="31" t="s">
        <v>49</v>
      </c>
      <c r="H30" s="32" t="s">
        <v>56</v>
      </c>
      <c r="I30" s="32" t="s">
        <v>55</v>
      </c>
      <c r="J30" s="32" t="s">
        <v>40</v>
      </c>
      <c r="K30" s="33">
        <v>63.04</v>
      </c>
      <c r="L30" s="30">
        <v>28707</v>
      </c>
      <c r="M30" s="33">
        <v>552.55999999999995</v>
      </c>
      <c r="N30" s="33">
        <v>51.95</v>
      </c>
      <c r="O30" s="34">
        <v>5167.0600000000004</v>
      </c>
      <c r="P30" s="30">
        <v>5332</v>
      </c>
      <c r="Q30" s="33">
        <v>36.299999999999997</v>
      </c>
      <c r="R30" s="33">
        <v>146.87</v>
      </c>
      <c r="S30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0">
        <v>26</v>
      </c>
      <c r="C31" s="31" t="s">
        <v>20</v>
      </c>
      <c r="D31" s="31" t="s">
        <v>85</v>
      </c>
      <c r="E31" s="31">
        <v>96</v>
      </c>
      <c r="F31" s="31" t="s">
        <v>43</v>
      </c>
      <c r="G31" s="31" t="s">
        <v>15</v>
      </c>
      <c r="H31" s="32"/>
      <c r="I31" s="32"/>
      <c r="J31" s="32" t="s">
        <v>40</v>
      </c>
      <c r="K31" s="33">
        <v>59.97</v>
      </c>
      <c r="L31" s="30">
        <v>33184.629999999997</v>
      </c>
      <c r="M31" s="33">
        <v>502.51</v>
      </c>
      <c r="N31" s="33">
        <v>66.040000000000006</v>
      </c>
      <c r="O31" s="34">
        <v>6103.75</v>
      </c>
      <c r="P31" s="30">
        <v>4353.5600000000004</v>
      </c>
      <c r="Q31" s="33">
        <v>37.630000000000003</v>
      </c>
      <c r="R31" s="33">
        <v>115.69</v>
      </c>
      <c r="S31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0">
        <v>27</v>
      </c>
      <c r="C32" s="31" t="s">
        <v>58</v>
      </c>
      <c r="D32" s="31" t="s">
        <v>85</v>
      </c>
      <c r="E32" s="31">
        <v>118</v>
      </c>
      <c r="F32" s="31" t="s">
        <v>287</v>
      </c>
      <c r="G32" s="31" t="s">
        <v>11</v>
      </c>
      <c r="H32" s="32" t="s">
        <v>64</v>
      </c>
      <c r="I32" s="32" t="s">
        <v>63</v>
      </c>
      <c r="J32" s="32" t="s">
        <v>40</v>
      </c>
      <c r="K32" s="33">
        <v>164.2</v>
      </c>
      <c r="L32" s="30">
        <v>9800.31</v>
      </c>
      <c r="M32" s="33">
        <v>621.42999999999995</v>
      </c>
      <c r="N32" s="33">
        <v>15.77</v>
      </c>
      <c r="O32" s="34">
        <v>4760.57</v>
      </c>
      <c r="P32" s="30">
        <v>2004.54</v>
      </c>
      <c r="Q32" s="33">
        <v>104.79</v>
      </c>
      <c r="R32" s="33">
        <v>19.13</v>
      </c>
      <c r="S32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T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(RNR)|Poekel|20W|v0.5.1|164,2|9800|621,43|15,77</v>
      </c>
      <c r="U3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(RNR)|Poekel|20W|v0.5.1|4760,57|2005|104,79|19,13</v>
      </c>
      <c r="V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(RNR)[/TD][TD]Poekel[/TD][TD]20W[/TD][TD]v0.5.1[/TD][TD]164,2[/TD][TD]9800[/TD][TD]621,43[/TD][TD]15,77[/TD][/TR]</v>
      </c>
      <c r="W3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(RNR)[/TD][TD]Poekel[/TD][TD]20W[/TD][TD]v0.5.1[/TD][TD]4760,57[/TD][TD]2005[/TD][TD]104,79[/TD][TD]19,13[/TD][/TR]</v>
      </c>
    </row>
    <row r="33" spans="2:23" x14ac:dyDescent="0.3">
      <c r="B33" s="30">
        <v>28</v>
      </c>
      <c r="C33" s="31" t="s">
        <v>58</v>
      </c>
      <c r="D33" s="31" t="s">
        <v>85</v>
      </c>
      <c r="E33" s="31">
        <v>129</v>
      </c>
      <c r="F33" s="31" t="s">
        <v>65</v>
      </c>
      <c r="G33" s="31" t="s">
        <v>17</v>
      </c>
      <c r="H33" s="32"/>
      <c r="I33" s="32"/>
      <c r="J33" s="32" t="s">
        <v>40</v>
      </c>
      <c r="K33" s="33">
        <v>55.06</v>
      </c>
      <c r="L33" s="30">
        <v>20078</v>
      </c>
      <c r="M33" s="33">
        <v>904.59</v>
      </c>
      <c r="N33" s="33">
        <v>22.2</v>
      </c>
      <c r="O33" s="34">
        <v>560.07000000000005</v>
      </c>
      <c r="P33" s="30">
        <v>9308</v>
      </c>
      <c r="Q33" s="33">
        <v>191.83</v>
      </c>
      <c r="R33" s="33">
        <v>48.52</v>
      </c>
      <c r="S33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0">
        <v>29</v>
      </c>
      <c r="C34" s="31" t="s">
        <v>58</v>
      </c>
      <c r="D34" s="31" t="s">
        <v>85</v>
      </c>
      <c r="E34" s="31">
        <v>133</v>
      </c>
      <c r="F34" s="31" t="s">
        <v>290</v>
      </c>
      <c r="G34" s="31" t="s">
        <v>11</v>
      </c>
      <c r="H34" s="32"/>
      <c r="I34" s="32"/>
      <c r="J34" s="32" t="s">
        <v>40</v>
      </c>
      <c r="K34" s="33">
        <v>186.38</v>
      </c>
      <c r="L34" s="30">
        <v>7581.59</v>
      </c>
      <c r="M34" s="33">
        <v>707.68</v>
      </c>
      <c r="N34" s="33">
        <v>10.71</v>
      </c>
      <c r="O34" s="34">
        <v>1839.93</v>
      </c>
      <c r="P34" s="30">
        <v>3342.48</v>
      </c>
      <c r="Q34" s="33">
        <v>162.6</v>
      </c>
      <c r="R34" s="33">
        <v>20.56</v>
      </c>
      <c r="S34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T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(RNR)|Poekel||v0.5.1|186,38|7582|707,68|10,71</v>
      </c>
      <c r="U3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(RNR)|Poekel||v0.5.1|1839,93|3342|162,6|20,56</v>
      </c>
      <c r="V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(RNR)[/TD][TD]Poekel[/TD][TD][/TD][TD]v0.5.1[/TD][TD]186,38[/TD][TD]7582[/TD][TD]707,68[/TD][TD]10,71[/TD][/TR]</v>
      </c>
      <c r="W3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(RNR)[/TD][TD]Poekel[/TD][TD][/TD][TD]v0.5.1[/TD][TD]1839,93[/TD][TD]3342[/TD][TD]162,6[/TD][TD]20,56[/TD][/TR]</v>
      </c>
    </row>
    <row r="35" spans="2:23" x14ac:dyDescent="0.3">
      <c r="B35" s="30">
        <v>30</v>
      </c>
      <c r="C35" s="31" t="s">
        <v>19</v>
      </c>
      <c r="D35" s="31" t="s">
        <v>85</v>
      </c>
      <c r="E35" s="31">
        <v>134</v>
      </c>
      <c r="F35" s="31" t="s">
        <v>303</v>
      </c>
      <c r="G35" s="31" t="s">
        <v>16</v>
      </c>
      <c r="H35" s="32" t="s">
        <v>66</v>
      </c>
      <c r="I35" s="32"/>
      <c r="J35" s="32"/>
      <c r="K35" s="33">
        <v>216.08</v>
      </c>
      <c r="L35" s="30">
        <v>7445</v>
      </c>
      <c r="M35" s="33">
        <v>621.65</v>
      </c>
      <c r="N35" s="33">
        <v>11.98</v>
      </c>
      <c r="O35" s="34">
        <v>3936.18</v>
      </c>
      <c r="P35" s="30">
        <v>3010</v>
      </c>
      <c r="Q35" s="33">
        <v>84.41</v>
      </c>
      <c r="R35" s="33">
        <v>35.659999999999997</v>
      </c>
      <c r="S35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T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(CZN)|Monkey|Win: Better Eff.|v0.5.0|216,08|7445|621,65|11,98</v>
      </c>
      <c r="U3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(CZN)|Monkey|Win: Better Eff.|v0.5.0|3936,18|3010|84,41|35,66</v>
      </c>
      <c r="V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(CZN)[/TD][TD]Monkey[/TD][TD]Win: Better Eff.[/TD][TD]v0.5.0[/TD][TD]216,08[/TD][TD]7445[/TD][TD]621,65[/TD][TD]11,98[/TD][/TR]</v>
      </c>
      <c r="W3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(CZN)[/TD][TD]Monkey[/TD][TD]Win: Better Eff.[/TD][TD]v0.5.0[/TD][TD]3936,18[/TD][TD]3010[/TD][TD]84,41[/TD][TD]35,66[/TD][/TR]</v>
      </c>
    </row>
    <row r="36" spans="2:23" x14ac:dyDescent="0.3">
      <c r="B36" s="30">
        <v>31</v>
      </c>
      <c r="C36" s="31" t="s">
        <v>58</v>
      </c>
      <c r="D36" s="31" t="s">
        <v>85</v>
      </c>
      <c r="E36" s="31">
        <v>135</v>
      </c>
      <c r="F36" s="31" t="s">
        <v>46</v>
      </c>
      <c r="G36" s="31" t="s">
        <v>67</v>
      </c>
      <c r="H36" s="32" t="s">
        <v>68</v>
      </c>
      <c r="I36" s="32"/>
      <c r="J36" s="32" t="s">
        <v>40</v>
      </c>
      <c r="K36" s="33">
        <v>60.14</v>
      </c>
      <c r="L36" s="30">
        <v>24336</v>
      </c>
      <c r="M36" s="33">
        <v>683.23</v>
      </c>
      <c r="N36" s="33">
        <v>35.619999999999997</v>
      </c>
      <c r="O36" s="34">
        <v>4414.66</v>
      </c>
      <c r="P36" s="30">
        <v>4151</v>
      </c>
      <c r="Q36" s="33">
        <v>54.57</v>
      </c>
      <c r="R36" s="33">
        <v>76.08</v>
      </c>
      <c r="S36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0">
        <v>32</v>
      </c>
      <c r="C37" s="31" t="s">
        <v>58</v>
      </c>
      <c r="D37" s="31" t="s">
        <v>85</v>
      </c>
      <c r="E37" s="31">
        <v>136</v>
      </c>
      <c r="F37" s="31" t="s">
        <v>46</v>
      </c>
      <c r="G37" s="31" t="s">
        <v>69</v>
      </c>
      <c r="H37" s="32"/>
      <c r="I37" s="32"/>
      <c r="J37" s="32" t="s">
        <v>40</v>
      </c>
      <c r="K37" s="33">
        <v>75.569999999999993</v>
      </c>
      <c r="L37" s="30">
        <v>25543</v>
      </c>
      <c r="M37" s="33">
        <v>518.05999999999995</v>
      </c>
      <c r="N37" s="33">
        <v>49.31</v>
      </c>
      <c r="O37" s="34">
        <v>4461.2299999999996</v>
      </c>
      <c r="P37" s="30">
        <v>5187.88</v>
      </c>
      <c r="Q37" s="33">
        <v>43.21</v>
      </c>
      <c r="R37" s="33">
        <v>120.07</v>
      </c>
      <c r="S37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0">
        <v>33</v>
      </c>
      <c r="C38" s="31" t="s">
        <v>58</v>
      </c>
      <c r="D38" s="31" t="s">
        <v>85</v>
      </c>
      <c r="E38" s="31">
        <v>140</v>
      </c>
      <c r="F38" s="31" t="s">
        <v>46</v>
      </c>
      <c r="G38" s="31" t="s">
        <v>27</v>
      </c>
      <c r="H38" s="32" t="s">
        <v>70</v>
      </c>
      <c r="I38" s="32"/>
      <c r="J38" s="32" t="s">
        <v>40</v>
      </c>
      <c r="K38" s="33">
        <v>52.3</v>
      </c>
      <c r="L38" s="30">
        <v>38103</v>
      </c>
      <c r="M38" s="33">
        <v>501.84</v>
      </c>
      <c r="N38" s="33">
        <v>75.930000000000007</v>
      </c>
      <c r="O38" s="34">
        <v>3945.77</v>
      </c>
      <c r="P38" s="30">
        <v>5760</v>
      </c>
      <c r="Q38" s="33">
        <v>44</v>
      </c>
      <c r="R38" s="33">
        <v>130.91999999999999</v>
      </c>
      <c r="S3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0">
        <v>34</v>
      </c>
      <c r="C39" s="31" t="s">
        <v>58</v>
      </c>
      <c r="D39" s="31" t="s">
        <v>85</v>
      </c>
      <c r="E39" s="31">
        <v>141</v>
      </c>
      <c r="F39" s="31" t="s">
        <v>72</v>
      </c>
      <c r="G39" s="31" t="s">
        <v>71</v>
      </c>
      <c r="H39" s="32" t="s">
        <v>73</v>
      </c>
      <c r="I39" s="32" t="s">
        <v>73</v>
      </c>
      <c r="J39" s="32" t="s">
        <v>40</v>
      </c>
      <c r="K39" s="33">
        <v>26.38</v>
      </c>
      <c r="L39" s="30">
        <v>38525</v>
      </c>
      <c r="M39" s="33">
        <v>983.86</v>
      </c>
      <c r="N39" s="33">
        <v>39.159999999999997</v>
      </c>
      <c r="O39" s="34">
        <v>269.61</v>
      </c>
      <c r="P39" s="30">
        <v>18669</v>
      </c>
      <c r="Q39" s="33">
        <v>198.68</v>
      </c>
      <c r="R39" s="33">
        <v>93.96</v>
      </c>
      <c r="S3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0">
        <v>35</v>
      </c>
      <c r="C40" s="31" t="s">
        <v>58</v>
      </c>
      <c r="D40" s="31" t="s">
        <v>85</v>
      </c>
      <c r="E40" s="31">
        <v>145</v>
      </c>
      <c r="F40" s="31" t="s">
        <v>74</v>
      </c>
      <c r="G40" s="31" t="s">
        <v>75</v>
      </c>
      <c r="H40" s="32"/>
      <c r="I40" s="32"/>
      <c r="J40" s="32" t="s">
        <v>40</v>
      </c>
      <c r="K40" s="33">
        <v>57.13</v>
      </c>
      <c r="L40" s="30">
        <v>34236</v>
      </c>
      <c r="M40" s="33">
        <v>511.24</v>
      </c>
      <c r="N40" s="33">
        <v>66.97</v>
      </c>
      <c r="O40" s="34">
        <v>2347.02</v>
      </c>
      <c r="P40" s="30">
        <v>7508</v>
      </c>
      <c r="Q40" s="33">
        <v>56.75</v>
      </c>
      <c r="R40" s="33">
        <v>132.29</v>
      </c>
      <c r="S4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0">
        <v>36</v>
      </c>
      <c r="C41" s="31" t="s">
        <v>58</v>
      </c>
      <c r="D41" s="31" t="s">
        <v>85</v>
      </c>
      <c r="E41" s="31">
        <v>146</v>
      </c>
      <c r="F41" s="31" t="s">
        <v>284</v>
      </c>
      <c r="G41" s="31" t="s">
        <v>71</v>
      </c>
      <c r="H41" s="32" t="s">
        <v>78</v>
      </c>
      <c r="I41" s="32"/>
      <c r="J41" s="32"/>
      <c r="K41" s="33">
        <v>83.49</v>
      </c>
      <c r="L41" s="30">
        <v>11096</v>
      </c>
      <c r="M41" s="33">
        <v>1079.3699999999999</v>
      </c>
      <c r="N41" s="33">
        <v>10.28</v>
      </c>
      <c r="O41" s="34">
        <v>384.59</v>
      </c>
      <c r="P41" s="30">
        <v>5226</v>
      </c>
      <c r="Q41" s="33">
        <v>497.55</v>
      </c>
      <c r="R41" s="33">
        <v>10.5</v>
      </c>
      <c r="S4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T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(KBL)|Tyrann|2C/4T|v0.5.1|83,49|11096|1079,37|10,28</v>
      </c>
      <c r="U4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(KBL)|Tyrann|2C/4T|v0.5.1|384,59|5226|497,55|10,5</v>
      </c>
      <c r="V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(KBL)[/TD][TD]Tyrann[/TD][TD]2C/4T[/TD][TD]v0.5.1[/TD][TD]83,49[/TD][TD]11096[/TD][TD]1079,37[/TD][TD]10,28[/TD][/TR]</v>
      </c>
      <c r="W4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(KBL)[/TD][TD]Tyrann[/TD][TD]2C/4T[/TD][TD]v0.5.1[/TD][TD]384,59[/TD][TD]5226[/TD][TD]497,55[/TD][TD]10,5[/TD][/TR]</v>
      </c>
    </row>
    <row r="42" spans="2:23" x14ac:dyDescent="0.3">
      <c r="B42" s="30">
        <v>37</v>
      </c>
      <c r="C42" s="31" t="s">
        <v>58</v>
      </c>
      <c r="D42" s="31" t="s">
        <v>85</v>
      </c>
      <c r="E42" s="31">
        <v>146</v>
      </c>
      <c r="F42" s="31" t="s">
        <v>76</v>
      </c>
      <c r="G42" s="31" t="s">
        <v>71</v>
      </c>
      <c r="H42" s="32"/>
      <c r="I42" s="32"/>
      <c r="J42" s="32" t="s">
        <v>40</v>
      </c>
      <c r="K42" s="33">
        <v>16.690000000000001</v>
      </c>
      <c r="L42" s="30">
        <v>18192</v>
      </c>
      <c r="M42" s="33">
        <v>3293.49</v>
      </c>
      <c r="N42" s="33">
        <v>5.52</v>
      </c>
      <c r="O42" s="34">
        <v>35.61</v>
      </c>
      <c r="P42" s="30">
        <v>12920</v>
      </c>
      <c r="Q42" s="33">
        <v>2173.7800000000002</v>
      </c>
      <c r="R42" s="33">
        <v>5.94</v>
      </c>
      <c r="S4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0">
        <v>38</v>
      </c>
      <c r="C43" s="31" t="s">
        <v>58</v>
      </c>
      <c r="D43" s="31" t="s">
        <v>85</v>
      </c>
      <c r="E43" s="31">
        <v>148</v>
      </c>
      <c r="F43" s="31" t="s">
        <v>74</v>
      </c>
      <c r="G43" s="31" t="s">
        <v>77</v>
      </c>
      <c r="H43" s="32"/>
      <c r="I43" s="32"/>
      <c r="J43" s="32" t="s">
        <v>40</v>
      </c>
      <c r="K43" s="33">
        <v>68.06</v>
      </c>
      <c r="L43" s="30">
        <v>28138</v>
      </c>
      <c r="M43" s="33">
        <v>522.16999999999996</v>
      </c>
      <c r="N43" s="33">
        <v>53.89</v>
      </c>
      <c r="O43" s="34">
        <v>1876.01</v>
      </c>
      <c r="P43" s="30">
        <v>7902</v>
      </c>
      <c r="Q43" s="33">
        <v>67.459999999999994</v>
      </c>
      <c r="R43" s="33">
        <v>117.13</v>
      </c>
      <c r="S4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0">
        <v>39</v>
      </c>
      <c r="C44" s="31" t="s">
        <v>58</v>
      </c>
      <c r="D44" s="31" t="s">
        <v>85</v>
      </c>
      <c r="E44" s="31">
        <v>154</v>
      </c>
      <c r="F44" s="31" t="s">
        <v>278</v>
      </c>
      <c r="G44" s="31" t="s">
        <v>75</v>
      </c>
      <c r="H44" s="32"/>
      <c r="I44" s="32"/>
      <c r="J44" s="32"/>
      <c r="K44" s="33">
        <v>58.25</v>
      </c>
      <c r="L44" s="30">
        <v>27864</v>
      </c>
      <c r="M44" s="33">
        <v>616.08000000000004</v>
      </c>
      <c r="N44" s="33">
        <v>45.23</v>
      </c>
      <c r="O44" s="34">
        <v>739.31</v>
      </c>
      <c r="P44" s="30">
        <v>12266</v>
      </c>
      <c r="Q44" s="33">
        <v>110.27</v>
      </c>
      <c r="R44" s="33">
        <v>111.24</v>
      </c>
      <c r="S4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T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(CFL)|hq-hq||v0.5.1|58,25|27864|616,08|45,23</v>
      </c>
      <c r="U4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(CFL)|hq-hq||v0.5.1|739,31|12266|110,27|111,24</v>
      </c>
      <c r="V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(CFL)[/TD][TD]hq-hq[/TD][TD][/TD][TD]v0.5.1[/TD][TD]58,25[/TD][TD]27864[/TD][TD]616,08[/TD][TD]45,23[/TD][/TR]</v>
      </c>
      <c r="W4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(CFL)[/TD][TD]hq-hq[/TD][TD][/TD][TD]v0.5.1[/TD][TD]739,31[/TD][TD]12266[/TD][TD]110,27[/TD][TD]111,24[/TD][/TR]</v>
      </c>
    </row>
    <row r="45" spans="2:23" x14ac:dyDescent="0.3">
      <c r="B45" s="30">
        <v>40</v>
      </c>
      <c r="C45" s="31" t="s">
        <v>58</v>
      </c>
      <c r="D45" s="31" t="s">
        <v>85</v>
      </c>
      <c r="E45" s="31">
        <v>154</v>
      </c>
      <c r="F45" s="31" t="s">
        <v>285</v>
      </c>
      <c r="G45" s="31" t="s">
        <v>75</v>
      </c>
      <c r="H45" s="32"/>
      <c r="I45" s="32" t="s">
        <v>79</v>
      </c>
      <c r="J45" s="32" t="s">
        <v>40</v>
      </c>
      <c r="K45" s="33">
        <v>54.74</v>
      </c>
      <c r="L45" s="30">
        <v>20650</v>
      </c>
      <c r="M45" s="33">
        <v>884.67</v>
      </c>
      <c r="N45" s="33">
        <v>23.34</v>
      </c>
      <c r="O45" s="34">
        <v>336.42</v>
      </c>
      <c r="P45" s="30">
        <v>10055</v>
      </c>
      <c r="Q45" s="33">
        <v>295.61</v>
      </c>
      <c r="R45" s="33">
        <v>34.020000000000003</v>
      </c>
      <c r="S4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T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(KBL)|hq-hq||v0.5.1|54,74|20650|884,67|23,34</v>
      </c>
      <c r="U4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(KBL)|hq-hq||v0.5.1|336,42|10055|295,61|34,02</v>
      </c>
      <c r="V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(KBL)[/TD][TD]hq-hq[/TD][TD][/TD][TD]v0.5.1[/TD][TD]54,74[/TD][TD]20650[/TD][TD]884,67[/TD][TD]23,34[/TD][/TR]</v>
      </c>
      <c r="W4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(KBL)[/TD][TD]hq-hq[/TD][TD][/TD][TD]v0.5.1[/TD][TD]336,42[/TD][TD]10055[/TD][TD]295,61[/TD][TD]34,02[/TD][/TR]</v>
      </c>
    </row>
    <row r="46" spans="2:23" x14ac:dyDescent="0.3">
      <c r="B46" s="30">
        <v>41</v>
      </c>
      <c r="C46" s="31" t="s">
        <v>58</v>
      </c>
      <c r="D46" s="31" t="s">
        <v>85</v>
      </c>
      <c r="E46" s="31">
        <v>155</v>
      </c>
      <c r="F46" s="31" t="s">
        <v>279</v>
      </c>
      <c r="G46" s="31" t="s">
        <v>80</v>
      </c>
      <c r="H46" s="32" t="s">
        <v>81</v>
      </c>
      <c r="I46" s="32"/>
      <c r="J46" s="32"/>
      <c r="K46" s="33">
        <v>61.55</v>
      </c>
      <c r="L46" s="30">
        <v>25887</v>
      </c>
      <c r="M46" s="33">
        <v>627.62</v>
      </c>
      <c r="N46" s="33">
        <v>41.25</v>
      </c>
      <c r="O46" s="34">
        <v>925.56</v>
      </c>
      <c r="P46" s="30">
        <v>12017</v>
      </c>
      <c r="Q46" s="33">
        <v>89.91</v>
      </c>
      <c r="R46" s="33">
        <v>133.65</v>
      </c>
      <c r="S4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T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(CFL)|Bernman|@5Ghz|v0.5.1|61,55|25887|627,62|41,25</v>
      </c>
      <c r="U4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(CFL)|Bernman|@5Ghz|v0.5.1|925,56|12017|89,91|133,65</v>
      </c>
      <c r="V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(CFL)[/TD][TD]Bernman[/TD][TD]@5Ghz[/TD][TD]v0.5.1[/TD][TD]61,55[/TD][TD]25887[/TD][TD]627,62[/TD][TD]41,25[/TD][/TR]</v>
      </c>
      <c r="W4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(CFL)[/TD][TD]Bernman[/TD][TD]@5Ghz[/TD][TD]v0.5.1[/TD][TD]925,56[/TD][TD]12017[/TD][TD]89,91[/TD][TD]133,65[/TD][/TR]</v>
      </c>
    </row>
    <row r="47" spans="2:23" x14ac:dyDescent="0.3">
      <c r="B47" s="30">
        <v>42</v>
      </c>
      <c r="C47" s="31" t="s">
        <v>58</v>
      </c>
      <c r="D47" s="31" t="s">
        <v>85</v>
      </c>
      <c r="E47" s="31">
        <v>156</v>
      </c>
      <c r="F47" s="31" t="s">
        <v>304</v>
      </c>
      <c r="G47" s="31" t="s">
        <v>69</v>
      </c>
      <c r="H47" s="32"/>
      <c r="I47" s="32"/>
      <c r="J47" s="32" t="s">
        <v>40</v>
      </c>
      <c r="K47" s="33">
        <v>168.79</v>
      </c>
      <c r="L47" s="30">
        <v>10124</v>
      </c>
      <c r="M47" s="33">
        <v>585.17999999999995</v>
      </c>
      <c r="N47" s="33">
        <v>17.3</v>
      </c>
      <c r="O47" s="34">
        <v>3171.28</v>
      </c>
      <c r="P47" s="30">
        <v>4516</v>
      </c>
      <c r="Q47" s="33">
        <v>69.83</v>
      </c>
      <c r="R47" s="33">
        <v>64.67</v>
      </c>
      <c r="S4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T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(CZN)|Darkearth27||v0.5.1|168,79|10124|585,18|17,3</v>
      </c>
      <c r="U4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(CZN)|Darkearth27||v0.5.1|3171,28|4516|69,83|64,67</v>
      </c>
      <c r="V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(CZN)[/TD][TD]Darkearth27[/TD][TD][/TD][TD]v0.5.1[/TD][TD]168,79[/TD][TD]10124[/TD][TD]585,18[/TD][TD]17,3[/TD][/TR]</v>
      </c>
      <c r="W4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(CZN)[/TD][TD]Darkearth27[/TD][TD][/TD][TD]v0.5.1[/TD][TD]3171,28[/TD][TD]4516[/TD][TD]69,83[/TD][TD]64,67[/TD][/TR]</v>
      </c>
    </row>
    <row r="48" spans="2:23" x14ac:dyDescent="0.3">
      <c r="B48" s="30">
        <v>43</v>
      </c>
      <c r="C48" s="31" t="s">
        <v>58</v>
      </c>
      <c r="D48" s="31" t="s">
        <v>85</v>
      </c>
      <c r="E48" s="31">
        <v>160</v>
      </c>
      <c r="F48" s="31" t="s">
        <v>43</v>
      </c>
      <c r="G48" s="31" t="s">
        <v>84</v>
      </c>
      <c r="H48" s="32"/>
      <c r="I48" s="32"/>
      <c r="J48" s="32"/>
      <c r="K48" s="33">
        <v>74.44</v>
      </c>
      <c r="L48" s="30">
        <v>26935</v>
      </c>
      <c r="M48" s="33">
        <v>498.76</v>
      </c>
      <c r="N48" s="33">
        <v>54</v>
      </c>
      <c r="O48" s="34">
        <v>6668.05</v>
      </c>
      <c r="P48" s="30">
        <v>4149</v>
      </c>
      <c r="Q48" s="33">
        <v>36.14</v>
      </c>
      <c r="R48" s="33">
        <v>114.8</v>
      </c>
      <c r="S4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0">
        <v>44</v>
      </c>
      <c r="C49" s="31" t="s">
        <v>83</v>
      </c>
      <c r="D49" s="31" t="s">
        <v>85</v>
      </c>
      <c r="E49" s="31">
        <v>165</v>
      </c>
      <c r="F49" s="31" t="s">
        <v>291</v>
      </c>
      <c r="G49" s="31" t="s">
        <v>86</v>
      </c>
      <c r="H49" s="32" t="s">
        <v>87</v>
      </c>
      <c r="I49" s="32"/>
      <c r="J49" s="32"/>
      <c r="K49" s="33">
        <v>158.59</v>
      </c>
      <c r="L49" s="30">
        <v>8278</v>
      </c>
      <c r="M49" s="33">
        <v>761.74</v>
      </c>
      <c r="N49" s="33">
        <v>10.87</v>
      </c>
      <c r="O49" s="34">
        <v>1878.68</v>
      </c>
      <c r="P49" s="30">
        <v>3886</v>
      </c>
      <c r="Q49" s="33">
        <v>136.99</v>
      </c>
      <c r="R49" s="33">
        <v>28.36</v>
      </c>
      <c r="S4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T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(RNR)|Groschi|Win 11|v0.6.0|158,59|8278|761,74|10,87</v>
      </c>
      <c r="U4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(RNR)|Groschi|Win 11|v0.6.0|1878,68|3886|136,99|28,36</v>
      </c>
      <c r="V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(RNR)[/TD][TD]Groschi[/TD][TD]Win 11[/TD][TD]v0.6.0[/TD][TD]158,59[/TD][TD]8278[/TD][TD]761,74[/TD][TD]10,87[/TD][/TR]</v>
      </c>
      <c r="W4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(RNR)[/TD][TD]Groschi[/TD][TD]Win 11[/TD][TD]v0.6.0[/TD][TD]1878,68[/TD][TD]3886[/TD][TD]136,99[/TD][TD]28,36[/TD][/TR]</v>
      </c>
    </row>
    <row r="50" spans="2:23" x14ac:dyDescent="0.3">
      <c r="B50" s="30">
        <v>45</v>
      </c>
      <c r="C50" s="31" t="s">
        <v>83</v>
      </c>
      <c r="D50" s="31" t="s">
        <v>88</v>
      </c>
      <c r="E50" s="31">
        <v>4</v>
      </c>
      <c r="F50" s="31" t="s">
        <v>46</v>
      </c>
      <c r="G50" s="31" t="s">
        <v>89</v>
      </c>
      <c r="H50" s="32" t="s">
        <v>90</v>
      </c>
      <c r="I50" s="32" t="s">
        <v>90</v>
      </c>
      <c r="J50" s="32" t="s">
        <v>40</v>
      </c>
      <c r="K50" s="33">
        <v>58.15</v>
      </c>
      <c r="L50" s="30">
        <v>33913</v>
      </c>
      <c r="M50" s="33">
        <v>507.07</v>
      </c>
      <c r="N50" s="33">
        <v>66.88</v>
      </c>
      <c r="O50" s="34">
        <v>4388.1099999999997</v>
      </c>
      <c r="P50" s="30">
        <v>4868</v>
      </c>
      <c r="Q50" s="33">
        <v>46.82</v>
      </c>
      <c r="R50" s="33">
        <v>103.97</v>
      </c>
      <c r="S5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0">
        <v>46</v>
      </c>
      <c r="C51" s="31" t="s">
        <v>83</v>
      </c>
      <c r="D51" s="31" t="s">
        <v>88</v>
      </c>
      <c r="E51" s="31">
        <v>5</v>
      </c>
      <c r="F51" s="31" t="s">
        <v>93</v>
      </c>
      <c r="G51" s="31" t="s">
        <v>91</v>
      </c>
      <c r="H51" s="32"/>
      <c r="I51" s="32"/>
      <c r="J51" s="32" t="s">
        <v>40</v>
      </c>
      <c r="K51" s="33">
        <v>90.06</v>
      </c>
      <c r="L51" s="30">
        <v>21193</v>
      </c>
      <c r="M51" s="33">
        <v>523.91999999999996</v>
      </c>
      <c r="N51" s="33">
        <v>40.450000000000003</v>
      </c>
      <c r="O51" s="34">
        <v>1843</v>
      </c>
      <c r="P51" s="30">
        <v>7230</v>
      </c>
      <c r="Q51" s="33">
        <v>75.05</v>
      </c>
      <c r="R51" s="33">
        <v>96.34</v>
      </c>
      <c r="S5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0">
        <v>47</v>
      </c>
      <c r="C52" s="31" t="s">
        <v>83</v>
      </c>
      <c r="D52" s="31" t="s">
        <v>88</v>
      </c>
      <c r="E52" s="31">
        <v>9</v>
      </c>
      <c r="F52" s="31" t="s">
        <v>44</v>
      </c>
      <c r="G52" s="31" t="s">
        <v>92</v>
      </c>
      <c r="H52" s="32" t="s">
        <v>116</v>
      </c>
      <c r="I52" s="32"/>
      <c r="J52" s="32"/>
      <c r="K52" s="33">
        <v>101.29</v>
      </c>
      <c r="L52" s="30">
        <v>15775</v>
      </c>
      <c r="M52" s="33">
        <v>625.84</v>
      </c>
      <c r="N52" s="33">
        <v>25.21</v>
      </c>
      <c r="O52" s="34">
        <v>2569.91</v>
      </c>
      <c r="P52" s="30">
        <v>5444</v>
      </c>
      <c r="Q52" s="33">
        <v>71.48</v>
      </c>
      <c r="R52" s="33">
        <v>76.150000000000006</v>
      </c>
      <c r="S5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0">
        <v>48</v>
      </c>
      <c r="C53" s="31" t="s">
        <v>83</v>
      </c>
      <c r="D53" s="31" t="s">
        <v>88</v>
      </c>
      <c r="E53" s="31">
        <v>10</v>
      </c>
      <c r="F53" s="31" t="s">
        <v>101</v>
      </c>
      <c r="G53" s="31" t="s">
        <v>94</v>
      </c>
      <c r="H53" s="32" t="s">
        <v>116</v>
      </c>
      <c r="I53" s="32"/>
      <c r="J53" s="32" t="s">
        <v>40</v>
      </c>
      <c r="K53" s="33">
        <v>147.36000000000001</v>
      </c>
      <c r="L53" s="30">
        <v>6619</v>
      </c>
      <c r="M53" s="33">
        <v>1025.22</v>
      </c>
      <c r="N53" s="33">
        <v>6.46</v>
      </c>
      <c r="O53" s="34">
        <v>1538.34</v>
      </c>
      <c r="P53" s="30">
        <v>2529</v>
      </c>
      <c r="Q53" s="33">
        <v>257.01</v>
      </c>
      <c r="R53" s="33">
        <v>9.84</v>
      </c>
      <c r="S5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0">
        <v>49</v>
      </c>
      <c r="C54" s="31" t="s">
        <v>83</v>
      </c>
      <c r="D54" s="31" t="s">
        <v>88</v>
      </c>
      <c r="E54" s="31">
        <v>13</v>
      </c>
      <c r="F54" s="31" t="s">
        <v>44</v>
      </c>
      <c r="G54" s="31" t="s">
        <v>95</v>
      </c>
      <c r="H54" s="32" t="s">
        <v>90</v>
      </c>
      <c r="I54" s="32" t="s">
        <v>90</v>
      </c>
      <c r="J54" s="32" t="s">
        <v>40</v>
      </c>
      <c r="K54" s="33">
        <v>69.31</v>
      </c>
      <c r="L54" s="30">
        <v>22812</v>
      </c>
      <c r="M54" s="33">
        <v>632.5</v>
      </c>
      <c r="N54" s="33">
        <v>36.07</v>
      </c>
      <c r="O54" s="34">
        <v>2268.8000000000002</v>
      </c>
      <c r="P54" s="30">
        <v>6201</v>
      </c>
      <c r="Q54" s="33">
        <v>71.08</v>
      </c>
      <c r="R54" s="33">
        <v>87.23</v>
      </c>
      <c r="S5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0">
        <v>50</v>
      </c>
      <c r="C55" s="31" t="s">
        <v>83</v>
      </c>
      <c r="D55" s="31" t="s">
        <v>88</v>
      </c>
      <c r="E55" s="31">
        <v>14</v>
      </c>
      <c r="F55" s="31" t="s">
        <v>44</v>
      </c>
      <c r="G55" s="31" t="s">
        <v>96</v>
      </c>
      <c r="H55" s="32" t="s">
        <v>97</v>
      </c>
      <c r="I55" s="32" t="s">
        <v>97</v>
      </c>
      <c r="J55" s="32" t="s">
        <v>40</v>
      </c>
      <c r="K55" s="33">
        <v>82.88</v>
      </c>
      <c r="L55" s="30">
        <v>19421.07</v>
      </c>
      <c r="M55" s="33">
        <v>621.27</v>
      </c>
      <c r="N55" s="33">
        <v>31.26</v>
      </c>
      <c r="O55" s="34">
        <v>2738.85</v>
      </c>
      <c r="P55" s="30">
        <v>5276.69</v>
      </c>
      <c r="Q55" s="33">
        <v>69.19</v>
      </c>
      <c r="R55" s="33">
        <v>76.260000000000005</v>
      </c>
      <c r="S5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0">
        <v>51</v>
      </c>
      <c r="C56" s="31" t="s">
        <v>83</v>
      </c>
      <c r="D56" s="31" t="s">
        <v>88</v>
      </c>
      <c r="E56" s="31">
        <v>20</v>
      </c>
      <c r="F56" s="31" t="s">
        <v>302</v>
      </c>
      <c r="G56" s="31" t="s">
        <v>98</v>
      </c>
      <c r="H56" s="32"/>
      <c r="I56" s="32"/>
      <c r="J56" s="32"/>
      <c r="K56" s="33">
        <v>107.39</v>
      </c>
      <c r="L56" s="30">
        <v>10395</v>
      </c>
      <c r="M56" s="33">
        <v>895.74</v>
      </c>
      <c r="N56" s="33">
        <v>11.63</v>
      </c>
      <c r="O56" s="34">
        <v>838.17</v>
      </c>
      <c r="P56" s="30">
        <v>5030</v>
      </c>
      <c r="Q56" s="33">
        <v>237.2</v>
      </c>
      <c r="R56" s="33">
        <v>21.21</v>
      </c>
      <c r="S5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T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(WKL)|Rabrogo||v0.6.0|107,39|10395|895,74|11,63</v>
      </c>
      <c r="U5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(WKL)|Rabrogo||v0.6.0|838,17|5030|237,2|21,21</v>
      </c>
      <c r="V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(WKL)[/TD][TD]Rabrogo[/TD][TD][/TD][TD]v0.6.0[/TD][TD]107,39[/TD][TD]10395[/TD][TD]895,74[/TD][TD]11,63[/TD][/TR]</v>
      </c>
      <c r="W5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(WKL)[/TD][TD]Rabrogo[/TD][TD][/TD][TD]v0.6.0[/TD][TD]838,17[/TD][TD]5030[/TD][TD]237,2[/TD][TD]21,21[/TD][/TR]</v>
      </c>
    </row>
    <row r="57" spans="2:23" x14ac:dyDescent="0.3">
      <c r="B57" s="30">
        <v>52</v>
      </c>
      <c r="C57" s="31" t="s">
        <v>83</v>
      </c>
      <c r="D57" s="31" t="s">
        <v>88</v>
      </c>
      <c r="E57" s="31">
        <v>36</v>
      </c>
      <c r="F57" s="31" t="s">
        <v>99</v>
      </c>
      <c r="G57" s="31" t="s">
        <v>100</v>
      </c>
      <c r="H57" s="32"/>
      <c r="I57" s="32"/>
      <c r="J57" s="32" t="s">
        <v>40</v>
      </c>
      <c r="K57" s="33">
        <v>40.92</v>
      </c>
      <c r="L57" s="30">
        <v>24128.5</v>
      </c>
      <c r="M57" s="33">
        <v>1012.91</v>
      </c>
      <c r="N57" s="33">
        <v>23.82</v>
      </c>
      <c r="O57" s="34">
        <v>451.85</v>
      </c>
      <c r="P57" s="30">
        <v>8980.59</v>
      </c>
      <c r="Q57" s="33">
        <v>246.44</v>
      </c>
      <c r="R57" s="33">
        <v>36.44</v>
      </c>
      <c r="S5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0">
        <v>53</v>
      </c>
      <c r="C58" s="31" t="s">
        <v>83</v>
      </c>
      <c r="D58" s="31" t="s">
        <v>88</v>
      </c>
      <c r="E58" s="31">
        <v>49</v>
      </c>
      <c r="F58" s="31" t="s">
        <v>101</v>
      </c>
      <c r="G58" s="31" t="s">
        <v>89</v>
      </c>
      <c r="H58" s="32" t="s">
        <v>132</v>
      </c>
      <c r="I58" s="32"/>
      <c r="J58" s="32" t="s">
        <v>40</v>
      </c>
      <c r="K58" s="33">
        <v>91.97</v>
      </c>
      <c r="L58" s="30">
        <v>9072</v>
      </c>
      <c r="M58" s="33">
        <v>1198.55</v>
      </c>
      <c r="N58" s="33">
        <v>7.57</v>
      </c>
      <c r="O58" s="34">
        <v>935.44</v>
      </c>
      <c r="P58" s="30">
        <v>3335</v>
      </c>
      <c r="Q58" s="33">
        <v>320.52999999999997</v>
      </c>
      <c r="R58" s="33">
        <v>10.41</v>
      </c>
      <c r="S5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0">
        <v>56</v>
      </c>
      <c r="C59" s="31" t="s">
        <v>83</v>
      </c>
      <c r="D59" s="31" t="s">
        <v>88</v>
      </c>
      <c r="E59" s="31">
        <v>57</v>
      </c>
      <c r="F59" s="31" t="s">
        <v>280</v>
      </c>
      <c r="G59" s="31" t="s">
        <v>102</v>
      </c>
      <c r="H59" s="32"/>
      <c r="I59" s="32" t="s">
        <v>103</v>
      </c>
      <c r="J59" s="32" t="s">
        <v>40</v>
      </c>
      <c r="K59" s="33">
        <v>104.65</v>
      </c>
      <c r="L59" s="30">
        <v>13860.34</v>
      </c>
      <c r="M59" s="33">
        <v>689.41</v>
      </c>
      <c r="N59" s="33">
        <v>20.100000000000001</v>
      </c>
      <c r="O59" s="34">
        <v>1370.41</v>
      </c>
      <c r="P59" s="30">
        <v>6344.53</v>
      </c>
      <c r="Q59" s="33">
        <v>115.01</v>
      </c>
      <c r="R59" s="33">
        <v>55.16</v>
      </c>
      <c r="S5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T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(CFL)|Blende Up||v0.6.0|104,65|13860|689,41|20,1</v>
      </c>
      <c r="U5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(CFL)|Blende Up||v0.6.0|1370,41|6345|115,01|55,16</v>
      </c>
      <c r="V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(CFL)[/TD][TD]Blende Up[/TD][TD][/TD][TD]v0.6.0[/TD][TD]104,65[/TD][TD]13860[/TD][TD]689,41[/TD][TD]20,1[/TD][/TR]</v>
      </c>
      <c r="W5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(CFL)[/TD][TD]Blende Up[/TD][TD][/TD][TD]v0.6.0[/TD][TD]1370,41[/TD][TD]6345[/TD][TD]115,01[/TD][TD]55,16[/TD][/TR]</v>
      </c>
    </row>
    <row r="60" spans="2:23" x14ac:dyDescent="0.3">
      <c r="B60" s="30">
        <v>57</v>
      </c>
      <c r="C60" s="31" t="s">
        <v>83</v>
      </c>
      <c r="D60" s="31" t="s">
        <v>88</v>
      </c>
      <c r="E60" s="31">
        <v>60</v>
      </c>
      <c r="F60" s="31" t="s">
        <v>104</v>
      </c>
      <c r="G60" s="31" t="s">
        <v>102</v>
      </c>
      <c r="H60" s="32"/>
      <c r="I60" s="32"/>
      <c r="J60" s="32" t="s">
        <v>40</v>
      </c>
      <c r="K60" s="33">
        <v>35.72</v>
      </c>
      <c r="L60" s="30">
        <v>27072.99</v>
      </c>
      <c r="M60" s="33">
        <v>1034.0899999999999</v>
      </c>
      <c r="N60" s="33">
        <v>26.28</v>
      </c>
      <c r="O60" s="34">
        <v>447.21</v>
      </c>
      <c r="P60" s="30">
        <v>11189.89</v>
      </c>
      <c r="Q60" s="33">
        <v>199.83</v>
      </c>
      <c r="R60" s="33">
        <v>56</v>
      </c>
      <c r="S6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0">
        <v>58</v>
      </c>
      <c r="C61" s="31" t="s">
        <v>83</v>
      </c>
      <c r="D61" s="31" t="s">
        <v>88</v>
      </c>
      <c r="E61" s="31">
        <v>60</v>
      </c>
      <c r="F61" s="31" t="s">
        <v>106</v>
      </c>
      <c r="G61" s="31" t="s">
        <v>102</v>
      </c>
      <c r="H61" s="32"/>
      <c r="I61" s="32"/>
      <c r="J61" s="32"/>
      <c r="K61" s="33">
        <v>58.95</v>
      </c>
      <c r="L61" s="30">
        <v>13379.46</v>
      </c>
      <c r="M61" s="33">
        <v>1267.9000000000001</v>
      </c>
      <c r="N61" s="33">
        <v>10.55</v>
      </c>
      <c r="O61" s="34">
        <v>184.8</v>
      </c>
      <c r="P61" s="30">
        <v>9015.32</v>
      </c>
      <c r="Q61" s="33">
        <v>600.22</v>
      </c>
      <c r="R61" s="33">
        <v>15.02</v>
      </c>
      <c r="S6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0">
        <v>59</v>
      </c>
      <c r="C62" s="31" t="s">
        <v>58</v>
      </c>
      <c r="D62" s="31" t="s">
        <v>88</v>
      </c>
      <c r="E62" s="31">
        <v>39</v>
      </c>
      <c r="F62" s="31" t="s">
        <v>107</v>
      </c>
      <c r="G62" s="31" t="s">
        <v>108</v>
      </c>
      <c r="H62" s="32"/>
      <c r="I62" s="32"/>
      <c r="J62" s="32" t="s">
        <v>40</v>
      </c>
      <c r="K62" s="33">
        <v>41.74</v>
      </c>
      <c r="L62" s="30">
        <v>30535</v>
      </c>
      <c r="M62" s="33">
        <v>784.57</v>
      </c>
      <c r="N62" s="33">
        <v>38.92</v>
      </c>
      <c r="O62" s="34">
        <v>768.82</v>
      </c>
      <c r="P62" s="30">
        <v>11691</v>
      </c>
      <c r="Q62" s="33">
        <v>111.26</v>
      </c>
      <c r="R62" s="33">
        <v>105.08</v>
      </c>
      <c r="S6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0">
        <v>60</v>
      </c>
      <c r="C63" s="31" t="s">
        <v>83</v>
      </c>
      <c r="D63" s="31" t="s">
        <v>88</v>
      </c>
      <c r="E63" s="31">
        <v>63</v>
      </c>
      <c r="F63" s="31" t="s">
        <v>110</v>
      </c>
      <c r="G63" s="31" t="s">
        <v>111</v>
      </c>
      <c r="H63" s="32"/>
      <c r="I63" s="32"/>
      <c r="J63" s="32" t="s">
        <v>40</v>
      </c>
      <c r="K63" s="33">
        <v>37.380000000000003</v>
      </c>
      <c r="L63" s="30">
        <v>18966</v>
      </c>
      <c r="M63" s="33">
        <v>1410.7</v>
      </c>
      <c r="N63" s="33">
        <v>13.44</v>
      </c>
      <c r="O63" s="34">
        <v>177.27</v>
      </c>
      <c r="P63" s="30">
        <v>10172</v>
      </c>
      <c r="Q63" s="33">
        <v>554.55999999999995</v>
      </c>
      <c r="R63" s="33">
        <v>18.34</v>
      </c>
      <c r="S6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0">
        <v>61</v>
      </c>
      <c r="C64" s="31" t="s">
        <v>83</v>
      </c>
      <c r="D64" s="31" t="s">
        <v>88</v>
      </c>
      <c r="E64" s="31">
        <v>83</v>
      </c>
      <c r="F64" s="31" t="s">
        <v>101</v>
      </c>
      <c r="G64" s="31" t="s">
        <v>112</v>
      </c>
      <c r="H64" s="32" t="s">
        <v>116</v>
      </c>
      <c r="I64" s="32"/>
      <c r="J64" s="32" t="s">
        <v>40</v>
      </c>
      <c r="K64" s="33">
        <v>43.45</v>
      </c>
      <c r="L64" s="30">
        <v>19568</v>
      </c>
      <c r="M64" s="33">
        <v>1239.32</v>
      </c>
      <c r="N64" s="33">
        <v>14.98</v>
      </c>
      <c r="O64" s="34">
        <v>458.58</v>
      </c>
      <c r="P64" s="30">
        <v>5880</v>
      </c>
      <c r="Q64" s="33">
        <v>370.88</v>
      </c>
      <c r="R64" s="33">
        <v>15.85</v>
      </c>
      <c r="S6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0">
        <v>62</v>
      </c>
      <c r="C65" s="31" t="s">
        <v>83</v>
      </c>
      <c r="D65" s="31" t="s">
        <v>88</v>
      </c>
      <c r="E65" s="31">
        <v>102</v>
      </c>
      <c r="F65" s="31" t="s">
        <v>114</v>
      </c>
      <c r="G65" s="31" t="s">
        <v>113</v>
      </c>
      <c r="H65" s="32"/>
      <c r="I65" s="32"/>
      <c r="J65" s="32" t="s">
        <v>40</v>
      </c>
      <c r="K65" s="33">
        <v>28.37</v>
      </c>
      <c r="L65" s="30">
        <v>30292</v>
      </c>
      <c r="M65" s="33">
        <v>1163.82</v>
      </c>
      <c r="N65" s="33">
        <v>26.03</v>
      </c>
      <c r="O65" s="34">
        <v>226.44</v>
      </c>
      <c r="P65" s="30">
        <v>17714</v>
      </c>
      <c r="Q65" s="33">
        <v>249.31</v>
      </c>
      <c r="R65" s="33">
        <v>71.05</v>
      </c>
      <c r="S6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0">
        <v>63</v>
      </c>
      <c r="C66" s="31" t="s">
        <v>83</v>
      </c>
      <c r="D66" s="31" t="s">
        <v>88</v>
      </c>
      <c r="E66" s="31">
        <v>102</v>
      </c>
      <c r="F66" s="31" t="s">
        <v>115</v>
      </c>
      <c r="G66" s="31" t="s">
        <v>113</v>
      </c>
      <c r="H66" s="32"/>
      <c r="I66" s="32"/>
      <c r="J66" s="32"/>
      <c r="K66" s="33">
        <v>112.03</v>
      </c>
      <c r="L66" s="30">
        <v>6987</v>
      </c>
      <c r="M66" s="33">
        <v>1277.45</v>
      </c>
      <c r="N66" s="33">
        <v>5.47</v>
      </c>
      <c r="O66" s="34">
        <v>388.05</v>
      </c>
      <c r="P66" s="30">
        <v>4965</v>
      </c>
      <c r="Q66" s="33">
        <v>519.01</v>
      </c>
      <c r="R66" s="33">
        <v>9.57</v>
      </c>
      <c r="S6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0">
        <v>64</v>
      </c>
      <c r="C67" s="31" t="s">
        <v>83</v>
      </c>
      <c r="D67" s="31" t="s">
        <v>88</v>
      </c>
      <c r="E67" s="31">
        <v>112</v>
      </c>
      <c r="F67" s="31" t="s">
        <v>44</v>
      </c>
      <c r="G67" s="31" t="s">
        <v>117</v>
      </c>
      <c r="H67" s="32" t="s">
        <v>118</v>
      </c>
      <c r="I67" s="32"/>
      <c r="J67" s="32" t="s">
        <v>40</v>
      </c>
      <c r="K67" s="33">
        <v>54.07</v>
      </c>
      <c r="L67" s="30">
        <v>29484.61</v>
      </c>
      <c r="M67" s="33">
        <v>627.24</v>
      </c>
      <c r="N67" s="33">
        <v>47.01</v>
      </c>
      <c r="O67" s="34">
        <v>1920.89</v>
      </c>
      <c r="P67" s="30">
        <v>7361.79</v>
      </c>
      <c r="Q67" s="33">
        <v>70.72</v>
      </c>
      <c r="R67" s="33">
        <v>104.1</v>
      </c>
      <c r="S6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0">
        <v>65</v>
      </c>
      <c r="C68" s="31" t="s">
        <v>83</v>
      </c>
      <c r="D68" s="31" t="s">
        <v>85</v>
      </c>
      <c r="E68" s="31">
        <v>190</v>
      </c>
      <c r="F68" s="31" t="s">
        <v>303</v>
      </c>
      <c r="G68" s="31" t="s">
        <v>16</v>
      </c>
      <c r="H68" s="32" t="s">
        <v>22</v>
      </c>
      <c r="I68" s="32" t="s">
        <v>54</v>
      </c>
      <c r="J68" s="32" t="s">
        <v>40</v>
      </c>
      <c r="K68" s="33">
        <v>256</v>
      </c>
      <c r="L68" s="30">
        <v>5293</v>
      </c>
      <c r="M68" s="33">
        <v>737.97</v>
      </c>
      <c r="N68" s="33">
        <v>7.17</v>
      </c>
      <c r="O68" s="34">
        <v>4673.21</v>
      </c>
      <c r="P68" s="30">
        <v>2530</v>
      </c>
      <c r="Q68" s="33">
        <v>84.58</v>
      </c>
      <c r="R68" s="33">
        <v>29.91</v>
      </c>
      <c r="S6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T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(CZN)|Monkey|Win: Energy Saving|v0.6.0|256|5293|737,97|7,17</v>
      </c>
      <c r="U6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(CZN)|Monkey|Win: Energy Saving|v0.6.0|4673,21|2530|84,58|29,91</v>
      </c>
      <c r="V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(CZN)[/TD][TD]Monkey[/TD][TD]Win: Energy Saving[/TD][TD]v0.6.0[/TD][TD]256[/TD][TD]5293[/TD][TD]737,97[/TD][TD]7,17[/TD][/TR]</v>
      </c>
      <c r="W6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(CZN)[/TD][TD]Monkey[/TD][TD]Win: Energy Saving[/TD][TD]v0.6.0[/TD][TD]4673,21[/TD][TD]2530[/TD][TD]84,58[/TD][TD]29,91[/TD][/TR]</v>
      </c>
    </row>
    <row r="69" spans="2:23" x14ac:dyDescent="0.3">
      <c r="B69" s="30">
        <v>66</v>
      </c>
      <c r="C69" s="31" t="s">
        <v>109</v>
      </c>
      <c r="D69" s="31" t="s">
        <v>85</v>
      </c>
      <c r="E69" s="31">
        <v>204</v>
      </c>
      <c r="F69" s="31" t="s">
        <v>74</v>
      </c>
      <c r="G69" s="31" t="s">
        <v>77</v>
      </c>
      <c r="H69" s="32"/>
      <c r="I69" s="32"/>
      <c r="J69" s="32"/>
      <c r="K69" s="33">
        <v>77.22</v>
      </c>
      <c r="L69" s="30">
        <v>24558</v>
      </c>
      <c r="M69" s="33">
        <v>527.33000000000004</v>
      </c>
      <c r="N69" s="33">
        <v>46.57</v>
      </c>
      <c r="O69" s="34">
        <v>2341.54</v>
      </c>
      <c r="P69" s="30">
        <v>6777</v>
      </c>
      <c r="Q69" s="33">
        <v>63.01</v>
      </c>
      <c r="R69" s="33">
        <v>107.56</v>
      </c>
      <c r="S6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0">
        <v>67</v>
      </c>
      <c r="C70" s="31" t="s">
        <v>109</v>
      </c>
      <c r="D70" s="31" t="s">
        <v>88</v>
      </c>
      <c r="E70" s="31">
        <v>132</v>
      </c>
      <c r="F70" s="31" t="s">
        <v>101</v>
      </c>
      <c r="G70" s="31" t="s">
        <v>94</v>
      </c>
      <c r="H70" s="32" t="s">
        <v>126</v>
      </c>
      <c r="I70" s="32" t="s">
        <v>133</v>
      </c>
      <c r="J70" s="32" t="s">
        <v>40</v>
      </c>
      <c r="K70" s="33">
        <v>180.54</v>
      </c>
      <c r="L70" s="30">
        <v>5863</v>
      </c>
      <c r="M70" s="33">
        <v>944.68</v>
      </c>
      <c r="N70" s="33">
        <v>6.21</v>
      </c>
      <c r="O70" s="34">
        <v>1709.41</v>
      </c>
      <c r="P70" s="30">
        <v>2399</v>
      </c>
      <c r="Q70" s="33">
        <v>243.84</v>
      </c>
      <c r="R70" s="33">
        <v>9.84</v>
      </c>
      <c r="S7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0">
        <v>68</v>
      </c>
      <c r="C71" s="31" t="s">
        <v>83</v>
      </c>
      <c r="D71" s="31" t="s">
        <v>88</v>
      </c>
      <c r="E71" s="31">
        <v>118</v>
      </c>
      <c r="F71" s="31" t="s">
        <v>130</v>
      </c>
      <c r="G71" s="31" t="s">
        <v>127</v>
      </c>
      <c r="H71" s="32" t="s">
        <v>129</v>
      </c>
      <c r="I71" s="32" t="s">
        <v>128</v>
      </c>
      <c r="J71" s="32" t="s">
        <v>40</v>
      </c>
      <c r="K71" s="33">
        <v>147.47999999999999</v>
      </c>
      <c r="L71" s="30">
        <v>12519</v>
      </c>
      <c r="M71" s="33">
        <v>541.62</v>
      </c>
      <c r="N71" s="33">
        <v>23.11</v>
      </c>
      <c r="O71" s="34">
        <v>2564.7600000000002</v>
      </c>
      <c r="P71" s="30">
        <v>3825</v>
      </c>
      <c r="Q71" s="33">
        <v>101.94</v>
      </c>
      <c r="R71" s="33">
        <v>37.520000000000003</v>
      </c>
      <c r="S7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0">
        <v>69</v>
      </c>
      <c r="C72" s="31" t="s">
        <v>109</v>
      </c>
      <c r="D72" s="31" t="s">
        <v>88</v>
      </c>
      <c r="E72" s="31">
        <v>137</v>
      </c>
      <c r="F72" s="31" t="s">
        <v>101</v>
      </c>
      <c r="G72" s="31" t="s">
        <v>112</v>
      </c>
      <c r="H72" s="32"/>
      <c r="I72" s="32"/>
      <c r="J72" s="32" t="s">
        <v>40</v>
      </c>
      <c r="K72" s="33">
        <v>35.340000000000003</v>
      </c>
      <c r="L72" s="30">
        <v>20603</v>
      </c>
      <c r="M72" s="33">
        <v>1373.38</v>
      </c>
      <c r="N72" s="33">
        <v>15</v>
      </c>
      <c r="O72" s="34">
        <v>443.88</v>
      </c>
      <c r="P72" s="30">
        <v>6048</v>
      </c>
      <c r="Q72" s="33">
        <v>372.52</v>
      </c>
      <c r="R72" s="33">
        <v>16.23</v>
      </c>
      <c r="S7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0">
        <v>70</v>
      </c>
      <c r="C73" s="31" t="s">
        <v>109</v>
      </c>
      <c r="D73" s="31" t="s">
        <v>88</v>
      </c>
      <c r="E73" s="31">
        <v>140</v>
      </c>
      <c r="F73" s="31" t="s">
        <v>101</v>
      </c>
      <c r="G73" s="31" t="s">
        <v>89</v>
      </c>
      <c r="H73" s="32" t="s">
        <v>131</v>
      </c>
      <c r="I73" s="32"/>
      <c r="J73" s="32" t="s">
        <v>40</v>
      </c>
      <c r="K73" s="33">
        <v>144.37</v>
      </c>
      <c r="L73" s="30">
        <v>6717</v>
      </c>
      <c r="M73" s="33">
        <v>1031.19</v>
      </c>
      <c r="N73" s="33">
        <v>6.51</v>
      </c>
      <c r="O73" s="34">
        <v>1517.62</v>
      </c>
      <c r="P73" s="30">
        <v>2129</v>
      </c>
      <c r="Q73" s="33">
        <v>309.45999999999998</v>
      </c>
      <c r="R73" s="33">
        <v>6.88</v>
      </c>
      <c r="S7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0">
        <v>71</v>
      </c>
      <c r="C74" s="31" t="s">
        <v>109</v>
      </c>
      <c r="D74" s="31" t="s">
        <v>88</v>
      </c>
      <c r="E74" s="31">
        <v>143</v>
      </c>
      <c r="F74" s="31" t="s">
        <v>280</v>
      </c>
      <c r="G74" s="31" t="s">
        <v>102</v>
      </c>
      <c r="H74" s="32"/>
      <c r="I74" s="32"/>
      <c r="J74" s="32"/>
      <c r="K74" s="33">
        <v>111.07</v>
      </c>
      <c r="L74" s="30">
        <v>13062.5</v>
      </c>
      <c r="M74" s="33">
        <v>689.24</v>
      </c>
      <c r="N74" s="33">
        <v>18.95</v>
      </c>
      <c r="O74" s="34">
        <v>1535</v>
      </c>
      <c r="P74" s="30">
        <f>27143.22/5</f>
        <v>5428.6440000000002</v>
      </c>
      <c r="Q74" s="33">
        <v>120</v>
      </c>
      <c r="R74" s="33">
        <v>45.24</v>
      </c>
      <c r="S7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[71]</v>
      </c>
      <c r="T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(CFL)|Blende Up||v0.7.0|111,07|13063|689,24|18,95</v>
      </c>
      <c r="U7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(CFL)|Blende Up||v0.7.0|1535|5429|120|45,24</v>
      </c>
      <c r="V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(CFL)[/TD][TD]Blende Up[/TD][TD][/TD][TD]v0.7.0[/TD][TD]111,07[/TD][TD]13063[/TD][TD]689,24[/TD][TD]18,95[/TD][/TR]</v>
      </c>
      <c r="W7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(CFL)[/TD][TD]Blende Up[/TD][TD][/TD][TD]v0.7.0[/TD][TD]1535[/TD][TD]5429[/TD][TD]120[/TD][TD]45,24[/TD][/TR]</v>
      </c>
    </row>
    <row r="75" spans="2:23" x14ac:dyDescent="0.3">
      <c r="B75" s="30">
        <v>72</v>
      </c>
      <c r="C75" s="31" t="s">
        <v>109</v>
      </c>
      <c r="D75" s="31" t="s">
        <v>88</v>
      </c>
      <c r="E75" s="31">
        <v>149</v>
      </c>
      <c r="F75" s="31" t="s">
        <v>134</v>
      </c>
      <c r="G75" s="31" t="s">
        <v>135</v>
      </c>
      <c r="H75" s="32"/>
      <c r="I75" s="32"/>
      <c r="J75" s="32" t="s">
        <v>40</v>
      </c>
      <c r="K75" s="33">
        <v>50.22</v>
      </c>
      <c r="L75" s="30">
        <v>25952</v>
      </c>
      <c r="M75" s="33">
        <v>767.28</v>
      </c>
      <c r="N75" s="33">
        <v>33.82</v>
      </c>
      <c r="O75" s="34">
        <v>1502.87</v>
      </c>
      <c r="P75" s="30">
        <v>7620</v>
      </c>
      <c r="Q75" s="33">
        <v>87.32</v>
      </c>
      <c r="R75" s="33">
        <v>87.26</v>
      </c>
      <c r="S7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0">
        <v>73</v>
      </c>
      <c r="C76" s="31" t="s">
        <v>109</v>
      </c>
      <c r="D76" s="31" t="s">
        <v>88</v>
      </c>
      <c r="E76" s="31">
        <v>152</v>
      </c>
      <c r="F76" s="31" t="s">
        <v>101</v>
      </c>
      <c r="G76" s="31" t="s">
        <v>135</v>
      </c>
      <c r="H76" s="32" t="s">
        <v>136</v>
      </c>
      <c r="I76" s="32"/>
      <c r="J76" s="32"/>
      <c r="K76" s="33">
        <v>78.09</v>
      </c>
      <c r="L76" s="30">
        <v>13745</v>
      </c>
      <c r="M76" s="33">
        <v>931.73</v>
      </c>
      <c r="N76" s="33">
        <v>14.75</v>
      </c>
      <c r="O76" s="34">
        <v>590.89</v>
      </c>
      <c r="P76" s="30">
        <v>5238</v>
      </c>
      <c r="Q76" s="33">
        <v>323.11</v>
      </c>
      <c r="R76" s="33">
        <v>16.21</v>
      </c>
      <c r="S7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0">
        <v>74</v>
      </c>
      <c r="C77" s="31" t="s">
        <v>109</v>
      </c>
      <c r="D77" s="31" t="s">
        <v>85</v>
      </c>
      <c r="E77" s="31">
        <v>205</v>
      </c>
      <c r="F77" s="31" t="s">
        <v>290</v>
      </c>
      <c r="G77" s="31" t="s">
        <v>11</v>
      </c>
      <c r="H77" s="32"/>
      <c r="I77" s="32"/>
      <c r="J77" s="32"/>
      <c r="K77" s="33">
        <v>190</v>
      </c>
      <c r="L77" s="30">
        <v>7302.14</v>
      </c>
      <c r="M77" s="33">
        <v>720.78</v>
      </c>
      <c r="N77" s="33">
        <v>10.130000000000001</v>
      </c>
      <c r="O77" s="34">
        <v>2061.89</v>
      </c>
      <c r="P77" s="30">
        <f>10894.91/4</f>
        <v>2723.7275</v>
      </c>
      <c r="Q77" s="33">
        <f>712.25/4</f>
        <v>178.0625</v>
      </c>
      <c r="R77" s="33">
        <v>15.3</v>
      </c>
      <c r="S7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[74]</v>
      </c>
      <c r="T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(RNR)|Poekel||v0.7.0|190|7302|720,78|10,13</v>
      </c>
      <c r="U7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(RNR)|Poekel||v0.7.0|2061,89|2724|178,06|15,3</v>
      </c>
      <c r="V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(RNR)[/TD][TD]Poekel[/TD][TD][/TD][TD]v0.7.0[/TD][TD]190[/TD][TD]7302[/TD][TD]720,78[/TD][TD]10,13[/TD][/TR]</v>
      </c>
      <c r="W7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(RNR)[/TD][TD]Poekel[/TD][TD][/TD][TD]v0.7.0[/TD][TD]2061,89[/TD][TD]2724[/TD][TD]178,06[/TD][TD]15,3[/TD][/TR]</v>
      </c>
    </row>
    <row r="78" spans="2:23" x14ac:dyDescent="0.3">
      <c r="B78" s="30">
        <v>75</v>
      </c>
      <c r="C78" s="31" t="s">
        <v>109</v>
      </c>
      <c r="D78" s="31" t="s">
        <v>85</v>
      </c>
      <c r="E78" s="31">
        <v>212</v>
      </c>
      <c r="F78" s="31" t="s">
        <v>139</v>
      </c>
      <c r="G78" s="31" t="s">
        <v>140</v>
      </c>
      <c r="H78" s="32"/>
      <c r="I78" s="32"/>
      <c r="J78" s="32"/>
      <c r="K78" s="33">
        <v>126.49</v>
      </c>
      <c r="L78" s="30">
        <v>7799</v>
      </c>
      <c r="M78" s="33">
        <v>1013.61</v>
      </c>
      <c r="N78" s="33">
        <v>7.69</v>
      </c>
      <c r="O78" s="34">
        <v>1216.69</v>
      </c>
      <c r="P78" s="30">
        <v>2588</v>
      </c>
      <c r="Q78" s="33">
        <v>317.62</v>
      </c>
      <c r="R78" s="33">
        <v>8.15</v>
      </c>
      <c r="S7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0">
        <v>76</v>
      </c>
      <c r="C79" s="31" t="s">
        <v>109</v>
      </c>
      <c r="D79" s="31" t="s">
        <v>88</v>
      </c>
      <c r="E79" s="31">
        <v>173</v>
      </c>
      <c r="F79" s="31" t="s">
        <v>93</v>
      </c>
      <c r="G79" s="31" t="s">
        <v>141</v>
      </c>
      <c r="H79" s="32"/>
      <c r="I79" s="32"/>
      <c r="J79" s="32"/>
      <c r="K79" s="33">
        <v>94.92</v>
      </c>
      <c r="L79" s="30">
        <v>20057.62</v>
      </c>
      <c r="M79" s="33">
        <v>525.22</v>
      </c>
      <c r="N79" s="33">
        <v>38.19</v>
      </c>
      <c r="O79" s="34">
        <v>2098.9899999999998</v>
      </c>
      <c r="P79" s="30">
        <f>46962.81/8</f>
        <v>5870.3512499999997</v>
      </c>
      <c r="Q79" s="33">
        <f>649.26/8</f>
        <v>81.157499999999999</v>
      </c>
      <c r="R79" s="33">
        <v>72.33</v>
      </c>
      <c r="S7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0">
        <v>77</v>
      </c>
      <c r="C80" s="31" t="s">
        <v>109</v>
      </c>
      <c r="D80" s="31" t="s">
        <v>85</v>
      </c>
      <c r="E80" s="31">
        <v>234</v>
      </c>
      <c r="F80" s="31" t="s">
        <v>304</v>
      </c>
      <c r="G80" s="31" t="s">
        <v>145</v>
      </c>
      <c r="H80" s="32"/>
      <c r="I80" s="32"/>
      <c r="J80" s="32"/>
      <c r="K80" s="33">
        <v>210.66</v>
      </c>
      <c r="L80" s="30">
        <v>8085</v>
      </c>
      <c r="M80" s="33">
        <v>587.17999999999995</v>
      </c>
      <c r="N80" s="33">
        <v>13.77</v>
      </c>
      <c r="O80" s="34">
        <v>3492.77</v>
      </c>
      <c r="P80" s="30">
        <v>3775</v>
      </c>
      <c r="Q80" s="33">
        <v>75.84</v>
      </c>
      <c r="R80" s="33">
        <v>49.77</v>
      </c>
      <c r="S8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[77]</v>
      </c>
      <c r="T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(CZN)|Fondness||v0.7.0|210,66|8085|587,18|13,77</v>
      </c>
      <c r="U8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(CZN)|Fondness||v0.7.0|3492,77|3775|75,84|49,77</v>
      </c>
      <c r="V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(CZN)[/TD][TD]Fondness[/TD][TD][/TD][TD]v0.7.0[/TD][TD]210,66[/TD][TD]8085[/TD][TD]587,18[/TD][TD]13,77[/TD][/TR]</v>
      </c>
      <c r="W8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(CZN)[/TD][TD]Fondness[/TD][TD][/TD][TD]v0.7.0[/TD][TD]3492,77[/TD][TD]3775[/TD][TD]75,84[/TD][TD]49,77[/TD][/TR]</v>
      </c>
    </row>
    <row r="81" spans="2:23" x14ac:dyDescent="0.3">
      <c r="B81" s="30">
        <v>78</v>
      </c>
      <c r="C81" s="31" t="s">
        <v>109</v>
      </c>
      <c r="D81" s="31" t="s">
        <v>85</v>
      </c>
      <c r="E81" s="31">
        <v>241</v>
      </c>
      <c r="F81" s="31" t="s">
        <v>93</v>
      </c>
      <c r="G81" s="31" t="s">
        <v>146</v>
      </c>
      <c r="H81" s="32"/>
      <c r="I81" s="32"/>
      <c r="J81" s="32" t="s">
        <v>40</v>
      </c>
      <c r="K81" s="33">
        <v>78.38</v>
      </c>
      <c r="L81" s="30">
        <v>23969.25</v>
      </c>
      <c r="M81" s="33">
        <v>532.30999999999995</v>
      </c>
      <c r="N81" s="33">
        <v>45.03</v>
      </c>
      <c r="O81" s="34">
        <v>2001.77</v>
      </c>
      <c r="P81" s="30">
        <v>6042</v>
      </c>
      <c r="Q81" s="33">
        <v>82.7</v>
      </c>
      <c r="R81" s="33">
        <v>73.08</v>
      </c>
      <c r="S8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0">
        <v>79</v>
      </c>
      <c r="C82" s="31" t="s">
        <v>147</v>
      </c>
      <c r="D82" s="31" t="s">
        <v>85</v>
      </c>
      <c r="E82" s="31">
        <v>242</v>
      </c>
      <c r="F82" s="31" t="s">
        <v>148</v>
      </c>
      <c r="G82" s="31" t="s">
        <v>149</v>
      </c>
      <c r="H82" s="32"/>
      <c r="I82" s="32"/>
      <c r="J82" s="32"/>
      <c r="K82" s="33">
        <v>95.02</v>
      </c>
      <c r="L82" s="30">
        <v>8577.2000000000007</v>
      </c>
      <c r="M82" s="33">
        <v>1227</v>
      </c>
      <c r="N82" s="33">
        <v>6.99</v>
      </c>
      <c r="O82" s="34">
        <v>512.39</v>
      </c>
      <c r="P82" s="30">
        <f>7406.61/2</f>
        <v>3703.3049999999998</v>
      </c>
      <c r="Q82" s="33">
        <f>1054/2</f>
        <v>527</v>
      </c>
      <c r="R82" s="33">
        <v>7.03</v>
      </c>
      <c r="S8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0">
        <v>80</v>
      </c>
      <c r="C83" s="31" t="s">
        <v>147</v>
      </c>
      <c r="D83" s="31" t="s">
        <v>85</v>
      </c>
      <c r="E83" s="31">
        <v>244</v>
      </c>
      <c r="F83" s="31" t="s">
        <v>151</v>
      </c>
      <c r="G83" s="31" t="s">
        <v>150</v>
      </c>
      <c r="H83" s="32"/>
      <c r="I83" s="32"/>
      <c r="J83" s="32"/>
      <c r="K83" s="33">
        <v>65.849999999999994</v>
      </c>
      <c r="L83" s="30">
        <v>9505</v>
      </c>
      <c r="M83" s="33">
        <v>1597.64</v>
      </c>
      <c r="N83" s="33">
        <v>5.95</v>
      </c>
      <c r="O83" s="34">
        <v>287.18</v>
      </c>
      <c r="P83" s="30">
        <v>4550</v>
      </c>
      <c r="Q83" s="33">
        <v>765.23</v>
      </c>
      <c r="R83" s="33">
        <v>5.95</v>
      </c>
      <c r="S8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0">
        <v>81</v>
      </c>
      <c r="C84" s="31" t="s">
        <v>109</v>
      </c>
      <c r="D84" s="31" t="s">
        <v>88</v>
      </c>
      <c r="E84" s="31">
        <v>178</v>
      </c>
      <c r="F84" s="31" t="s">
        <v>292</v>
      </c>
      <c r="G84" s="31" t="s">
        <v>152</v>
      </c>
      <c r="H84" s="32"/>
      <c r="I84" s="32"/>
      <c r="J84" s="32"/>
      <c r="K84" s="33">
        <v>188.44</v>
      </c>
      <c r="L84" s="30">
        <v>6349.88</v>
      </c>
      <c r="M84" s="33">
        <v>835.72</v>
      </c>
      <c r="N84" s="33">
        <v>7.6</v>
      </c>
      <c r="O84" s="34">
        <v>1513.55</v>
      </c>
      <c r="P84" s="30">
        <f>16300.78/4</f>
        <v>4075.1950000000002</v>
      </c>
      <c r="Q84" s="33">
        <f>648.51/4</f>
        <v>162.1275</v>
      </c>
      <c r="R84" s="33">
        <v>25.14</v>
      </c>
      <c r="S8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[81]</v>
      </c>
      <c r="T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(RNR)|Lord Maiki||v0.7.0|188,44|6350|835,72|7,6</v>
      </c>
      <c r="U8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(RNR)|Lord Maiki||v0.7.0|1513,55|4075|162,13|25,14</v>
      </c>
      <c r="V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(RNR)[/TD][TD]Lord Maiki[/TD][TD][/TD][TD]v0.7.0[/TD][TD]188,44[/TD][TD]6350[/TD][TD]835,72[/TD][TD]7,6[/TD][/TR]</v>
      </c>
      <c r="W84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(RNR)[/TD][TD]Lord Maiki[/TD][TD][/TD][TD]v0.7.0[/TD][TD]1513,55[/TD][TD]4075[/TD][TD]162,13[/TD][TD]25,14[/TD][/TR]</v>
      </c>
    </row>
    <row r="85" spans="2:23" x14ac:dyDescent="0.3">
      <c r="B85" s="30">
        <v>82</v>
      </c>
      <c r="C85" s="31" t="s">
        <v>109</v>
      </c>
      <c r="D85" s="31" t="s">
        <v>88</v>
      </c>
      <c r="E85" s="31">
        <v>181</v>
      </c>
      <c r="F85" s="31" t="s">
        <v>51</v>
      </c>
      <c r="G85" s="31" t="s">
        <v>153</v>
      </c>
      <c r="H85" s="32"/>
      <c r="I85" s="32"/>
      <c r="J85" s="32"/>
      <c r="K85" s="33">
        <v>155.84</v>
      </c>
      <c r="L85" s="30">
        <v>11590</v>
      </c>
      <c r="M85" s="33">
        <v>553.66999999999996</v>
      </c>
      <c r="N85" s="33">
        <v>20.93</v>
      </c>
      <c r="O85" s="34">
        <v>1136.33</v>
      </c>
      <c r="P85" s="30">
        <v>5208</v>
      </c>
      <c r="Q85" s="33">
        <v>168.99</v>
      </c>
      <c r="R85" s="33">
        <v>30.82</v>
      </c>
      <c r="S8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0">
        <v>83</v>
      </c>
      <c r="C86" s="31" t="s">
        <v>147</v>
      </c>
      <c r="D86" s="31" t="s">
        <v>88</v>
      </c>
      <c r="E86" s="31">
        <v>184</v>
      </c>
      <c r="F86" s="31" t="s">
        <v>256</v>
      </c>
      <c r="G86" s="31" t="s">
        <v>141</v>
      </c>
      <c r="H86" s="32"/>
      <c r="I86" s="32"/>
      <c r="J86" s="32"/>
      <c r="K86" s="33">
        <v>83.47</v>
      </c>
      <c r="L86" s="30">
        <v>20987</v>
      </c>
      <c r="M86" s="33">
        <v>570.83000000000004</v>
      </c>
      <c r="N86" s="33">
        <v>36.770000000000003</v>
      </c>
      <c r="O86" s="34">
        <v>1480.21</v>
      </c>
      <c r="P86" s="30">
        <v>6750</v>
      </c>
      <c r="Q86" s="33">
        <v>100.09</v>
      </c>
      <c r="R86" s="33">
        <v>67.44</v>
      </c>
      <c r="S8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[83]</v>
      </c>
      <c r="T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(RKL)|Freiheraus||v0.7.2|83,47|20987|570,83|36,77</v>
      </c>
      <c r="U8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(RKL)|Freiheraus||v0.7.2|1480,21|6750|100,09|67,44</v>
      </c>
      <c r="V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(RKL)[/TD][TD]Freiheraus[/TD][TD][/TD][TD]v0.7.2[/TD][TD]83,47[/TD][TD]20987[/TD][TD]570,83[/TD][TD]36,77[/TD][/TR]</v>
      </c>
      <c r="W86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(RKL)[/TD][TD]Freiheraus[/TD][TD][/TD][TD]v0.7.2[/TD][TD]1480,21[/TD][TD]6750[/TD][TD]100,09[/TD][TD]67,44[/TD][/TR]</v>
      </c>
    </row>
    <row r="87" spans="2:23" x14ac:dyDescent="0.3">
      <c r="B87" s="30">
        <v>84</v>
      </c>
      <c r="C87" s="31" t="s">
        <v>147</v>
      </c>
      <c r="D87" s="31" t="s">
        <v>85</v>
      </c>
      <c r="E87" s="31">
        <v>257</v>
      </c>
      <c r="F87" s="31" t="s">
        <v>257</v>
      </c>
      <c r="G87" s="31" t="s">
        <v>157</v>
      </c>
      <c r="H87" s="32"/>
      <c r="I87" s="32"/>
      <c r="J87" s="32"/>
      <c r="K87" s="33">
        <v>83.97</v>
      </c>
      <c r="L87" s="30">
        <v>23458.63</v>
      </c>
      <c r="M87" s="33">
        <v>507.64</v>
      </c>
      <c r="N87" s="33">
        <v>46.21</v>
      </c>
      <c r="O87" s="34">
        <v>1887.59</v>
      </c>
      <c r="P87" s="30">
        <f>82414.33/10</f>
        <v>8241.4330000000009</v>
      </c>
      <c r="Q87" s="33">
        <f>642.82/10</f>
        <v>64.282000000000011</v>
      </c>
      <c r="R87" s="33">
        <v>128.21</v>
      </c>
      <c r="S8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[84]</v>
      </c>
      <c r="T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(RKL)|Triskaine||v0.7.2|83,97|23459|507,64|46,21</v>
      </c>
      <c r="U8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(RKL)|Triskaine||v0.7.2|1887,59|8241|64,28|128,21</v>
      </c>
      <c r="V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(RKL)[/TD][TD]Triskaine[/TD][TD][/TD][TD]v0.7.2[/TD][TD]83,97[/TD][TD]23459[/TD][TD]507,64[/TD][TD]46,21[/TD][/TR]</v>
      </c>
      <c r="W87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(RKL)[/TD][TD]Triskaine[/TD][TD][/TD][TD]v0.7.2[/TD][TD]1887,59[/TD][TD]8241[/TD][TD]64,28[/TD][TD]128,21[/TD][/TR]</v>
      </c>
    </row>
    <row r="88" spans="2:23" x14ac:dyDescent="0.3">
      <c r="B88" s="30">
        <v>85</v>
      </c>
      <c r="C88" s="31" t="s">
        <v>147</v>
      </c>
      <c r="D88" s="31" t="s">
        <v>88</v>
      </c>
      <c r="E88" s="31">
        <v>186</v>
      </c>
      <c r="F88" s="31" t="s">
        <v>258</v>
      </c>
      <c r="G88" s="31" t="s">
        <v>158</v>
      </c>
      <c r="H88" s="32" t="s">
        <v>160</v>
      </c>
      <c r="I88" s="32" t="s">
        <v>159</v>
      </c>
      <c r="J88" s="32" t="s">
        <v>40</v>
      </c>
      <c r="K88" s="33">
        <v>106.64</v>
      </c>
      <c r="L88" s="30">
        <v>16480.22</v>
      </c>
      <c r="M88" s="33">
        <v>568.99</v>
      </c>
      <c r="N88" s="33">
        <v>28.96</v>
      </c>
      <c r="O88" s="34">
        <v>1485.51</v>
      </c>
      <c r="P88" s="30">
        <f>63850/8</f>
        <v>7981.25</v>
      </c>
      <c r="Q88" s="33">
        <f>674.74/8</f>
        <v>84.342500000000001</v>
      </c>
      <c r="R88" s="33">
        <v>94.63</v>
      </c>
      <c r="S8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[85]</v>
      </c>
      <c r="T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(RKL)|zymotic|-95mV offset|v0.7.2|106,64|16480|568,99|28,96</v>
      </c>
      <c r="U8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(RKL)|zymotic|-95mV offset|v0.7.2|1485,51|7981|84,34|94,63</v>
      </c>
      <c r="V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(RKL)[/TD][TD]zymotic[/TD][TD]-95mV offset[/TD][TD]v0.7.2[/TD][TD]106,64[/TD][TD]16480[/TD][TD]568,99[/TD][TD]28,96[/TD][/TR]</v>
      </c>
      <c r="W88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(RKL)[/TD][TD]zymotic[/TD][TD]-95mV offset[/TD][TD]v0.7.2[/TD][TD]1485,51[/TD][TD]7981[/TD][TD]84,34[/TD][TD]94,63[/TD][/TR]</v>
      </c>
    </row>
    <row r="89" spans="2:23" x14ac:dyDescent="0.3">
      <c r="B89" s="30">
        <v>86</v>
      </c>
      <c r="C89" s="31" t="s">
        <v>147</v>
      </c>
      <c r="D89" s="31" t="s">
        <v>85</v>
      </c>
      <c r="E89" s="31">
        <v>261</v>
      </c>
      <c r="F89" s="31" t="s">
        <v>93</v>
      </c>
      <c r="G89" s="31" t="s">
        <v>162</v>
      </c>
      <c r="H89" s="32"/>
      <c r="I89" s="32"/>
      <c r="J89" s="32" t="s">
        <v>40</v>
      </c>
      <c r="K89" s="33">
        <v>75.87</v>
      </c>
      <c r="L89" s="30">
        <v>24717.13</v>
      </c>
      <c r="M89" s="33">
        <v>533.22</v>
      </c>
      <c r="N89" s="33">
        <v>46.35</v>
      </c>
      <c r="O89" s="34">
        <v>1924.72</v>
      </c>
      <c r="P89" s="30">
        <v>6166.54</v>
      </c>
      <c r="Q89" s="33">
        <v>84.25</v>
      </c>
      <c r="R89" s="33">
        <v>73.19</v>
      </c>
      <c r="S8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0">
        <v>87</v>
      </c>
      <c r="C90" s="31" t="s">
        <v>147</v>
      </c>
      <c r="D90" s="31" t="s">
        <v>85</v>
      </c>
      <c r="E90" s="31">
        <v>279</v>
      </c>
      <c r="F90" s="31" t="s">
        <v>163</v>
      </c>
      <c r="G90" s="31" t="s">
        <v>24</v>
      </c>
      <c r="H90" s="32"/>
      <c r="I90" s="32"/>
      <c r="J90" s="32" t="s">
        <v>40</v>
      </c>
      <c r="K90" s="33">
        <v>26.63</v>
      </c>
      <c r="L90" s="30">
        <v>48597</v>
      </c>
      <c r="M90" s="33">
        <v>772.61</v>
      </c>
      <c r="N90" s="33">
        <v>62.9</v>
      </c>
      <c r="O90" s="34">
        <v>771.77</v>
      </c>
      <c r="P90" s="30">
        <v>14692.8</v>
      </c>
      <c r="Q90" s="33">
        <v>88.2</v>
      </c>
      <c r="R90" s="33">
        <v>166.6</v>
      </c>
      <c r="S9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0">
        <v>88</v>
      </c>
      <c r="C91" s="31" t="s">
        <v>147</v>
      </c>
      <c r="D91" s="31" t="s">
        <v>88</v>
      </c>
      <c r="E91" s="31">
        <v>214</v>
      </c>
      <c r="F91" s="31" t="s">
        <v>46</v>
      </c>
      <c r="G91" s="31" t="s">
        <v>164</v>
      </c>
      <c r="H91" s="32"/>
      <c r="I91" s="32"/>
      <c r="J91" s="32" t="s">
        <v>40</v>
      </c>
      <c r="K91" s="33">
        <v>89.89</v>
      </c>
      <c r="L91" s="30">
        <v>23660.84</v>
      </c>
      <c r="M91" s="33">
        <v>470.17</v>
      </c>
      <c r="N91" s="33">
        <v>50.32</v>
      </c>
      <c r="O91" s="34">
        <v>5170.32</v>
      </c>
      <c r="P91" s="30">
        <f>77506.9/16</f>
        <v>4844.1812499999996</v>
      </c>
      <c r="Q91" s="33">
        <f>638.83/16</f>
        <v>39.926875000000003</v>
      </c>
      <c r="R91" s="33">
        <v>121.33</v>
      </c>
      <c r="S9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0">
        <v>89</v>
      </c>
      <c r="C92" s="31" t="s">
        <v>147</v>
      </c>
      <c r="D92" s="31" t="s">
        <v>172</v>
      </c>
      <c r="E92" s="31">
        <v>8</v>
      </c>
      <c r="F92" s="31" t="s">
        <v>43</v>
      </c>
      <c r="G92" s="31" t="s">
        <v>173</v>
      </c>
      <c r="H92" s="32" t="s">
        <v>174</v>
      </c>
      <c r="I92" s="32" t="s">
        <v>174</v>
      </c>
      <c r="J92" s="32" t="s">
        <v>40</v>
      </c>
      <c r="K92" s="33">
        <v>94.33</v>
      </c>
      <c r="L92" s="30">
        <v>19142</v>
      </c>
      <c r="M92" s="33">
        <v>553.82000000000005</v>
      </c>
      <c r="N92" s="33">
        <v>34.56</v>
      </c>
      <c r="O92" s="34">
        <v>5254.59</v>
      </c>
      <c r="P92" s="30">
        <v>4412</v>
      </c>
      <c r="Q92" s="33">
        <v>43.14</v>
      </c>
      <c r="R92" s="33">
        <v>102.27</v>
      </c>
      <c r="S9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0">
        <v>90</v>
      </c>
      <c r="C93" s="31" t="s">
        <v>147</v>
      </c>
      <c r="D93" s="31" t="s">
        <v>88</v>
      </c>
      <c r="E93" s="31">
        <v>218</v>
      </c>
      <c r="F93" s="31" t="s">
        <v>46</v>
      </c>
      <c r="G93" s="31" t="s">
        <v>164</v>
      </c>
      <c r="H93" s="32" t="s">
        <v>175</v>
      </c>
      <c r="I93" s="32"/>
      <c r="J93" s="32"/>
      <c r="K93" s="33">
        <v>71.430000000000007</v>
      </c>
      <c r="L93" s="30">
        <v>26897</v>
      </c>
      <c r="M93" s="33">
        <v>520.49</v>
      </c>
      <c r="N93" s="33">
        <v>51.68</v>
      </c>
      <c r="O93" s="34">
        <v>4236.1000000000004</v>
      </c>
      <c r="P93" s="30">
        <v>5274</v>
      </c>
      <c r="Q93" s="33">
        <v>44.76</v>
      </c>
      <c r="R93" s="33">
        <v>117.82</v>
      </c>
      <c r="S9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0">
        <v>91</v>
      </c>
      <c r="C94" s="31" t="s">
        <v>147</v>
      </c>
      <c r="D94" s="31" t="s">
        <v>172</v>
      </c>
      <c r="E94" s="31">
        <v>17</v>
      </c>
      <c r="F94" s="31" t="s">
        <v>177</v>
      </c>
      <c r="G94" s="31" t="s">
        <v>178</v>
      </c>
      <c r="H94" s="32" t="s">
        <v>175</v>
      </c>
      <c r="I94" s="32"/>
      <c r="J94" s="32" t="s">
        <v>40</v>
      </c>
      <c r="K94" s="33">
        <v>40.93</v>
      </c>
      <c r="L94" s="30">
        <v>28989</v>
      </c>
      <c r="M94" s="33">
        <v>842.74</v>
      </c>
      <c r="N94" s="33">
        <v>34.4</v>
      </c>
      <c r="O94" s="34">
        <v>260.36</v>
      </c>
      <c r="P94" s="30">
        <v>16486</v>
      </c>
      <c r="Q94" s="33">
        <v>232.98</v>
      </c>
      <c r="R94" s="33">
        <v>70.760000000000005</v>
      </c>
      <c r="S9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0">
        <v>92</v>
      </c>
      <c r="C95" s="31" t="s">
        <v>179</v>
      </c>
      <c r="D95" s="31" t="s">
        <v>172</v>
      </c>
      <c r="E95" s="31">
        <v>37</v>
      </c>
      <c r="F95" s="31" t="s">
        <v>43</v>
      </c>
      <c r="G95" s="31" t="s">
        <v>180</v>
      </c>
      <c r="H95" s="35" t="s">
        <v>181</v>
      </c>
      <c r="I95" s="35" t="s">
        <v>181</v>
      </c>
      <c r="J95" s="32" t="s">
        <v>40</v>
      </c>
      <c r="K95" s="36">
        <v>101.48</v>
      </c>
      <c r="L95" s="30">
        <v>20116.45</v>
      </c>
      <c r="M95" s="33">
        <v>489.86</v>
      </c>
      <c r="N95" s="33">
        <v>41.07</v>
      </c>
      <c r="O95" s="34">
        <v>9477.01</v>
      </c>
      <c r="P95" s="30">
        <v>2972.54</v>
      </c>
      <c r="Q95" s="33">
        <v>35.5</v>
      </c>
      <c r="R95" s="33">
        <v>83.74</v>
      </c>
      <c r="S9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0">
        <v>93</v>
      </c>
      <c r="C96" s="31" t="s">
        <v>179</v>
      </c>
      <c r="D96" s="37" t="s">
        <v>172</v>
      </c>
      <c r="E96" s="37">
        <v>43</v>
      </c>
      <c r="F96" s="37" t="s">
        <v>305</v>
      </c>
      <c r="G96" s="37" t="s">
        <v>182</v>
      </c>
      <c r="H96" s="38"/>
      <c r="I96" s="38"/>
      <c r="J96" s="38" t="s">
        <v>40</v>
      </c>
      <c r="K96" s="39">
        <v>132.33000000000001</v>
      </c>
      <c r="L96" s="40">
        <v>13265</v>
      </c>
      <c r="M96" s="39">
        <v>569.71</v>
      </c>
      <c r="N96" s="39">
        <v>23.28</v>
      </c>
      <c r="O96" s="41">
        <v>2320</v>
      </c>
      <c r="P96" s="40">
        <v>4838</v>
      </c>
      <c r="Q96" s="39">
        <v>89.08</v>
      </c>
      <c r="R96" s="39">
        <v>54.31</v>
      </c>
      <c r="S9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[93]</v>
      </c>
      <c r="T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(CZN)|mmaenpaa||v0.7.3|132,33|13265|569,71|23,28</v>
      </c>
      <c r="U9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(CZN)|mmaenpaa||v0.7.3|2320|4838|89,08|54,31</v>
      </c>
      <c r="V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(CZN)[/TD][TD]mmaenpaa[/TD][TD][/TD][TD]v0.7.3[/TD][TD]132,33[/TD][TD]13265[/TD][TD]569,71[/TD][TD]23,28[/TD][/TR]</v>
      </c>
      <c r="W9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(CZN)[/TD][TD]mmaenpaa[/TD][TD][/TD][TD]v0.7.3[/TD][TD]2320[/TD][TD]4838[/TD][TD]89,08[/TD][TD]54,31[/TD][/TR]</v>
      </c>
    </row>
    <row r="97" spans="2:23" x14ac:dyDescent="0.3">
      <c r="B97" s="30">
        <v>94</v>
      </c>
      <c r="C97" s="31" t="s">
        <v>179</v>
      </c>
      <c r="D97" s="37" t="s">
        <v>172</v>
      </c>
      <c r="E97" s="37">
        <v>44</v>
      </c>
      <c r="F97" s="37" t="s">
        <v>183</v>
      </c>
      <c r="G97" s="37" t="s">
        <v>184</v>
      </c>
      <c r="H97" s="38" t="s">
        <v>185</v>
      </c>
      <c r="I97" s="38" t="s">
        <v>186</v>
      </c>
      <c r="J97" s="38"/>
      <c r="K97" s="39">
        <v>860.7</v>
      </c>
      <c r="L97" s="40">
        <v>2101</v>
      </c>
      <c r="M97" s="39">
        <v>553</v>
      </c>
      <c r="N97" s="39">
        <v>3.8</v>
      </c>
      <c r="O97" s="41">
        <f>1000000000/(1670*111.3)</f>
        <v>5380.0754286575102</v>
      </c>
      <c r="P97" s="40">
        <f>GeneralTable[[#This Row],[Dur. MT]]*GeneralTable[[#This Row],[Avg. Pwr. MT]]</f>
        <v>1669.5</v>
      </c>
      <c r="Q97" s="39">
        <v>111.3</v>
      </c>
      <c r="R97" s="39">
        <v>15</v>
      </c>
      <c r="S9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0">
        <v>95</v>
      </c>
      <c r="C98" s="37" t="s">
        <v>147</v>
      </c>
      <c r="D98" s="37" t="s">
        <v>85</v>
      </c>
      <c r="E98" s="37">
        <v>283</v>
      </c>
      <c r="F98" s="37" t="s">
        <v>188</v>
      </c>
      <c r="G98" s="37" t="s">
        <v>189</v>
      </c>
      <c r="H98" s="38"/>
      <c r="I98" s="38"/>
      <c r="J98" s="38"/>
      <c r="K98" s="39">
        <v>127.66</v>
      </c>
      <c r="L98" s="40">
        <v>14109</v>
      </c>
      <c r="M98" s="39">
        <v>555.16999999999996</v>
      </c>
      <c r="N98" s="39">
        <v>25.41</v>
      </c>
      <c r="O98" s="41">
        <v>2779.74</v>
      </c>
      <c r="P98" s="40">
        <f>43207.19/9</f>
        <v>4800.7988888888895</v>
      </c>
      <c r="Q98" s="39">
        <f>674.41/9</f>
        <v>74.934444444444438</v>
      </c>
      <c r="R98" s="39">
        <v>64.069999999999993</v>
      </c>
      <c r="S9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0">
        <v>96</v>
      </c>
      <c r="C99" s="31" t="s">
        <v>179</v>
      </c>
      <c r="D99" s="37" t="s">
        <v>172</v>
      </c>
      <c r="E99" s="37">
        <v>55</v>
      </c>
      <c r="F99" s="37" t="s">
        <v>305</v>
      </c>
      <c r="G99" s="37" t="s">
        <v>182</v>
      </c>
      <c r="H99" s="38"/>
      <c r="I99" s="38"/>
      <c r="J99" s="38"/>
      <c r="K99" s="39">
        <v>177.67</v>
      </c>
      <c r="L99" s="40">
        <v>9989</v>
      </c>
      <c r="M99" s="39">
        <v>563.46</v>
      </c>
      <c r="N99" s="39">
        <v>17.73</v>
      </c>
      <c r="O99" s="41">
        <v>2225.96</v>
      </c>
      <c r="P99" s="40">
        <v>5441</v>
      </c>
      <c r="Q99" s="39">
        <v>82.56</v>
      </c>
      <c r="R99" s="39">
        <v>65.91</v>
      </c>
      <c r="S9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[96]</v>
      </c>
      <c r="T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(CZN)|mmaenpaa||v0.7.3|177,67|9989|563,46|17,73</v>
      </c>
      <c r="U9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(CZN)|mmaenpaa||v0.7.3|2225,96|5441|82,56|65,91</v>
      </c>
      <c r="V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(CZN)[/TD][TD]mmaenpaa[/TD][TD][/TD][TD]v0.7.3[/TD][TD]177,67[/TD][TD]9989[/TD][TD]563,46[/TD][TD]17,73[/TD][/TR]</v>
      </c>
      <c r="W9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(CZN)[/TD][TD]mmaenpaa[/TD][TD][/TD][TD]v0.7.3[/TD][TD]2225,96[/TD][TD]5441[/TD][TD]82,56[/TD][TD]65,91[/TD][/TR]</v>
      </c>
    </row>
    <row r="100" spans="2:23" x14ac:dyDescent="0.3">
      <c r="B100" s="30">
        <v>97</v>
      </c>
      <c r="C100" s="31" t="s">
        <v>179</v>
      </c>
      <c r="D100" s="37" t="s">
        <v>172</v>
      </c>
      <c r="E100" s="37">
        <v>63</v>
      </c>
      <c r="F100" s="37" t="s">
        <v>190</v>
      </c>
      <c r="G100" s="37" t="s">
        <v>184</v>
      </c>
      <c r="H100" s="38" t="s">
        <v>191</v>
      </c>
      <c r="I100" s="38" t="s">
        <v>186</v>
      </c>
      <c r="J100" s="38"/>
      <c r="K100" s="39">
        <f>1000000000/(GeneralTable[[#This Row],[Cons. ST]]*GeneralTable[[#This Row],[Dur. ST]])</f>
        <v>297.27408581529943</v>
      </c>
      <c r="L100" s="40">
        <f>GeneralTable[[#This Row],[Avg. Pwr. ST]]*GeneralTable[[#This Row],[Dur. ST]]</f>
        <v>6083</v>
      </c>
      <c r="M100" s="39">
        <v>553</v>
      </c>
      <c r="N100" s="39">
        <v>11</v>
      </c>
      <c r="O100" s="41">
        <f>1000000000/(GeneralTable[[#This Row],[Cons. MT]]*GeneralTable[[#This Row],[Dur. MT]])</f>
        <v>5753.1937416758474</v>
      </c>
      <c r="P100" s="40">
        <f>GeneralTable[[#This Row],[Dur. MT]]*GeneralTable[[#This Row],[Avg. Pwr. MT]]</f>
        <v>2431</v>
      </c>
      <c r="Q100" s="39">
        <v>71.5</v>
      </c>
      <c r="R100" s="39">
        <v>34</v>
      </c>
      <c r="S10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0">
        <v>98</v>
      </c>
      <c r="C101" s="31" t="s">
        <v>215</v>
      </c>
      <c r="D101" s="37" t="s">
        <v>85</v>
      </c>
      <c r="E101" s="37">
        <v>289</v>
      </c>
      <c r="F101" s="37" t="s">
        <v>253</v>
      </c>
      <c r="G101" s="37" t="s">
        <v>4</v>
      </c>
      <c r="H101" s="38"/>
      <c r="I101" s="38"/>
      <c r="J101" s="38"/>
      <c r="K101" s="39">
        <v>146.91</v>
      </c>
      <c r="L101" s="40">
        <v>16019</v>
      </c>
      <c r="M101" s="39">
        <v>424.94</v>
      </c>
      <c r="N101" s="39">
        <v>37.700000000000003</v>
      </c>
      <c r="O101" s="41">
        <v>3113.06</v>
      </c>
      <c r="P101" s="40">
        <v>6234</v>
      </c>
      <c r="Q101" s="39">
        <v>51.53</v>
      </c>
      <c r="R101" s="39">
        <v>120.96</v>
      </c>
      <c r="S10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[98]</v>
      </c>
      <c r="T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(ADL)|CrazyIvan||v0.7.4|146,91|16019|424,94|37,7</v>
      </c>
      <c r="U10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(ADL)|CrazyIvan||v0.7.4|3113,06|6234|51,53|120,96</v>
      </c>
      <c r="V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(ADL)[/TD][TD]CrazyIvan[/TD][TD][/TD][TD]v0.7.4[/TD][TD]146,91[/TD][TD]16019[/TD][TD]424,94[/TD][TD]37,7[/TD][/TR]</v>
      </c>
      <c r="W10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(ADL)[/TD][TD]CrazyIvan[/TD][TD][/TD][TD]v0.7.4[/TD][TD]3113,06[/TD][TD]6234[/TD][TD]51,53[/TD][TD]120,96[/TD][/TR]</v>
      </c>
    </row>
    <row r="102" spans="2:23" x14ac:dyDescent="0.3">
      <c r="B102" s="30">
        <v>99</v>
      </c>
      <c r="C102" s="31" t="s">
        <v>215</v>
      </c>
      <c r="D102" s="37" t="s">
        <v>172</v>
      </c>
      <c r="E102" s="37">
        <v>67</v>
      </c>
      <c r="F102" s="37" t="s">
        <v>254</v>
      </c>
      <c r="G102" s="37" t="s">
        <v>184</v>
      </c>
      <c r="H102" s="38" t="s">
        <v>216</v>
      </c>
      <c r="I102" s="42" t="s">
        <v>217</v>
      </c>
      <c r="J102" s="38" t="s">
        <v>40</v>
      </c>
      <c r="K102" s="39">
        <v>149.12</v>
      </c>
      <c r="L102" s="40">
        <v>16620</v>
      </c>
      <c r="M102" s="39">
        <v>403.5</v>
      </c>
      <c r="N102" s="39">
        <v>41.19</v>
      </c>
      <c r="O102" s="41">
        <v>3977.92</v>
      </c>
      <c r="P102" s="40">
        <v>7121</v>
      </c>
      <c r="Q102" s="39">
        <v>35.299999999999997</v>
      </c>
      <c r="R102" s="39">
        <v>201.69</v>
      </c>
      <c r="S10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[99]</v>
      </c>
      <c r="T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(ADL)|BorisTheBlade82|Unlimited PL|v0.7.4|149,12|16620|403,5|41,19</v>
      </c>
      <c r="U10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(ADL)|BorisTheBlade82|Unlimited PL|v0.7.4|3977,92|7121|35,3|201,69</v>
      </c>
      <c r="V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(ADL)[/TD][TD]BorisTheBlade82[/TD][TD]Unlimited PL[/TD][TD]v0.7.4[/TD][TD]149,12[/TD][TD]16620[/TD][TD]403,5[/TD][TD]41,19[/TD][/TR]</v>
      </c>
      <c r="W10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(ADL)[/TD][TD]BorisTheBlade82[/TD][TD]Unlimited PL[/TD][TD]v0.7.4[/TD][TD]3977,92[/TD][TD]7121[/TD][TD]35,3[/TD][TD]201,69[/TD][/TR]</v>
      </c>
    </row>
    <row r="103" spans="2:23" x14ac:dyDescent="0.3">
      <c r="B103" s="30">
        <v>100</v>
      </c>
      <c r="C103" s="37" t="s">
        <v>215</v>
      </c>
      <c r="D103" s="37" t="s">
        <v>172</v>
      </c>
      <c r="E103" s="37">
        <v>67</v>
      </c>
      <c r="F103" s="37" t="s">
        <v>254</v>
      </c>
      <c r="G103" s="37" t="s">
        <v>184</v>
      </c>
      <c r="H103" s="38" t="s">
        <v>220</v>
      </c>
      <c r="I103" s="42"/>
      <c r="J103" s="38"/>
      <c r="K103" s="39">
        <v>148.72</v>
      </c>
      <c r="L103" s="40">
        <v>16621</v>
      </c>
      <c r="M103" s="39">
        <v>404.55</v>
      </c>
      <c r="N103" s="39">
        <v>41.09</v>
      </c>
      <c r="O103" s="41">
        <v>4012.09</v>
      </c>
      <c r="P103" s="40">
        <v>7095</v>
      </c>
      <c r="Q103" s="39">
        <v>35.130000000000003</v>
      </c>
      <c r="R103" s="39">
        <v>201.99</v>
      </c>
      <c r="S10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[100]</v>
      </c>
      <c r="T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(ADL)|BorisTheBlade82|PL 241w|v0.7.4|148,72|16621|404,55|41,09</v>
      </c>
      <c r="U10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(ADL)|BorisTheBlade82|PL 241w|v0.7.4|4012,09|7095|35,13|201,99</v>
      </c>
      <c r="V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(ADL)[/TD][TD]BorisTheBlade82[/TD][TD]PL 241w[/TD][TD]v0.7.4[/TD][TD]148,72[/TD][TD]16621[/TD][TD]404,55[/TD][TD]41,09[/TD][/TR]</v>
      </c>
      <c r="W10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(ADL)[/TD][TD]BorisTheBlade82[/TD][TD]PL 241w[/TD][TD]v0.7.4[/TD][TD]4012,09[/TD][TD]7095[/TD][TD]35,13[/TD][TD]201,99[/TD][/TR]</v>
      </c>
    </row>
    <row r="104" spans="2:23" x14ac:dyDescent="0.3">
      <c r="B104" s="30">
        <v>101</v>
      </c>
      <c r="C104" s="37" t="s">
        <v>215</v>
      </c>
      <c r="D104" s="37" t="s">
        <v>172</v>
      </c>
      <c r="E104" s="37">
        <v>67</v>
      </c>
      <c r="F104" s="37" t="s">
        <v>254</v>
      </c>
      <c r="G104" s="37" t="s">
        <v>184</v>
      </c>
      <c r="H104" s="38" t="s">
        <v>218</v>
      </c>
      <c r="I104" s="42" t="s">
        <v>219</v>
      </c>
      <c r="J104" s="38"/>
      <c r="K104" s="39">
        <v>145.66</v>
      </c>
      <c r="L104" s="40">
        <v>16888</v>
      </c>
      <c r="M104" s="39">
        <v>406.52</v>
      </c>
      <c r="N104" s="39">
        <v>41.54</v>
      </c>
      <c r="O104" s="41">
        <v>5553.64</v>
      </c>
      <c r="P104" s="40">
        <v>4469</v>
      </c>
      <c r="Q104" s="39">
        <v>40.29</v>
      </c>
      <c r="R104" s="39">
        <v>110.94</v>
      </c>
      <c r="S10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[101]</v>
      </c>
      <c r="T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(ADL)|BorisTheBlade82|PL 125w|v0.7.4|145,66|16888|406,52|41,54</v>
      </c>
      <c r="U10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(ADL)|BorisTheBlade82|PL 125w|v0.7.4|5553,64|4469|40,29|110,94</v>
      </c>
      <c r="V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(ADL)[/TD][TD]BorisTheBlade82[/TD][TD]PL 125w[/TD][TD]v0.7.4[/TD][TD]145,66[/TD][TD]16888[/TD][TD]406,52[/TD][TD]41,54[/TD][/TR]</v>
      </c>
      <c r="W10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(ADL)[/TD][TD]BorisTheBlade82[/TD][TD]PL 125w[/TD][TD]v0.7.4[/TD][TD]5553,64[/TD][TD]4469[/TD][TD]40,29[/TD][TD]110,94[/TD][/TR]</v>
      </c>
    </row>
    <row r="105" spans="2:23" x14ac:dyDescent="0.3">
      <c r="B105" s="30">
        <v>102</v>
      </c>
      <c r="C105" s="37" t="s">
        <v>215</v>
      </c>
      <c r="D105" s="37" t="s">
        <v>172</v>
      </c>
      <c r="E105" s="37">
        <v>67</v>
      </c>
      <c r="F105" s="37" t="s">
        <v>254</v>
      </c>
      <c r="G105" s="37" t="s">
        <v>184</v>
      </c>
      <c r="H105" s="38" t="s">
        <v>221</v>
      </c>
      <c r="I105" s="42" t="s">
        <v>222</v>
      </c>
      <c r="J105" s="38" t="s">
        <v>40</v>
      </c>
      <c r="K105" s="39">
        <v>151.91999999999999</v>
      </c>
      <c r="L105" s="40">
        <v>16298</v>
      </c>
      <c r="M105" s="39">
        <v>403.88</v>
      </c>
      <c r="N105" s="39">
        <v>40.35</v>
      </c>
      <c r="O105" s="41">
        <v>5094.38</v>
      </c>
      <c r="P105" s="40">
        <v>3471</v>
      </c>
      <c r="Q105" s="39">
        <v>56.55</v>
      </c>
      <c r="R105" s="39">
        <v>61.38</v>
      </c>
      <c r="S10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[102]</v>
      </c>
      <c r="T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(ADL)|BorisTheBlade82|PL 65w|v0.7.4|151,92|16298|403,88|40,35</v>
      </c>
      <c r="U10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(ADL)|BorisTheBlade82|PL 65w|v0.7.4|5094,38|3471|56,55|61,38</v>
      </c>
      <c r="V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(ADL)[/TD][TD]BorisTheBlade82[/TD][TD]PL 65w[/TD][TD]v0.7.4[/TD][TD]151,92[/TD][TD]16298[/TD][TD]403,88[/TD][TD]40,35[/TD][/TR]</v>
      </c>
      <c r="W10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(ADL)[/TD][TD]BorisTheBlade82[/TD][TD]PL 65w[/TD][TD]v0.7.4[/TD][TD]5094,38[/TD][TD]3471[/TD][TD]56,55[/TD][TD]61,38[/TD][/TR]</v>
      </c>
    </row>
    <row r="106" spans="2:23" x14ac:dyDescent="0.3">
      <c r="B106" s="30">
        <v>103</v>
      </c>
      <c r="C106" s="37" t="s">
        <v>109</v>
      </c>
      <c r="D106" s="37" t="s">
        <v>88</v>
      </c>
      <c r="E106" s="37">
        <v>230</v>
      </c>
      <c r="F106" s="37" t="s">
        <v>306</v>
      </c>
      <c r="G106" s="37" t="s">
        <v>141</v>
      </c>
      <c r="H106" s="38"/>
      <c r="I106" s="38"/>
      <c r="J106" s="38"/>
      <c r="K106" s="39">
        <v>205.28</v>
      </c>
      <c r="L106" s="40">
        <v>8876.3700000000008</v>
      </c>
      <c r="M106" s="39">
        <v>548.82000000000005</v>
      </c>
      <c r="N106" s="39">
        <v>16.170000000000002</v>
      </c>
      <c r="O106" s="41">
        <v>4818.3599999999997</v>
      </c>
      <c r="P106" s="40">
        <v>2681.15</v>
      </c>
      <c r="Q106" s="39">
        <v>77.41</v>
      </c>
      <c r="R106" s="39">
        <v>34.64</v>
      </c>
      <c r="S10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[103]</v>
      </c>
      <c r="T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(CZN)|Freiheraus||v0.7.0|205,28|8876|548,82|16,17</v>
      </c>
      <c r="U10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(CZN)|Freiheraus||v0.7.0|4818,36|2681|77,41|34,64</v>
      </c>
      <c r="V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(CZN)[/TD][TD]Freiheraus[/TD][TD][/TD][TD]v0.7.0[/TD][TD]205,28[/TD][TD]8876[/TD][TD]548,82[/TD][TD]16,17[/TD][/TR]</v>
      </c>
      <c r="W10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(CZN)[/TD][TD]Freiheraus[/TD][TD][/TD][TD]v0.7.0[/TD][TD]4818,36[/TD][TD]2681[/TD][TD]77,41[/TD][TD]34,64[/TD][/TR]</v>
      </c>
    </row>
    <row r="107" spans="2:23" x14ac:dyDescent="0.3">
      <c r="B107" s="30">
        <v>104</v>
      </c>
      <c r="C107" s="37" t="s">
        <v>109</v>
      </c>
      <c r="D107" s="37" t="s">
        <v>88</v>
      </c>
      <c r="E107" s="37">
        <v>230</v>
      </c>
      <c r="F107" s="37" t="s">
        <v>306</v>
      </c>
      <c r="G107" s="37" t="s">
        <v>141</v>
      </c>
      <c r="H107" s="38" t="s">
        <v>224</v>
      </c>
      <c r="I107" s="42" t="s">
        <v>223</v>
      </c>
      <c r="J107" s="38" t="s">
        <v>40</v>
      </c>
      <c r="K107" s="39">
        <v>219.51</v>
      </c>
      <c r="L107" s="40">
        <v>8241.7099999999991</v>
      </c>
      <c r="M107" s="39">
        <v>552.75</v>
      </c>
      <c r="N107" s="39">
        <v>14.91</v>
      </c>
      <c r="O107" s="41">
        <v>6440.17</v>
      </c>
      <c r="P107" s="40">
        <v>1507.5250000000001</v>
      </c>
      <c r="Q107" s="39">
        <v>103</v>
      </c>
      <c r="R107" s="39">
        <v>14.64</v>
      </c>
      <c r="S10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[104]</v>
      </c>
      <c r="T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(CZN)|Freiheraus|cTDP 15w|v0.7.0|219,51|8242|552,75|14,91</v>
      </c>
      <c r="U10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(CZN)|Freiheraus|cTDP 15w|v0.7.0|6440,17|1508|103|14,64</v>
      </c>
      <c r="V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(CZN)[/TD][TD]Freiheraus[/TD][TD]cTDP 15w[/TD][TD]v0.7.0[/TD][TD]219,51[/TD][TD]8242[/TD][TD]552,75[/TD][TD]14,91[/TD][/TR]</v>
      </c>
      <c r="W10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(CZN)[/TD][TD]Freiheraus[/TD][TD]cTDP 15w[/TD][TD]v0.7.0[/TD][TD]6440,17[/TD][TD]1508[/TD][TD]103[/TD][TD]14,64[/TD][/TR]</v>
      </c>
    </row>
    <row r="108" spans="2:23" x14ac:dyDescent="0.3">
      <c r="B108" s="30">
        <v>105</v>
      </c>
      <c r="C108" s="37" t="s">
        <v>215</v>
      </c>
      <c r="D108" s="37" t="s">
        <v>85</v>
      </c>
      <c r="E108" s="37">
        <v>308</v>
      </c>
      <c r="F108" s="37" t="s">
        <v>255</v>
      </c>
      <c r="G108" s="37" t="s">
        <v>225</v>
      </c>
      <c r="H108" s="38"/>
      <c r="I108" s="38"/>
      <c r="J108" s="38"/>
      <c r="K108" s="39">
        <v>171.78</v>
      </c>
      <c r="L108" s="40">
        <v>12332</v>
      </c>
      <c r="M108" s="39">
        <v>472.06</v>
      </c>
      <c r="N108" s="39">
        <v>26.12</v>
      </c>
      <c r="O108" s="41">
        <v>4214.75</v>
      </c>
      <c r="P108" s="40">
        <v>3495</v>
      </c>
      <c r="Q108" s="39">
        <v>67.89</v>
      </c>
      <c r="R108" s="39">
        <v>51.48</v>
      </c>
      <c r="S10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[105]</v>
      </c>
      <c r="T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(ADL)|iamthebear||v0.7.4|171,78|12332|472,06|26,12</v>
      </c>
      <c r="U10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(ADL)|iamthebear||v0.7.4|4214,75|3495|67,89|51,48</v>
      </c>
      <c r="V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(ADL)[/TD][TD]iamthebear[/TD][TD][/TD][TD]v0.7.4[/TD][TD]171,78[/TD][TD]12332[/TD][TD]472,06[/TD][TD]26,12[/TD][/TR]</v>
      </c>
      <c r="W10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(ADL)[/TD][TD]iamthebear[/TD][TD][/TD][TD]v0.7.4[/TD][TD]4214,75[/TD][TD]3495[/TD][TD]67,89[/TD][TD]51,48[/TD][/TR]</v>
      </c>
    </row>
    <row r="109" spans="2:23" x14ac:dyDescent="0.3">
      <c r="B109" s="30">
        <v>106</v>
      </c>
      <c r="C109" s="37" t="s">
        <v>226</v>
      </c>
      <c r="D109" s="37" t="s">
        <v>172</v>
      </c>
      <c r="E109" s="37">
        <v>96</v>
      </c>
      <c r="F109" s="37" t="s">
        <v>249</v>
      </c>
      <c r="G109" s="37" t="s">
        <v>184</v>
      </c>
      <c r="H109" s="38"/>
      <c r="I109" s="38"/>
      <c r="J109" s="38" t="s">
        <v>40</v>
      </c>
      <c r="K109" s="39">
        <v>95.3</v>
      </c>
      <c r="L109" s="40">
        <v>25941</v>
      </c>
      <c r="M109" s="39">
        <v>404.49</v>
      </c>
      <c r="N109" s="39">
        <v>64.13</v>
      </c>
      <c r="O109" s="41">
        <v>8356.0499999999993</v>
      </c>
      <c r="P109" s="40">
        <v>4361</v>
      </c>
      <c r="Q109" s="39">
        <v>27.44</v>
      </c>
      <c r="R109" s="39">
        <v>158.94999999999999</v>
      </c>
      <c r="S109" s="4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[106]</v>
      </c>
      <c r="T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#96|R9 7950X (RPL)|BorisTheBlade82||v0.7.5|95,3|25941|404,49|64,13</v>
      </c>
      <c r="U10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#96|R9 7950X (RPL)|BorisTheBlade82||v0.7.5|8356,05|4361|27,44|158,95</v>
      </c>
      <c r="V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#96[/TD][TD]R9 7950X (RPL)[/TD][TD]BorisTheBlade82[/TD][TD][/TD][TD]v0.7.5[/TD][TD]95,3[/TD][TD]25941[/TD][TD]404,49[/TD][TD]64,13[/TD][/TR]</v>
      </c>
      <c r="W10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#96[/TD][TD]R9 7950X (RPL)[/TD][TD]BorisTheBlade82[/TD][TD][/TD][TD]v0.7.5[/TD][TD]8356,05[/TD][TD]4361[/TD][TD]27,44[/TD][TD]158,95[/TD][/TR]</v>
      </c>
    </row>
    <row r="110" spans="2:23" x14ac:dyDescent="0.3">
      <c r="B110" s="44">
        <v>107</v>
      </c>
      <c r="C110" s="37" t="s">
        <v>226</v>
      </c>
      <c r="D110" s="37" t="s">
        <v>172</v>
      </c>
      <c r="E110" s="37">
        <v>98</v>
      </c>
      <c r="F110" s="37" t="s">
        <v>275</v>
      </c>
      <c r="G110" s="37" t="s">
        <v>227</v>
      </c>
      <c r="H110" s="38"/>
      <c r="I110" s="38"/>
      <c r="J110" s="38"/>
      <c r="K110" s="39">
        <v>185.72</v>
      </c>
      <c r="L110" s="40">
        <v>10028</v>
      </c>
      <c r="M110" s="39">
        <v>536.96</v>
      </c>
      <c r="N110" s="39">
        <v>18.670000000000002</v>
      </c>
      <c r="O110" s="41">
        <v>5041.29</v>
      </c>
      <c r="P110" s="40">
        <v>2500</v>
      </c>
      <c r="Q110" s="39">
        <v>79.349999999999994</v>
      </c>
      <c r="R110" s="39">
        <v>31.5</v>
      </c>
      <c r="S11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[107]</v>
      </c>
      <c r="T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107|AT #98|R7 6850H (RMB)|Markfw||v0.7.5|185,72|10028|536,96|18,67</v>
      </c>
      <c r="U11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107|AT #98|R7 6850H (RMB)|Markfw||v0.7.5|5041,29|2500|79,35|31,5</v>
      </c>
      <c r="V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[TR][TD]107[/TD][TD]AT #98[/TD][TD]R7 6850H (RMB)[/TD][TD]Markfw[/TD][TD][/TD][TD]v0.7.5[/TD][TD]185,72[/TD][TD]10028[/TD][TD]536,96[/TD][TD]18,67[/TD][/TR]</v>
      </c>
      <c r="W11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[TR][TD]107[/TD][TD]AT #98[/TD][TD]R7 6850H (RMB)[/TD][TD]Markfw[/TD][TD][/TD][TD]v0.7.5[/TD][TD]5041,29[/TD][TD]2500[/TD][TD]79,35[/TD][TD]31,5[/TD][/TR]</v>
      </c>
    </row>
    <row r="111" spans="2:23" x14ac:dyDescent="0.3">
      <c r="B111" s="44">
        <v>108</v>
      </c>
      <c r="C111" s="37" t="s">
        <v>226</v>
      </c>
      <c r="D111" s="37" t="s">
        <v>172</v>
      </c>
      <c r="E111" s="37">
        <v>100</v>
      </c>
      <c r="F111" s="37" t="s">
        <v>250</v>
      </c>
      <c r="G111" s="37" t="s">
        <v>184</v>
      </c>
      <c r="H111" s="38"/>
      <c r="I111" s="38"/>
      <c r="J111" s="38"/>
      <c r="K111" s="39">
        <v>221.41</v>
      </c>
      <c r="L111" s="40">
        <v>10913</v>
      </c>
      <c r="M111" s="39">
        <v>413.88</v>
      </c>
      <c r="N111" s="39">
        <v>26.37</v>
      </c>
      <c r="O111" s="41">
        <v>3285.45</v>
      </c>
      <c r="P111" s="40">
        <v>5156</v>
      </c>
      <c r="Q111" s="39">
        <v>59.03</v>
      </c>
      <c r="R111" s="39">
        <v>87.36</v>
      </c>
      <c r="S11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[108]</v>
      </c>
      <c r="T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108|AT #100|R5 7600X (RPL)|BorisTheBlade82||v0.7.5|221,41|10913|413,88|26,37</v>
      </c>
      <c r="U11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108|AT #100|R5 7600X (RPL)|BorisTheBlade82||v0.7.5|3285,45|5156|59,03|87,36</v>
      </c>
      <c r="V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[TR][TD]108[/TD][TD]AT #100[/TD][TD]R5 7600X (RPL)[/TD][TD]BorisTheBlade82[/TD][TD][/TD][TD]v0.7.5[/TD][TD]221,41[/TD][TD]10913[/TD][TD]413,88[/TD][TD]26,37[/TD][/TR]</v>
      </c>
      <c r="W11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[TR][TD]108[/TD][TD]AT #100[/TD][TD]R5 7600X (RPL)[/TD][TD]BorisTheBlade82[/TD][TD][/TD][TD]v0.7.5[/TD][TD]3285,45[/TD][TD]5156[/TD][TD]59,03[/TD][TD]87,36[/TD][/TR]</v>
      </c>
    </row>
    <row r="112" spans="2:23" x14ac:dyDescent="0.3">
      <c r="B112" s="44">
        <v>109</v>
      </c>
      <c r="C112" s="37" t="s">
        <v>226</v>
      </c>
      <c r="D112" s="37" t="s">
        <v>172</v>
      </c>
      <c r="E112" s="37">
        <v>100</v>
      </c>
      <c r="F112" s="37" t="s">
        <v>251</v>
      </c>
      <c r="G112" s="37" t="s">
        <v>184</v>
      </c>
      <c r="H112" s="38"/>
      <c r="I112" s="38"/>
      <c r="J112" s="38"/>
      <c r="K112" s="39">
        <v>151.38999999999999</v>
      </c>
      <c r="L112" s="40">
        <v>16232</v>
      </c>
      <c r="M112" s="39">
        <v>406.94</v>
      </c>
      <c r="N112" s="39">
        <v>39.89</v>
      </c>
      <c r="O112" s="41">
        <v>4444.33</v>
      </c>
      <c r="P112" s="40">
        <v>4821</v>
      </c>
      <c r="Q112" s="39">
        <v>46.68</v>
      </c>
      <c r="R112" s="39">
        <v>103.28</v>
      </c>
      <c r="S11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[109]</v>
      </c>
      <c r="T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109|AT #100|R7 7700X (RPL)|BorisTheBlade82||v0.7.5|151,39|16232|406,94|39,89</v>
      </c>
      <c r="U11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109|AT #100|R7 7700X (RPL)|BorisTheBlade82||v0.7.5|4444,33|4821|46,68|103,28</v>
      </c>
      <c r="V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[TR][TD]109[/TD][TD]AT #100[/TD][TD]R7 7700X (RPL)[/TD][TD]BorisTheBlade82[/TD][TD][/TD][TD]v0.7.5[/TD][TD]151,39[/TD][TD]16232[/TD][TD]406,94[/TD][TD]39,89[/TD][/TR]</v>
      </c>
      <c r="W11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[TR][TD]109[/TD][TD]AT #100[/TD][TD]R7 7700X (RPL)[/TD][TD]BorisTheBlade82[/TD][TD][/TD][TD]v0.7.5[/TD][TD]4444,33[/TD][TD]4821[/TD][TD]46,68[/TD][TD]103,28[/TD][/TR]</v>
      </c>
    </row>
    <row r="113" spans="2:23" x14ac:dyDescent="0.3">
      <c r="B113" s="44">
        <v>110</v>
      </c>
      <c r="C113" s="37" t="s">
        <v>226</v>
      </c>
      <c r="D113" s="37" t="s">
        <v>172</v>
      </c>
      <c r="E113" s="37">
        <v>100</v>
      </c>
      <c r="F113" s="37" t="s">
        <v>252</v>
      </c>
      <c r="G113" s="37" t="s">
        <v>184</v>
      </c>
      <c r="H113" s="38"/>
      <c r="I113" s="38"/>
      <c r="J113" s="38"/>
      <c r="K113" s="39">
        <v>123.05</v>
      </c>
      <c r="L113" s="40">
        <v>20376</v>
      </c>
      <c r="M113" s="39">
        <v>398.83</v>
      </c>
      <c r="N113" s="39">
        <v>51.09</v>
      </c>
      <c r="O113" s="41">
        <v>6261.2</v>
      </c>
      <c r="P113" s="40">
        <v>4764</v>
      </c>
      <c r="Q113" s="39">
        <v>33.520000000000003</v>
      </c>
      <c r="R113" s="39">
        <v>142.12</v>
      </c>
      <c r="S11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[110]</v>
      </c>
      <c r="T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110|AT #100|R9 7900X (RPL)|BorisTheBlade82||v0.7.5|123,05|20376|398,83|51,09</v>
      </c>
      <c r="U11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110|AT #100|R9 7900X (RPL)|BorisTheBlade82||v0.7.5|6261,2|4764|33,52|142,12</v>
      </c>
      <c r="V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[TR][TD]110[/TD][TD]AT #100[/TD][TD]R9 7900X (RPL)[/TD][TD]BorisTheBlade82[/TD][TD][/TD][TD]v0.7.5[/TD][TD]123,05[/TD][TD]20376[/TD][TD]398,83[/TD][TD]51,09[/TD][/TR]</v>
      </c>
      <c r="W11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[TR][TD]110[/TD][TD]AT #100[/TD][TD]R9 7900X (RPL)[/TD][TD]BorisTheBlade82[/TD][TD][/TD][TD]v0.7.5[/TD][TD]6261,2[/TD][TD]4764[/TD][TD]33,52[/TD][TD]142,12[/TD][/TR]</v>
      </c>
    </row>
    <row r="114" spans="2:23" x14ac:dyDescent="0.3">
      <c r="B114" s="44">
        <v>111</v>
      </c>
      <c r="C114" s="37" t="s">
        <v>226</v>
      </c>
      <c r="D114" s="37" t="s">
        <v>172</v>
      </c>
      <c r="E114" s="37">
        <v>100</v>
      </c>
      <c r="F114" s="37" t="s">
        <v>249</v>
      </c>
      <c r="G114" s="37" t="s">
        <v>184</v>
      </c>
      <c r="H114" s="38"/>
      <c r="I114" s="38"/>
      <c r="J114" s="38"/>
      <c r="K114" s="39">
        <v>117.05</v>
      </c>
      <c r="L114" s="40">
        <v>21111</v>
      </c>
      <c r="M114" s="39">
        <v>404.69</v>
      </c>
      <c r="N114" s="39">
        <v>52.17</v>
      </c>
      <c r="O114" s="41">
        <v>8913.74</v>
      </c>
      <c r="P114" s="40">
        <v>4067</v>
      </c>
      <c r="Q114" s="39">
        <v>27.59</v>
      </c>
      <c r="R114" s="39">
        <v>147.41999999999999</v>
      </c>
      <c r="S11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[111]</v>
      </c>
      <c r="T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111|AT #100|R9 7950X (RPL)|BorisTheBlade82||v0.7.5|117,05|21111|404,69|52,17</v>
      </c>
      <c r="U11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111|AT #100|R9 7950X (RPL)|BorisTheBlade82||v0.7.5|8913,74|4067|27,59|147,42</v>
      </c>
      <c r="V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[TR][TD]111[/TD][TD]AT #100[/TD][TD]R9 7950X (RPL)[/TD][TD]BorisTheBlade82[/TD][TD][/TD][TD]v0.7.5[/TD][TD]117,05[/TD][TD]21111[/TD][TD]404,69[/TD][TD]52,17[/TD][/TR]</v>
      </c>
      <c r="W11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[TR][TD]111[/TD][TD]AT #100[/TD][TD]R9 7950X (RPL)[/TD][TD]BorisTheBlade82[/TD][TD][/TD][TD]v0.7.5[/TD][TD]8913,74[/TD][TD]4067[/TD][TD]27,59[/TD][TD]147,42[/TD][/TR]</v>
      </c>
    </row>
    <row r="115" spans="2:23" x14ac:dyDescent="0.3">
      <c r="B115" s="44">
        <v>112</v>
      </c>
      <c r="C115" s="37" t="s">
        <v>226</v>
      </c>
      <c r="D115" s="37" t="s">
        <v>172</v>
      </c>
      <c r="E115" s="37">
        <v>100</v>
      </c>
      <c r="F115" s="37" t="s">
        <v>249</v>
      </c>
      <c r="G115" s="37" t="s">
        <v>184</v>
      </c>
      <c r="H115" s="38"/>
      <c r="I115" s="42" t="s">
        <v>246</v>
      </c>
      <c r="J115" s="38"/>
      <c r="K115" s="39">
        <v>117.28</v>
      </c>
      <c r="L115" s="40">
        <v>21271</v>
      </c>
      <c r="M115" s="39">
        <v>400.87</v>
      </c>
      <c r="N115" s="39">
        <v>53.06</v>
      </c>
      <c r="O115" s="41">
        <v>12370.21</v>
      </c>
      <c r="P115" s="40">
        <v>2564</v>
      </c>
      <c r="Q115" s="39">
        <v>31.53</v>
      </c>
      <c r="R115" s="39">
        <v>81.290000000000006</v>
      </c>
      <c r="S11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[112]</v>
      </c>
      <c r="T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112|AT #100|R9 7950X (RPL)|BorisTheBlade82||v0.7.5|117,28|21271|400,87|53,06</v>
      </c>
      <c r="U11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112|AT #100|R9 7950X (RPL)|BorisTheBlade82||v0.7.5|12370,21|2564|31,53|81,29</v>
      </c>
      <c r="V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[TR][TD]112[/TD][TD]AT #100[/TD][TD]R9 7950X (RPL)[/TD][TD]BorisTheBlade82[/TD][TD][/TD][TD]v0.7.5[/TD][TD]117,28[/TD][TD]21271[/TD][TD]400,87[/TD][TD]53,06[/TD][/TR]</v>
      </c>
      <c r="W11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[TR][TD]112[/TD][TD]AT #100[/TD][TD]R9 7950X (RPL)[/TD][TD]BorisTheBlade82[/TD][TD][/TD][TD]v0.7.5[/TD][TD]12370,21[/TD][TD]2564[/TD][TD]31,53[/TD][TD]81,29[/TD][/TR]</v>
      </c>
    </row>
    <row r="116" spans="2:23" x14ac:dyDescent="0.3">
      <c r="B116" s="44">
        <v>113</v>
      </c>
      <c r="C116" s="37" t="s">
        <v>226</v>
      </c>
      <c r="D116" s="37" t="s">
        <v>172</v>
      </c>
      <c r="E116" s="37">
        <v>101</v>
      </c>
      <c r="F116" s="37" t="s">
        <v>276</v>
      </c>
      <c r="G116" s="37" t="s">
        <v>228</v>
      </c>
      <c r="H116" s="38"/>
      <c r="I116" s="42" t="s">
        <v>313</v>
      </c>
      <c r="J116" s="38"/>
      <c r="K116" s="39">
        <v>245.16</v>
      </c>
      <c r="L116" s="40">
        <v>7000.34</v>
      </c>
      <c r="M116" s="39">
        <v>582.69000000000005</v>
      </c>
      <c r="N116" s="39">
        <v>12.01</v>
      </c>
      <c r="O116" s="41">
        <v>4928.8</v>
      </c>
      <c r="P116" s="40">
        <f>7789.59/5</f>
        <v>1557.9180000000001</v>
      </c>
      <c r="Q116" s="39">
        <f>651.15/5</f>
        <v>130.22999999999999</v>
      </c>
      <c r="R116" s="39">
        <v>11.96</v>
      </c>
      <c r="S11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[113]</v>
      </c>
      <c r="T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113|AT #101|R7 6800U (RMB)|thigobr||v0.7.5|245,16|7000|582,69|12,01</v>
      </c>
      <c r="U11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113|AT #101|R7 6800U (RMB)|thigobr||v0.7.5|4928,8|1558|130,23|11,96</v>
      </c>
      <c r="V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[TR][TD]113[/TD][TD]AT #101[/TD][TD]R7 6800U (RMB)[/TD][TD]thigobr[/TD][TD][/TD][TD]v0.7.5[/TD][TD]245,16[/TD][TD]7000[/TD][TD]582,69[/TD][TD]12,01[/TD][/TR]</v>
      </c>
      <c r="W116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[TR][TD]113[/TD][TD]AT #101[/TD][TD]R7 6800U (RMB)[/TD][TD]thigobr[/TD][TD][/TD][TD]v0.7.5[/TD][TD]4928,8[/TD][TD]1558[/TD][TD]130,23[/TD][TD]11,96[/TD][/TR]</v>
      </c>
    </row>
    <row r="117" spans="2:23" x14ac:dyDescent="0.3">
      <c r="B117" s="44">
        <v>114</v>
      </c>
      <c r="C117" s="37" t="s">
        <v>226</v>
      </c>
      <c r="D117" s="37" t="s">
        <v>172</v>
      </c>
      <c r="E117" s="37">
        <v>108</v>
      </c>
      <c r="F117" s="37" t="s">
        <v>249</v>
      </c>
      <c r="G117" s="37" t="s">
        <v>180</v>
      </c>
      <c r="H117" s="38" t="s">
        <v>229</v>
      </c>
      <c r="I117" s="42" t="s">
        <v>247</v>
      </c>
      <c r="J117" s="38"/>
      <c r="K117" s="39">
        <v>139.27000000000001</v>
      </c>
      <c r="L117" s="40">
        <v>19138.57</v>
      </c>
      <c r="M117" s="39">
        <v>375.18</v>
      </c>
      <c r="N117" s="39">
        <v>51.01</v>
      </c>
      <c r="O117" s="41">
        <v>11599.53</v>
      </c>
      <c r="P117" s="40">
        <v>3245.53</v>
      </c>
      <c r="Q117" s="39">
        <v>26.56</v>
      </c>
      <c r="R117" s="39">
        <v>122.18</v>
      </c>
      <c r="S11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[114]</v>
      </c>
      <c r="T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114|AT #108|R9 7950X (RPL)|Det0x|cTDP 105w|v0.7.5|139,27|19139|375,18|51,01</v>
      </c>
      <c r="U11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114|AT #108|R9 7950X (RPL)|Det0x|cTDP 105w|v0.7.5|11599,53|3246|26,56|122,18</v>
      </c>
      <c r="V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[TR][TD]114[/TD][TD]AT #108[/TD][TD]R9 7950X (RPL)[/TD][TD]Det0x[/TD][TD]cTDP 105w[/TD][TD]v0.7.5[/TD][TD]139,27[/TD][TD]19139[/TD][TD]375,18[/TD][TD]51,01[/TD][/TR]</v>
      </c>
      <c r="W117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[TR][TD]114[/TD][TD]AT #108[/TD][TD]R9 7950X (RPL)[/TD][TD]Det0x[/TD][TD]cTDP 105w[/TD][TD]v0.7.5[/TD][TD]11599,53[/TD][TD]3246[/TD][TD]26,56[/TD][TD]122,18[/TD][/TR]</v>
      </c>
    </row>
    <row r="118" spans="2:23" x14ac:dyDescent="0.3">
      <c r="B118" s="44">
        <v>115</v>
      </c>
      <c r="C118" s="37" t="s">
        <v>226</v>
      </c>
      <c r="D118" s="37" t="s">
        <v>172</v>
      </c>
      <c r="E118" s="37">
        <v>108</v>
      </c>
      <c r="F118" s="37" t="s">
        <v>249</v>
      </c>
      <c r="G118" s="37" t="s">
        <v>180</v>
      </c>
      <c r="H118" s="38" t="s">
        <v>230</v>
      </c>
      <c r="I118" s="42" t="s">
        <v>246</v>
      </c>
      <c r="J118" s="38" t="s">
        <v>40</v>
      </c>
      <c r="K118" s="39">
        <v>140.1</v>
      </c>
      <c r="L118" s="40">
        <v>19028.63</v>
      </c>
      <c r="M118" s="39">
        <v>375.1</v>
      </c>
      <c r="N118" s="39">
        <v>50.73</v>
      </c>
      <c r="O118" s="41">
        <v>14202.83</v>
      </c>
      <c r="P118" s="40">
        <v>2387</v>
      </c>
      <c r="Q118" s="39">
        <v>29.49</v>
      </c>
      <c r="R118" s="39">
        <v>80.930000000000007</v>
      </c>
      <c r="S118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[115]</v>
      </c>
      <c r="T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115|AT #108|R9 7950X (RPL)|Det0x|cTDP 65w|v0.7.5|140,1|19029|375,1|50,73</v>
      </c>
      <c r="U11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115|AT #108|R9 7950X (RPL)|Det0x|cTDP 65w|v0.7.5|14202,83|2387|29,49|80,93</v>
      </c>
      <c r="V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[TR][TD]115[/TD][TD]AT #108[/TD][TD]R9 7950X (RPL)[/TD][TD]Det0x[/TD][TD]cTDP 65w[/TD][TD]v0.7.5[/TD][TD]140,1[/TD][TD]19029[/TD][TD]375,1[/TD][TD]50,73[/TD][/TR]</v>
      </c>
      <c r="W118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[TR][TD]115[/TD][TD]AT #108[/TD][TD]R9 7950X (RPL)[/TD][TD]Det0x[/TD][TD]cTDP 65w[/TD][TD]v0.7.5[/TD][TD]14202,83[/TD][TD]2387[/TD][TD]29,49[/TD][TD]80,93[/TD][/TR]</v>
      </c>
    </row>
    <row r="119" spans="2:23" x14ac:dyDescent="0.3">
      <c r="B119" s="44">
        <v>116</v>
      </c>
      <c r="C119" s="37" t="s">
        <v>226</v>
      </c>
      <c r="D119" s="37" t="s">
        <v>172</v>
      </c>
      <c r="E119" s="37">
        <v>118</v>
      </c>
      <c r="F119" s="37" t="s">
        <v>231</v>
      </c>
      <c r="G119" s="37" t="s">
        <v>232</v>
      </c>
      <c r="H119" s="38"/>
      <c r="I119" s="38"/>
      <c r="J119" s="38"/>
      <c r="K119" s="39">
        <v>56.38</v>
      </c>
      <c r="L119" s="40">
        <v>29352</v>
      </c>
      <c r="M119" s="39">
        <v>604.24</v>
      </c>
      <c r="N119" s="39">
        <v>48.58</v>
      </c>
      <c r="O119" s="41">
        <v>3221.89</v>
      </c>
      <c r="P119" s="40">
        <v>6311</v>
      </c>
      <c r="Q119" s="39">
        <v>49.18</v>
      </c>
      <c r="R119" s="39">
        <v>128.31</v>
      </c>
      <c r="S119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[116]</v>
      </c>
      <c r="T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116|AT #118|R9 3900X (Matisse)|.vodka||v0.7.5|56,38|29352|604,24|48,58</v>
      </c>
      <c r="U11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116|AT #118|R9 3900X (Matisse)|.vodka||v0.7.5|3221,89|6311|49,18|128,31</v>
      </c>
      <c r="V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[TR][TD]116[/TD][TD]AT #118[/TD][TD]R9 3900X (Matisse)[/TD][TD].vodka[/TD][TD][/TD][TD]v0.7.5[/TD][TD]56,38[/TD][TD]29352[/TD][TD]604,24[/TD][TD]48,58[/TD][/TR]</v>
      </c>
      <c r="W119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[TR][TD]116[/TD][TD]AT #118[/TD][TD]R9 3900X (Matisse)[/TD][TD].vodka[/TD][TD][/TD][TD]v0.7.5[/TD][TD]3221,89[/TD][TD]6311[/TD][TD]49,18[/TD][TD]128,31[/TD][/TR]</v>
      </c>
    </row>
    <row r="120" spans="2:23" x14ac:dyDescent="0.3">
      <c r="B120" s="44">
        <v>117</v>
      </c>
      <c r="C120" s="37" t="s">
        <v>226</v>
      </c>
      <c r="D120" s="37" t="s">
        <v>172</v>
      </c>
      <c r="E120" s="37">
        <v>126</v>
      </c>
      <c r="F120" s="37" t="s">
        <v>234</v>
      </c>
      <c r="G120" s="37" t="s">
        <v>235</v>
      </c>
      <c r="H120" s="38"/>
      <c r="I120" s="38"/>
      <c r="J120" s="38"/>
      <c r="K120" s="39">
        <v>37.9</v>
      </c>
      <c r="L120" s="40">
        <v>32110.52</v>
      </c>
      <c r="M120" s="39">
        <v>821.7</v>
      </c>
      <c r="N120" s="39">
        <v>39.08</v>
      </c>
      <c r="O120" s="41">
        <v>1006.56</v>
      </c>
      <c r="P120" s="40">
        <v>10507</v>
      </c>
      <c r="Q120" s="39">
        <v>94.55</v>
      </c>
      <c r="R120" s="39">
        <v>111.13</v>
      </c>
      <c r="S12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[117]</v>
      </c>
      <c r="T12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117|AT #126|R7 1800X(Summit Ridge)|Cstops||v0.7.5|37,9|32111|821,7|39,08</v>
      </c>
      <c r="U12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117|AT #126|R7 1800X(Summit Ridge)|Cstops||v0.7.5|1006,56|10507|94,55|111,13</v>
      </c>
      <c r="V12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[TR][TD]117[/TD][TD]AT #126[/TD][TD]R7 1800X(Summit Ridge)[/TD][TD]Cstops[/TD][TD][/TD][TD]v0.7.5[/TD][TD]37,9[/TD][TD]32111[/TD][TD]821,7[/TD][TD]39,08[/TD][/TR]</v>
      </c>
      <c r="W120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[TR][TD]117[/TD][TD]AT #126[/TD][TD]R7 1800X(Summit Ridge)[/TD][TD]Cstops[/TD][TD][/TD][TD]v0.7.5[/TD][TD]1006,56[/TD][TD]10507[/TD][TD]94,55[/TD][TD]111,13[/TD][/TR]</v>
      </c>
    </row>
    <row r="121" spans="2:23" x14ac:dyDescent="0.3">
      <c r="B121" s="44">
        <v>118</v>
      </c>
      <c r="C121" s="37" t="s">
        <v>226</v>
      </c>
      <c r="D121" s="37" t="s">
        <v>172</v>
      </c>
      <c r="E121" s="37">
        <v>127</v>
      </c>
      <c r="F121" s="37" t="s">
        <v>248</v>
      </c>
      <c r="G121" s="37" t="s">
        <v>236</v>
      </c>
      <c r="H121" s="38"/>
      <c r="I121" s="42" t="s">
        <v>237</v>
      </c>
      <c r="J121" s="38"/>
      <c r="K121" s="39">
        <v>201.7</v>
      </c>
      <c r="L121" s="40">
        <v>13802</v>
      </c>
      <c r="M121" s="39">
        <v>359.22</v>
      </c>
      <c r="N121" s="39">
        <v>38.42</v>
      </c>
      <c r="O121" s="41">
        <v>6846.19</v>
      </c>
      <c r="P121" s="40">
        <v>5356</v>
      </c>
      <c r="Q121" s="39">
        <v>27.27</v>
      </c>
      <c r="R121" s="39">
        <v>196.41</v>
      </c>
      <c r="S12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[118]</v>
      </c>
      <c r="T12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118|AT #127|i9 13900K (RTL)|Kocicak||v0.7.5|201,7|13802|359,22|38,42</v>
      </c>
      <c r="U12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118|AT #127|i9 13900K (RTL)|Kocicak||v0.7.5|6846,19|5356|27,27|196,41</v>
      </c>
      <c r="V12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[TR][TD]118[/TD][TD]AT #127[/TD][TD]i9 13900K (RTL)[/TD][TD]Kocicak[/TD][TD][/TD][TD]v0.7.5[/TD][TD]201,7[/TD][TD]13802[/TD][TD]359,22[/TD][TD]38,42[/TD][/TR]</v>
      </c>
      <c r="W121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[TR][TD]118[/TD][TD]AT #127[/TD][TD]i9 13900K (RTL)[/TD][TD]Kocicak[/TD][TD][/TD][TD]v0.7.5[/TD][TD]6846,19[/TD][TD]5356[/TD][TD]27,27[/TD][TD]196,41[/TD][/TR]</v>
      </c>
    </row>
    <row r="122" spans="2:23" x14ac:dyDescent="0.3">
      <c r="B122" s="44">
        <v>119</v>
      </c>
      <c r="C122" s="37" t="s">
        <v>226</v>
      </c>
      <c r="D122" s="37" t="s">
        <v>172</v>
      </c>
      <c r="E122" s="37">
        <v>127</v>
      </c>
      <c r="F122" s="37" t="s">
        <v>248</v>
      </c>
      <c r="G122" s="37" t="s">
        <v>236</v>
      </c>
      <c r="H122" s="38"/>
      <c r="I122" s="42" t="s">
        <v>238</v>
      </c>
      <c r="J122" s="38"/>
      <c r="K122" s="39">
        <v>190.98</v>
      </c>
      <c r="L122" s="40">
        <v>14623</v>
      </c>
      <c r="M122" s="39">
        <v>358.08</v>
      </c>
      <c r="N122" s="39">
        <v>40.840000000000003</v>
      </c>
      <c r="O122" s="41">
        <v>8538.84</v>
      </c>
      <c r="P122" s="40">
        <v>3964</v>
      </c>
      <c r="Q122" s="39">
        <v>29.55</v>
      </c>
      <c r="R122" s="39">
        <v>134.13999999999999</v>
      </c>
      <c r="S12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[119]</v>
      </c>
      <c r="T12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119|AT #127|i9 13900K (RTL)|Kocicak||v0.7.5|190,98|14623|358,08|40,84</v>
      </c>
      <c r="U12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119|AT #127|i9 13900K (RTL)|Kocicak||v0.7.5|8538,84|3964|29,55|134,14</v>
      </c>
      <c r="V12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[TR][TD]119[/TD][TD]AT #127[/TD][TD]i9 13900K (RTL)[/TD][TD]Kocicak[/TD][TD][/TD][TD]v0.7.5[/TD][TD]190,98[/TD][TD]14623[/TD][TD]358,08[/TD][TD]40,84[/TD][/TR]</v>
      </c>
      <c r="W122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[TR][TD]119[/TD][TD]AT #127[/TD][TD]i9 13900K (RTL)[/TD][TD]Kocicak[/TD][TD][/TD][TD]v0.7.5[/TD][TD]8538,84[/TD][TD]3964[/TD][TD]29,55[/TD][TD]134,14[/TD][/TR]</v>
      </c>
    </row>
    <row r="123" spans="2:23" x14ac:dyDescent="0.3">
      <c r="B123" s="44">
        <v>120</v>
      </c>
      <c r="C123" s="37" t="s">
        <v>226</v>
      </c>
      <c r="D123" s="37" t="s">
        <v>172</v>
      </c>
      <c r="E123" s="37">
        <v>127</v>
      </c>
      <c r="F123" s="37" t="s">
        <v>248</v>
      </c>
      <c r="G123" s="37" t="s">
        <v>236</v>
      </c>
      <c r="H123" s="38"/>
      <c r="I123" s="42" t="s">
        <v>239</v>
      </c>
      <c r="J123" s="38"/>
      <c r="K123" s="39">
        <v>196.33</v>
      </c>
      <c r="L123" s="40">
        <v>14127</v>
      </c>
      <c r="M123" s="39">
        <v>360.55</v>
      </c>
      <c r="N123" s="39">
        <v>39.18</v>
      </c>
      <c r="O123" s="41">
        <v>10136.27</v>
      </c>
      <c r="P123" s="40">
        <v>2947</v>
      </c>
      <c r="Q123" s="39">
        <v>33.47</v>
      </c>
      <c r="R123" s="39">
        <v>88.04</v>
      </c>
      <c r="S12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[120]</v>
      </c>
      <c r="T12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120|AT #127|i9 13900K (RTL)|Kocicak||v0.7.5|196,33|14127|360,55|39,18</v>
      </c>
      <c r="U12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120|AT #127|i9 13900K (RTL)|Kocicak||v0.7.5|10136,27|2947|33,47|88,04</v>
      </c>
      <c r="V12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[TR][TD]120[/TD][TD]AT #127[/TD][TD]i9 13900K (RTL)[/TD][TD]Kocicak[/TD][TD][/TD][TD]v0.7.5[/TD][TD]196,33[/TD][TD]14127[/TD][TD]360,55[/TD][TD]39,18[/TD][/TR]</v>
      </c>
      <c r="W123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[TR][TD]120[/TD][TD]AT #127[/TD][TD]i9 13900K (RTL)[/TD][TD]Kocicak[/TD][TD][/TD][TD]v0.7.5[/TD][TD]10136,27[/TD][TD]2947[/TD][TD]33,47[/TD][TD]88,04[/TD][/TR]</v>
      </c>
    </row>
    <row r="124" spans="2:23" x14ac:dyDescent="0.3">
      <c r="B124" s="44">
        <v>121</v>
      </c>
      <c r="C124" s="37" t="s">
        <v>226</v>
      </c>
      <c r="D124" s="37" t="s">
        <v>172</v>
      </c>
      <c r="E124" s="37">
        <v>127</v>
      </c>
      <c r="F124" s="37" t="s">
        <v>248</v>
      </c>
      <c r="G124" s="37" t="s">
        <v>236</v>
      </c>
      <c r="H124" s="38"/>
      <c r="I124" s="42" t="s">
        <v>222</v>
      </c>
      <c r="J124" s="38"/>
      <c r="K124" s="39">
        <v>201.69</v>
      </c>
      <c r="L124" s="40">
        <v>13798</v>
      </c>
      <c r="M124" s="39">
        <v>359.34</v>
      </c>
      <c r="N124" s="39">
        <v>38.4</v>
      </c>
      <c r="O124" s="41">
        <v>10676.69</v>
      </c>
      <c r="P124" s="40">
        <v>2361</v>
      </c>
      <c r="Q124" s="39">
        <v>39.67</v>
      </c>
      <c r="R124" s="39">
        <v>59.53</v>
      </c>
      <c r="S12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[121]</v>
      </c>
      <c r="T12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121|AT #127|i9 13900K (RTL)|Kocicak||v0.7.5|201,69|13798|359,34|38,4</v>
      </c>
      <c r="U12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121|AT #127|i9 13900K (RTL)|Kocicak||v0.7.5|10676,69|2361|39,67|59,53</v>
      </c>
      <c r="V12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[TR][TD]121[/TD][TD]AT #127[/TD][TD]i9 13900K (RTL)[/TD][TD]Kocicak[/TD][TD][/TD][TD]v0.7.5[/TD][TD]201,69[/TD][TD]13798[/TD][TD]359,34[/TD][TD]38,4[/TD][/TR]</v>
      </c>
      <c r="W124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[TR][TD]121[/TD][TD]AT #127[/TD][TD]i9 13900K (RTL)[/TD][TD]Kocicak[/TD][TD][/TD][TD]v0.7.5[/TD][TD]10676,69[/TD][TD]2361[/TD][TD]39,67[/TD][TD]59,53[/TD][/TR]</v>
      </c>
    </row>
    <row r="125" spans="2:23" x14ac:dyDescent="0.3">
      <c r="B125" s="44">
        <v>122</v>
      </c>
      <c r="C125" s="37" t="s">
        <v>226</v>
      </c>
      <c r="D125" s="37" t="s">
        <v>172</v>
      </c>
      <c r="E125" s="37">
        <v>132</v>
      </c>
      <c r="F125" s="37" t="s">
        <v>276</v>
      </c>
      <c r="G125" s="37" t="s">
        <v>228</v>
      </c>
      <c r="H125" s="38"/>
      <c r="I125" s="42" t="s">
        <v>315</v>
      </c>
      <c r="J125" s="38"/>
      <c r="K125" s="39">
        <v>166.98</v>
      </c>
      <c r="L125" s="40">
        <v>10863.79</v>
      </c>
      <c r="M125" s="39">
        <v>551.25</v>
      </c>
      <c r="N125" s="39">
        <v>19.71</v>
      </c>
      <c r="O125" s="41">
        <v>5150.16</v>
      </c>
      <c r="P125" s="40">
        <v>2204.2800000000002</v>
      </c>
      <c r="Q125" s="39">
        <v>88.08</v>
      </c>
      <c r="R125" s="39">
        <v>25.02</v>
      </c>
      <c r="S12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[122]</v>
      </c>
      <c r="T12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122|AT #132|R7 6800U (RMB)|thigobr||v0.7.5|166,98|10864|551,25|19,71</v>
      </c>
      <c r="U12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122|AT #132|R7 6800U (RMB)|thigobr||v0.7.5|5150,16|2204|88,08|25,02</v>
      </c>
      <c r="V12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[TR][TD]122[/TD][TD]AT #132[/TD][TD]R7 6800U (RMB)[/TD][TD]thigobr[/TD][TD][/TD][TD]v0.7.5[/TD][TD]166,98[/TD][TD]10864[/TD][TD]551,25[/TD][TD]19,71[/TD][/TR]</v>
      </c>
      <c r="W125" s="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[TR][TD]122[/TD][TD]AT #132[/TD][TD]R7 6800U (RMB)[/TD][TD]thigobr[/TD][TD][/TD][TD]v0.7.5[/TD][TD]5150,16[/TD][TD]2204[/TD][TD]88,08[/TD][TD]25,02[/TD][/TR]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8"/>
  <sheetViews>
    <sheetView topLeftCell="D1" workbookViewId="0">
      <selection activeCell="D10" sqref="D10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240</v>
      </c>
      <c r="C4" s="3">
        <v>37.9</v>
      </c>
    </row>
    <row r="5" spans="2:3" ht="27" customHeight="1" x14ac:dyDescent="0.3">
      <c r="B5" s="4" t="s">
        <v>233</v>
      </c>
      <c r="C5" s="3">
        <v>56.38</v>
      </c>
    </row>
    <row r="6" spans="2:3" ht="27" customHeight="1" x14ac:dyDescent="0.3">
      <c r="B6" s="4" t="s">
        <v>281</v>
      </c>
      <c r="C6" s="3">
        <v>58.25</v>
      </c>
    </row>
    <row r="7" spans="2:3" ht="27" customHeight="1" x14ac:dyDescent="0.3">
      <c r="B7" s="4" t="s">
        <v>119</v>
      </c>
      <c r="C7" s="3">
        <v>58.95</v>
      </c>
    </row>
    <row r="8" spans="2:3" ht="27" customHeight="1" x14ac:dyDescent="0.3">
      <c r="B8" s="4" t="s">
        <v>282</v>
      </c>
      <c r="C8" s="3">
        <v>61.55</v>
      </c>
    </row>
    <row r="9" spans="2:3" ht="27" customHeight="1" x14ac:dyDescent="0.3">
      <c r="B9" s="4" t="s">
        <v>154</v>
      </c>
      <c r="C9" s="3">
        <v>65.849999999999994</v>
      </c>
    </row>
    <row r="10" spans="2:3" ht="27" customHeight="1" x14ac:dyDescent="0.3">
      <c r="B10" s="4" t="s">
        <v>176</v>
      </c>
      <c r="C10" s="3">
        <v>71.430000000000007</v>
      </c>
    </row>
    <row r="11" spans="2:3" ht="27" customHeight="1" x14ac:dyDescent="0.3">
      <c r="B11" s="4" t="s">
        <v>105</v>
      </c>
      <c r="C11" s="3">
        <v>74.44</v>
      </c>
    </row>
    <row r="12" spans="2:3" ht="27" customHeight="1" x14ac:dyDescent="0.3">
      <c r="B12" s="4" t="s">
        <v>137</v>
      </c>
      <c r="C12" s="3">
        <v>77.22</v>
      </c>
    </row>
    <row r="13" spans="2:3" ht="27" customHeight="1" x14ac:dyDescent="0.3">
      <c r="B13" s="4" t="s">
        <v>138</v>
      </c>
      <c r="C13" s="3">
        <v>78.09</v>
      </c>
    </row>
    <row r="14" spans="2:3" ht="27" customHeight="1" x14ac:dyDescent="0.3">
      <c r="B14" s="4" t="s">
        <v>259</v>
      </c>
      <c r="C14" s="3">
        <v>83.47</v>
      </c>
    </row>
    <row r="15" spans="2:3" ht="27" customHeight="1" x14ac:dyDescent="0.3">
      <c r="B15" s="4" t="s">
        <v>293</v>
      </c>
      <c r="C15" s="3">
        <v>83.49</v>
      </c>
    </row>
    <row r="16" spans="2:3" ht="27" customHeight="1" x14ac:dyDescent="0.3">
      <c r="B16" s="4" t="s">
        <v>260</v>
      </c>
      <c r="C16" s="3">
        <v>83.97</v>
      </c>
    </row>
    <row r="17" spans="2:3" ht="27" customHeight="1" x14ac:dyDescent="0.3">
      <c r="B17" s="4" t="s">
        <v>307</v>
      </c>
      <c r="C17" s="3">
        <v>88.24</v>
      </c>
    </row>
    <row r="18" spans="2:3" ht="27" customHeight="1" x14ac:dyDescent="0.3">
      <c r="B18" s="4" t="s">
        <v>142</v>
      </c>
      <c r="C18" s="3">
        <v>94.92</v>
      </c>
    </row>
    <row r="19" spans="2:3" ht="27" customHeight="1" x14ac:dyDescent="0.3">
      <c r="B19" s="4" t="s">
        <v>155</v>
      </c>
      <c r="C19" s="3">
        <v>95.02</v>
      </c>
    </row>
    <row r="20" spans="2:3" ht="27" customHeight="1" x14ac:dyDescent="0.3">
      <c r="B20" s="4" t="s">
        <v>120</v>
      </c>
      <c r="C20" s="3">
        <v>101.29</v>
      </c>
    </row>
    <row r="21" spans="2:3" ht="27" customHeight="1" x14ac:dyDescent="0.3">
      <c r="B21" s="4" t="s">
        <v>308</v>
      </c>
      <c r="C21" s="3">
        <v>107.39</v>
      </c>
    </row>
    <row r="22" spans="2:3" ht="27" customHeight="1" x14ac:dyDescent="0.3">
      <c r="B22" s="4" t="s">
        <v>283</v>
      </c>
      <c r="C22" s="3">
        <v>111.07</v>
      </c>
    </row>
    <row r="23" spans="2:3" ht="27" customHeight="1" x14ac:dyDescent="0.3">
      <c r="B23" s="4" t="s">
        <v>121</v>
      </c>
      <c r="C23" s="3">
        <v>112.03</v>
      </c>
    </row>
    <row r="24" spans="2:3" ht="27" customHeight="1" x14ac:dyDescent="0.3">
      <c r="B24" s="4" t="s">
        <v>261</v>
      </c>
      <c r="C24" s="3">
        <v>117.05</v>
      </c>
    </row>
    <row r="25" spans="2:3" ht="27" customHeight="1" x14ac:dyDescent="0.3">
      <c r="B25" s="4" t="s">
        <v>262</v>
      </c>
      <c r="C25" s="3">
        <v>117.28</v>
      </c>
    </row>
    <row r="26" spans="2:3" ht="27" customHeight="1" x14ac:dyDescent="0.3">
      <c r="B26" s="4" t="s">
        <v>263</v>
      </c>
      <c r="C26" s="3">
        <v>123.05</v>
      </c>
    </row>
    <row r="27" spans="2:3" ht="27" customHeight="1" x14ac:dyDescent="0.3">
      <c r="B27" s="4" t="s">
        <v>143</v>
      </c>
      <c r="C27" s="3">
        <v>126.49</v>
      </c>
    </row>
    <row r="28" spans="2:3" ht="27" customHeight="1" x14ac:dyDescent="0.3">
      <c r="B28" s="4" t="s">
        <v>192</v>
      </c>
      <c r="C28" s="3">
        <v>127.66</v>
      </c>
    </row>
    <row r="29" spans="2:3" ht="27" customHeight="1" x14ac:dyDescent="0.3">
      <c r="B29" s="4" t="s">
        <v>57</v>
      </c>
      <c r="C29" s="3">
        <v>127.76</v>
      </c>
    </row>
    <row r="30" spans="2:3" ht="27" customHeight="1" x14ac:dyDescent="0.3">
      <c r="B30" s="4" t="s">
        <v>294</v>
      </c>
      <c r="C30" s="3">
        <v>137.88</v>
      </c>
    </row>
    <row r="31" spans="2:3" ht="27" customHeight="1" x14ac:dyDescent="0.3">
      <c r="B31" s="4" t="s">
        <v>264</v>
      </c>
      <c r="C31" s="3">
        <v>139.27000000000001</v>
      </c>
    </row>
    <row r="32" spans="2:3" ht="27" customHeight="1" x14ac:dyDescent="0.3">
      <c r="B32" s="4" t="s">
        <v>295</v>
      </c>
      <c r="C32" s="3">
        <v>143.16999999999999</v>
      </c>
    </row>
    <row r="33" spans="2:3" ht="27" customHeight="1" x14ac:dyDescent="0.3">
      <c r="B33" s="4" t="s">
        <v>265</v>
      </c>
      <c r="C33" s="3">
        <v>145.66</v>
      </c>
    </row>
    <row r="34" spans="2:3" ht="27" customHeight="1" x14ac:dyDescent="0.3">
      <c r="B34" s="4" t="s">
        <v>296</v>
      </c>
      <c r="C34" s="3">
        <v>146.74</v>
      </c>
    </row>
    <row r="35" spans="2:3" ht="27" customHeight="1" x14ac:dyDescent="0.3">
      <c r="B35" s="4" t="s">
        <v>266</v>
      </c>
      <c r="C35" s="3">
        <v>146.91</v>
      </c>
    </row>
    <row r="36" spans="2:3" ht="27" customHeight="1" x14ac:dyDescent="0.3">
      <c r="B36" s="4" t="s">
        <v>267</v>
      </c>
      <c r="C36" s="3">
        <v>148.72</v>
      </c>
    </row>
    <row r="37" spans="2:3" ht="27" customHeight="1" x14ac:dyDescent="0.3">
      <c r="B37" s="4" t="s">
        <v>268</v>
      </c>
      <c r="C37" s="3">
        <v>151.38999999999999</v>
      </c>
    </row>
    <row r="38" spans="2:3" ht="27" customHeight="1" x14ac:dyDescent="0.3">
      <c r="B38" s="4" t="s">
        <v>297</v>
      </c>
      <c r="C38" s="3">
        <v>153.88</v>
      </c>
    </row>
    <row r="39" spans="2:3" ht="27" customHeight="1" x14ac:dyDescent="0.3">
      <c r="B39" s="4" t="s">
        <v>156</v>
      </c>
      <c r="C39" s="3">
        <v>155.84</v>
      </c>
    </row>
    <row r="40" spans="2:3" ht="27" customHeight="1" x14ac:dyDescent="0.3">
      <c r="B40" s="4" t="s">
        <v>298</v>
      </c>
      <c r="C40" s="3">
        <v>158.59</v>
      </c>
    </row>
    <row r="41" spans="2:3" ht="27" customHeight="1" x14ac:dyDescent="0.3">
      <c r="B41" s="4" t="s">
        <v>316</v>
      </c>
      <c r="C41" s="3">
        <v>166.98</v>
      </c>
    </row>
    <row r="42" spans="2:3" ht="27" customHeight="1" x14ac:dyDescent="0.3">
      <c r="B42" s="4" t="s">
        <v>269</v>
      </c>
      <c r="C42" s="3">
        <v>171.78</v>
      </c>
    </row>
    <row r="43" spans="2:3" ht="27" customHeight="1" x14ac:dyDescent="0.3">
      <c r="B43" s="4" t="s">
        <v>309</v>
      </c>
      <c r="C43" s="3">
        <v>177.67</v>
      </c>
    </row>
    <row r="44" spans="2:3" ht="27" customHeight="1" x14ac:dyDescent="0.3">
      <c r="B44" s="4" t="s">
        <v>277</v>
      </c>
      <c r="C44" s="3">
        <v>185.72</v>
      </c>
    </row>
    <row r="45" spans="2:3" ht="27" customHeight="1" x14ac:dyDescent="0.3">
      <c r="B45" s="4" t="s">
        <v>299</v>
      </c>
      <c r="C45" s="3">
        <v>188.44</v>
      </c>
    </row>
    <row r="46" spans="2:3" ht="27" customHeight="1" x14ac:dyDescent="0.3">
      <c r="B46" s="4" t="s">
        <v>300</v>
      </c>
      <c r="C46" s="3">
        <v>190</v>
      </c>
    </row>
    <row r="47" spans="2:3" ht="27" customHeight="1" x14ac:dyDescent="0.3">
      <c r="B47" s="4" t="s">
        <v>270</v>
      </c>
      <c r="C47" s="3">
        <v>190.98</v>
      </c>
    </row>
    <row r="48" spans="2:3" ht="27" customHeight="1" x14ac:dyDescent="0.3">
      <c r="B48" s="4" t="s">
        <v>271</v>
      </c>
      <c r="C48" s="3">
        <v>196.33</v>
      </c>
    </row>
    <row r="49" spans="2:3" ht="27" customHeight="1" x14ac:dyDescent="0.3">
      <c r="B49" s="4" t="s">
        <v>272</v>
      </c>
      <c r="C49" s="3">
        <v>201.69</v>
      </c>
    </row>
    <row r="50" spans="2:3" ht="27" customHeight="1" x14ac:dyDescent="0.3">
      <c r="B50" s="4" t="s">
        <v>273</v>
      </c>
      <c r="C50" s="3">
        <v>201.7</v>
      </c>
    </row>
    <row r="51" spans="2:3" ht="27" customHeight="1" x14ac:dyDescent="0.3">
      <c r="B51" s="4" t="s">
        <v>310</v>
      </c>
      <c r="C51" s="3">
        <v>205.28</v>
      </c>
    </row>
    <row r="52" spans="2:3" ht="27" customHeight="1" x14ac:dyDescent="0.3">
      <c r="B52" s="4" t="s">
        <v>311</v>
      </c>
      <c r="C52" s="3">
        <v>210.66</v>
      </c>
    </row>
    <row r="53" spans="2:3" ht="27" customHeight="1" x14ac:dyDescent="0.3">
      <c r="B53" s="4" t="s">
        <v>312</v>
      </c>
      <c r="C53" s="3">
        <v>216.08</v>
      </c>
    </row>
    <row r="54" spans="2:3" ht="27" customHeight="1" x14ac:dyDescent="0.3">
      <c r="B54" s="4" t="s">
        <v>274</v>
      </c>
      <c r="C54" s="3">
        <v>221.41</v>
      </c>
    </row>
    <row r="55" spans="2:3" ht="27" customHeight="1" x14ac:dyDescent="0.3">
      <c r="B55" s="4" t="s">
        <v>314</v>
      </c>
      <c r="C55" s="3">
        <v>245.16</v>
      </c>
    </row>
    <row r="56" spans="2:3" ht="27" customHeight="1" x14ac:dyDescent="0.3">
      <c r="B56" s="4" t="s">
        <v>193</v>
      </c>
      <c r="C56" s="3">
        <v>297.27408581529943</v>
      </c>
    </row>
    <row r="57" spans="2:3" ht="27" customHeight="1" x14ac:dyDescent="0.3">
      <c r="B57" s="4" t="s">
        <v>187</v>
      </c>
      <c r="C57" s="3">
        <v>860.7</v>
      </c>
    </row>
    <row r="58" spans="2:3" ht="27" customHeight="1" x14ac:dyDescent="0.3">
      <c r="B58" s="4" t="s">
        <v>9</v>
      </c>
      <c r="C58" s="3">
        <v>8096.1440858152973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8"/>
  <sheetViews>
    <sheetView topLeftCell="C1" workbookViewId="0">
      <selection activeCell="P5" sqref="P5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240</v>
      </c>
      <c r="C4" s="1">
        <v>32110.52</v>
      </c>
    </row>
    <row r="5" spans="2:3" ht="27" customHeight="1" x14ac:dyDescent="0.3">
      <c r="B5" s="4" t="s">
        <v>233</v>
      </c>
      <c r="C5" s="1">
        <v>29352</v>
      </c>
    </row>
    <row r="6" spans="2:3" ht="27" customHeight="1" x14ac:dyDescent="0.3">
      <c r="B6" s="4" t="s">
        <v>281</v>
      </c>
      <c r="C6" s="1">
        <v>27864</v>
      </c>
    </row>
    <row r="7" spans="2:3" ht="27" customHeight="1" x14ac:dyDescent="0.3">
      <c r="B7" s="4" t="s">
        <v>105</v>
      </c>
      <c r="C7" s="1">
        <v>26935</v>
      </c>
    </row>
    <row r="8" spans="2:3" ht="27" customHeight="1" x14ac:dyDescent="0.3">
      <c r="B8" s="4" t="s">
        <v>176</v>
      </c>
      <c r="C8" s="1">
        <v>26897</v>
      </c>
    </row>
    <row r="9" spans="2:3" ht="27" customHeight="1" x14ac:dyDescent="0.3">
      <c r="B9" s="4" t="s">
        <v>282</v>
      </c>
      <c r="C9" s="1">
        <v>25887</v>
      </c>
    </row>
    <row r="10" spans="2:3" ht="27" customHeight="1" x14ac:dyDescent="0.3">
      <c r="B10" s="4" t="s">
        <v>137</v>
      </c>
      <c r="C10" s="1">
        <v>24558</v>
      </c>
    </row>
    <row r="11" spans="2:3" ht="27" customHeight="1" x14ac:dyDescent="0.3">
      <c r="B11" s="4" t="s">
        <v>260</v>
      </c>
      <c r="C11" s="1">
        <v>23458.63</v>
      </c>
    </row>
    <row r="12" spans="2:3" ht="27" customHeight="1" x14ac:dyDescent="0.3">
      <c r="B12" s="4" t="s">
        <v>262</v>
      </c>
      <c r="C12" s="1">
        <v>21271</v>
      </c>
    </row>
    <row r="13" spans="2:3" ht="27" customHeight="1" x14ac:dyDescent="0.3">
      <c r="B13" s="4" t="s">
        <v>261</v>
      </c>
      <c r="C13" s="1">
        <v>21111</v>
      </c>
    </row>
    <row r="14" spans="2:3" ht="27" customHeight="1" x14ac:dyDescent="0.3">
      <c r="B14" s="4" t="s">
        <v>259</v>
      </c>
      <c r="C14" s="1">
        <v>20987</v>
      </c>
    </row>
    <row r="15" spans="2:3" ht="27" customHeight="1" x14ac:dyDescent="0.3">
      <c r="B15" s="4" t="s">
        <v>263</v>
      </c>
      <c r="C15" s="1">
        <v>20376</v>
      </c>
    </row>
    <row r="16" spans="2:3" ht="27" customHeight="1" x14ac:dyDescent="0.3">
      <c r="B16" s="4" t="s">
        <v>142</v>
      </c>
      <c r="C16" s="1">
        <v>20057.62</v>
      </c>
    </row>
    <row r="17" spans="2:3" ht="27" customHeight="1" x14ac:dyDescent="0.3">
      <c r="B17" s="4" t="s">
        <v>264</v>
      </c>
      <c r="C17" s="1">
        <v>19138.57</v>
      </c>
    </row>
    <row r="18" spans="2:3" ht="27" customHeight="1" x14ac:dyDescent="0.3">
      <c r="B18" s="4" t="s">
        <v>265</v>
      </c>
      <c r="C18" s="1">
        <v>16888</v>
      </c>
    </row>
    <row r="19" spans="2:3" ht="27" customHeight="1" x14ac:dyDescent="0.3">
      <c r="B19" s="4" t="s">
        <v>267</v>
      </c>
      <c r="C19" s="1">
        <v>16621</v>
      </c>
    </row>
    <row r="20" spans="2:3" ht="27" customHeight="1" x14ac:dyDescent="0.3">
      <c r="B20" s="4" t="s">
        <v>268</v>
      </c>
      <c r="C20" s="1">
        <v>16232</v>
      </c>
    </row>
    <row r="21" spans="2:3" ht="27" customHeight="1" x14ac:dyDescent="0.3">
      <c r="B21" s="4" t="s">
        <v>266</v>
      </c>
      <c r="C21" s="1">
        <v>16019</v>
      </c>
    </row>
    <row r="22" spans="2:3" ht="27" customHeight="1" x14ac:dyDescent="0.3">
      <c r="B22" s="4" t="s">
        <v>120</v>
      </c>
      <c r="C22" s="1">
        <v>15775</v>
      </c>
    </row>
    <row r="23" spans="2:3" ht="27" customHeight="1" x14ac:dyDescent="0.3">
      <c r="B23" s="4" t="s">
        <v>270</v>
      </c>
      <c r="C23" s="1">
        <v>14623</v>
      </c>
    </row>
    <row r="24" spans="2:3" ht="27" customHeight="1" x14ac:dyDescent="0.3">
      <c r="B24" s="4" t="s">
        <v>271</v>
      </c>
      <c r="C24" s="1">
        <v>14127</v>
      </c>
    </row>
    <row r="25" spans="2:3" ht="27" customHeight="1" x14ac:dyDescent="0.3">
      <c r="B25" s="4" t="s">
        <v>192</v>
      </c>
      <c r="C25" s="1">
        <v>14109</v>
      </c>
    </row>
    <row r="26" spans="2:3" ht="27" customHeight="1" x14ac:dyDescent="0.3">
      <c r="B26" s="4" t="s">
        <v>273</v>
      </c>
      <c r="C26" s="1">
        <v>13802</v>
      </c>
    </row>
    <row r="27" spans="2:3" ht="27" customHeight="1" x14ac:dyDescent="0.3">
      <c r="B27" s="4" t="s">
        <v>272</v>
      </c>
      <c r="C27" s="1">
        <v>13798</v>
      </c>
    </row>
    <row r="28" spans="2:3" ht="27" customHeight="1" x14ac:dyDescent="0.3">
      <c r="B28" s="4" t="s">
        <v>138</v>
      </c>
      <c r="C28" s="1">
        <v>13745</v>
      </c>
    </row>
    <row r="29" spans="2:3" ht="27" customHeight="1" x14ac:dyDescent="0.3">
      <c r="B29" s="4" t="s">
        <v>119</v>
      </c>
      <c r="C29" s="1">
        <v>13379.46</v>
      </c>
    </row>
    <row r="30" spans="2:3" ht="27" customHeight="1" x14ac:dyDescent="0.3">
      <c r="B30" s="4" t="s">
        <v>283</v>
      </c>
      <c r="C30" s="1">
        <v>13062.5</v>
      </c>
    </row>
    <row r="31" spans="2:3" ht="27" customHeight="1" x14ac:dyDescent="0.3">
      <c r="B31" s="4" t="s">
        <v>269</v>
      </c>
      <c r="C31" s="1">
        <v>12332</v>
      </c>
    </row>
    <row r="32" spans="2:3" ht="27" customHeight="1" x14ac:dyDescent="0.3">
      <c r="B32" s="4" t="s">
        <v>307</v>
      </c>
      <c r="C32" s="1">
        <v>11657</v>
      </c>
    </row>
    <row r="33" spans="2:3" ht="27" customHeight="1" x14ac:dyDescent="0.3">
      <c r="B33" s="4" t="s">
        <v>156</v>
      </c>
      <c r="C33" s="1">
        <v>11590</v>
      </c>
    </row>
    <row r="34" spans="2:3" ht="27" customHeight="1" x14ac:dyDescent="0.3">
      <c r="B34" s="4" t="s">
        <v>293</v>
      </c>
      <c r="C34" s="1">
        <v>11096</v>
      </c>
    </row>
    <row r="35" spans="2:3" ht="27" customHeight="1" x14ac:dyDescent="0.3">
      <c r="B35" s="4" t="s">
        <v>274</v>
      </c>
      <c r="C35" s="1">
        <v>10913</v>
      </c>
    </row>
    <row r="36" spans="2:3" ht="27" customHeight="1" x14ac:dyDescent="0.3">
      <c r="B36" s="4" t="s">
        <v>316</v>
      </c>
      <c r="C36" s="1">
        <v>10863.79</v>
      </c>
    </row>
    <row r="37" spans="2:3" ht="27" customHeight="1" x14ac:dyDescent="0.3">
      <c r="B37" s="4" t="s">
        <v>296</v>
      </c>
      <c r="C37" s="1">
        <v>10450</v>
      </c>
    </row>
    <row r="38" spans="2:3" ht="27" customHeight="1" x14ac:dyDescent="0.3">
      <c r="B38" s="4" t="s">
        <v>295</v>
      </c>
      <c r="C38" s="1">
        <v>10432</v>
      </c>
    </row>
    <row r="39" spans="2:3" ht="27" customHeight="1" x14ac:dyDescent="0.3">
      <c r="B39" s="4" t="s">
        <v>294</v>
      </c>
      <c r="C39" s="1">
        <v>10396</v>
      </c>
    </row>
    <row r="40" spans="2:3" ht="27" customHeight="1" x14ac:dyDescent="0.3">
      <c r="B40" s="4" t="s">
        <v>308</v>
      </c>
      <c r="C40" s="1">
        <v>10395</v>
      </c>
    </row>
    <row r="41" spans="2:3" ht="27" customHeight="1" x14ac:dyDescent="0.3">
      <c r="B41" s="4" t="s">
        <v>297</v>
      </c>
      <c r="C41" s="1">
        <v>10352</v>
      </c>
    </row>
    <row r="42" spans="2:3" ht="27" customHeight="1" x14ac:dyDescent="0.3">
      <c r="B42" s="4" t="s">
        <v>277</v>
      </c>
      <c r="C42" s="1">
        <v>10028</v>
      </c>
    </row>
    <row r="43" spans="2:3" ht="27" customHeight="1" x14ac:dyDescent="0.3">
      <c r="B43" s="4" t="s">
        <v>309</v>
      </c>
      <c r="C43" s="1">
        <v>9989</v>
      </c>
    </row>
    <row r="44" spans="2:3" ht="27" customHeight="1" x14ac:dyDescent="0.3">
      <c r="B44" s="4" t="s">
        <v>57</v>
      </c>
      <c r="C44" s="1">
        <v>9839</v>
      </c>
    </row>
    <row r="45" spans="2:3" ht="27" customHeight="1" x14ac:dyDescent="0.3">
      <c r="B45" s="4" t="s">
        <v>154</v>
      </c>
      <c r="C45" s="1">
        <v>9505</v>
      </c>
    </row>
    <row r="46" spans="2:3" ht="27" customHeight="1" x14ac:dyDescent="0.3">
      <c r="B46" s="4" t="s">
        <v>310</v>
      </c>
      <c r="C46" s="1">
        <v>8876.3700000000008</v>
      </c>
    </row>
    <row r="47" spans="2:3" ht="27" customHeight="1" x14ac:dyDescent="0.3">
      <c r="B47" s="4" t="s">
        <v>155</v>
      </c>
      <c r="C47" s="1">
        <v>8577.2000000000007</v>
      </c>
    </row>
    <row r="48" spans="2:3" ht="27" customHeight="1" x14ac:dyDescent="0.3">
      <c r="B48" s="4" t="s">
        <v>298</v>
      </c>
      <c r="C48" s="1">
        <v>8278</v>
      </c>
    </row>
    <row r="49" spans="2:3" ht="27" customHeight="1" x14ac:dyDescent="0.3">
      <c r="B49" s="4" t="s">
        <v>311</v>
      </c>
      <c r="C49" s="1">
        <v>8085</v>
      </c>
    </row>
    <row r="50" spans="2:3" ht="27" customHeight="1" x14ac:dyDescent="0.3">
      <c r="B50" s="4" t="s">
        <v>143</v>
      </c>
      <c r="C50" s="1">
        <v>7799</v>
      </c>
    </row>
    <row r="51" spans="2:3" ht="27" customHeight="1" x14ac:dyDescent="0.3">
      <c r="B51" s="4" t="s">
        <v>312</v>
      </c>
      <c r="C51" s="1">
        <v>7445</v>
      </c>
    </row>
    <row r="52" spans="2:3" ht="27" customHeight="1" x14ac:dyDescent="0.3">
      <c r="B52" s="4" t="s">
        <v>300</v>
      </c>
      <c r="C52" s="1">
        <v>7302.14</v>
      </c>
    </row>
    <row r="53" spans="2:3" ht="27" customHeight="1" x14ac:dyDescent="0.3">
      <c r="B53" s="4" t="s">
        <v>314</v>
      </c>
      <c r="C53" s="1">
        <v>7000.34</v>
      </c>
    </row>
    <row r="54" spans="2:3" ht="27" customHeight="1" x14ac:dyDescent="0.3">
      <c r="B54" s="4" t="s">
        <v>121</v>
      </c>
      <c r="C54" s="1">
        <v>6987</v>
      </c>
    </row>
    <row r="55" spans="2:3" ht="27" customHeight="1" x14ac:dyDescent="0.3">
      <c r="B55" s="4" t="s">
        <v>299</v>
      </c>
      <c r="C55" s="1">
        <v>6349.88</v>
      </c>
    </row>
    <row r="56" spans="2:3" ht="27" customHeight="1" x14ac:dyDescent="0.3">
      <c r="B56" s="4" t="s">
        <v>193</v>
      </c>
      <c r="C56" s="1">
        <v>6083</v>
      </c>
    </row>
    <row r="57" spans="2:3" ht="27" customHeight="1" x14ac:dyDescent="0.3">
      <c r="B57" s="4" t="s">
        <v>187</v>
      </c>
      <c r="C57" s="1">
        <v>2101</v>
      </c>
    </row>
    <row r="58" spans="2:3" ht="27" customHeight="1" x14ac:dyDescent="0.3">
      <c r="B58" s="4" t="s">
        <v>9</v>
      </c>
      <c r="C58" s="1">
        <v>776906.02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8"/>
  <sheetViews>
    <sheetView topLeftCell="C1" zoomScaleNormal="100"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119</v>
      </c>
      <c r="C4" s="3">
        <v>184.8</v>
      </c>
    </row>
    <row r="5" spans="2:3" ht="27" customHeight="1" x14ac:dyDescent="0.3">
      <c r="B5" s="4" t="s">
        <v>154</v>
      </c>
      <c r="C5" s="3">
        <v>287.18</v>
      </c>
    </row>
    <row r="6" spans="2:3" ht="27" customHeight="1" x14ac:dyDescent="0.3">
      <c r="B6" s="4" t="s">
        <v>293</v>
      </c>
      <c r="C6" s="3">
        <v>384.59</v>
      </c>
    </row>
    <row r="7" spans="2:3" ht="27" customHeight="1" x14ac:dyDescent="0.3">
      <c r="B7" s="4" t="s">
        <v>121</v>
      </c>
      <c r="C7" s="3">
        <v>388.05</v>
      </c>
    </row>
    <row r="8" spans="2:3" ht="27" customHeight="1" x14ac:dyDescent="0.3">
      <c r="B8" s="4" t="s">
        <v>155</v>
      </c>
      <c r="C8" s="3">
        <v>512.39</v>
      </c>
    </row>
    <row r="9" spans="2:3" ht="27" customHeight="1" x14ac:dyDescent="0.3">
      <c r="B9" s="4" t="s">
        <v>138</v>
      </c>
      <c r="C9" s="3">
        <v>590.89</v>
      </c>
    </row>
    <row r="10" spans="2:3" ht="27" customHeight="1" x14ac:dyDescent="0.3">
      <c r="B10" s="4" t="s">
        <v>307</v>
      </c>
      <c r="C10" s="3">
        <v>656.66</v>
      </c>
    </row>
    <row r="11" spans="2:3" ht="27" customHeight="1" x14ac:dyDescent="0.3">
      <c r="B11" s="4" t="s">
        <v>281</v>
      </c>
      <c r="C11" s="3">
        <v>739.31</v>
      </c>
    </row>
    <row r="12" spans="2:3" ht="27" customHeight="1" x14ac:dyDescent="0.3">
      <c r="B12" s="4" t="s">
        <v>308</v>
      </c>
      <c r="C12" s="3">
        <v>838.17</v>
      </c>
    </row>
    <row r="13" spans="2:3" ht="27" customHeight="1" x14ac:dyDescent="0.3">
      <c r="B13" s="4" t="s">
        <v>57</v>
      </c>
      <c r="C13" s="3">
        <v>885.22</v>
      </c>
    </row>
    <row r="14" spans="2:3" ht="27" customHeight="1" x14ac:dyDescent="0.3">
      <c r="B14" s="4" t="s">
        <v>282</v>
      </c>
      <c r="C14" s="3">
        <v>925.56</v>
      </c>
    </row>
    <row r="15" spans="2:3" ht="27" customHeight="1" x14ac:dyDescent="0.3">
      <c r="B15" s="4" t="s">
        <v>240</v>
      </c>
      <c r="C15" s="3">
        <v>1006.56</v>
      </c>
    </row>
    <row r="16" spans="2:3" ht="27" customHeight="1" x14ac:dyDescent="0.3">
      <c r="B16" s="4" t="s">
        <v>156</v>
      </c>
      <c r="C16" s="3">
        <v>1136.33</v>
      </c>
    </row>
    <row r="17" spans="2:3" ht="27" customHeight="1" x14ac:dyDescent="0.3">
      <c r="B17" s="4" t="s">
        <v>143</v>
      </c>
      <c r="C17" s="3">
        <v>1216.69</v>
      </c>
    </row>
    <row r="18" spans="2:3" ht="27" customHeight="1" x14ac:dyDescent="0.3">
      <c r="B18" s="4" t="s">
        <v>259</v>
      </c>
      <c r="C18" s="3">
        <v>1480.21</v>
      </c>
    </row>
    <row r="19" spans="2:3" ht="27" customHeight="1" x14ac:dyDescent="0.3">
      <c r="B19" s="4" t="s">
        <v>299</v>
      </c>
      <c r="C19" s="3">
        <v>1513.55</v>
      </c>
    </row>
    <row r="20" spans="2:3" ht="27" customHeight="1" x14ac:dyDescent="0.3">
      <c r="B20" s="4" t="s">
        <v>283</v>
      </c>
      <c r="C20" s="3">
        <v>1535</v>
      </c>
    </row>
    <row r="21" spans="2:3" ht="27" customHeight="1" x14ac:dyDescent="0.3">
      <c r="B21" s="4" t="s">
        <v>296</v>
      </c>
      <c r="C21" s="3">
        <v>1818.77</v>
      </c>
    </row>
    <row r="22" spans="2:3" ht="27" customHeight="1" x14ac:dyDescent="0.3">
      <c r="B22" s="4" t="s">
        <v>298</v>
      </c>
      <c r="C22" s="3">
        <v>1878.68</v>
      </c>
    </row>
    <row r="23" spans="2:3" ht="27" customHeight="1" x14ac:dyDescent="0.3">
      <c r="B23" s="4" t="s">
        <v>260</v>
      </c>
      <c r="C23" s="3">
        <v>1887.59</v>
      </c>
    </row>
    <row r="24" spans="2:3" ht="27" customHeight="1" x14ac:dyDescent="0.3">
      <c r="B24" s="4" t="s">
        <v>300</v>
      </c>
      <c r="C24" s="3">
        <v>2061.89</v>
      </c>
    </row>
    <row r="25" spans="2:3" ht="27" customHeight="1" x14ac:dyDescent="0.3">
      <c r="B25" s="4" t="s">
        <v>142</v>
      </c>
      <c r="C25" s="3">
        <v>2098.9899999999998</v>
      </c>
    </row>
    <row r="26" spans="2:3" ht="27" customHeight="1" x14ac:dyDescent="0.3">
      <c r="B26" s="4" t="s">
        <v>309</v>
      </c>
      <c r="C26" s="3">
        <v>2225.96</v>
      </c>
    </row>
    <row r="27" spans="2:3" ht="27" customHeight="1" x14ac:dyDescent="0.3">
      <c r="B27" s="4" t="s">
        <v>137</v>
      </c>
      <c r="C27" s="3">
        <v>2341.54</v>
      </c>
    </row>
    <row r="28" spans="2:3" ht="27" customHeight="1" x14ac:dyDescent="0.3">
      <c r="B28" s="4" t="s">
        <v>120</v>
      </c>
      <c r="C28" s="3">
        <v>2569.91</v>
      </c>
    </row>
    <row r="29" spans="2:3" ht="27" customHeight="1" x14ac:dyDescent="0.3">
      <c r="B29" s="4" t="s">
        <v>297</v>
      </c>
      <c r="C29" s="3">
        <v>2637.56</v>
      </c>
    </row>
    <row r="30" spans="2:3" ht="27" customHeight="1" x14ac:dyDescent="0.3">
      <c r="B30" s="4" t="s">
        <v>295</v>
      </c>
      <c r="C30" s="3">
        <v>2656.06</v>
      </c>
    </row>
    <row r="31" spans="2:3" ht="27" customHeight="1" x14ac:dyDescent="0.3">
      <c r="B31" s="4" t="s">
        <v>192</v>
      </c>
      <c r="C31" s="3">
        <v>2779.74</v>
      </c>
    </row>
    <row r="32" spans="2:3" ht="27" customHeight="1" x14ac:dyDescent="0.3">
      <c r="B32" s="4" t="s">
        <v>266</v>
      </c>
      <c r="C32" s="3">
        <v>3113.06</v>
      </c>
    </row>
    <row r="33" spans="2:3" ht="27" customHeight="1" x14ac:dyDescent="0.3">
      <c r="B33" s="4" t="s">
        <v>233</v>
      </c>
      <c r="C33" s="3">
        <v>3221.89</v>
      </c>
    </row>
    <row r="34" spans="2:3" ht="27" customHeight="1" x14ac:dyDescent="0.3">
      <c r="B34" s="4" t="s">
        <v>274</v>
      </c>
      <c r="C34" s="3">
        <v>3285.45</v>
      </c>
    </row>
    <row r="35" spans="2:3" ht="27" customHeight="1" x14ac:dyDescent="0.3">
      <c r="B35" s="4" t="s">
        <v>311</v>
      </c>
      <c r="C35" s="3">
        <v>3492.77</v>
      </c>
    </row>
    <row r="36" spans="2:3" ht="27" customHeight="1" x14ac:dyDescent="0.3">
      <c r="B36" s="4" t="s">
        <v>294</v>
      </c>
      <c r="C36" s="3">
        <v>3599.63</v>
      </c>
    </row>
    <row r="37" spans="2:3" ht="27" customHeight="1" x14ac:dyDescent="0.3">
      <c r="B37" s="4" t="s">
        <v>312</v>
      </c>
      <c r="C37" s="3">
        <v>3936.18</v>
      </c>
    </row>
    <row r="38" spans="2:3" ht="27" customHeight="1" x14ac:dyDescent="0.3">
      <c r="B38" s="4" t="s">
        <v>267</v>
      </c>
      <c r="C38" s="3">
        <v>4012.09</v>
      </c>
    </row>
    <row r="39" spans="2:3" ht="27" customHeight="1" x14ac:dyDescent="0.3">
      <c r="B39" s="4" t="s">
        <v>269</v>
      </c>
      <c r="C39" s="3">
        <v>4214.75</v>
      </c>
    </row>
    <row r="40" spans="2:3" ht="27" customHeight="1" x14ac:dyDescent="0.3">
      <c r="B40" s="4" t="s">
        <v>176</v>
      </c>
      <c r="C40" s="3">
        <v>4236.1000000000004</v>
      </c>
    </row>
    <row r="41" spans="2:3" ht="27" customHeight="1" x14ac:dyDescent="0.3">
      <c r="B41" s="4" t="s">
        <v>268</v>
      </c>
      <c r="C41" s="3">
        <v>4444.33</v>
      </c>
    </row>
    <row r="42" spans="2:3" ht="27" customHeight="1" x14ac:dyDescent="0.3">
      <c r="B42" s="4" t="s">
        <v>310</v>
      </c>
      <c r="C42" s="3">
        <v>4818.3599999999997</v>
      </c>
    </row>
    <row r="43" spans="2:3" ht="27" customHeight="1" x14ac:dyDescent="0.3">
      <c r="B43" s="4" t="s">
        <v>314</v>
      </c>
      <c r="C43" s="3">
        <v>4928.8</v>
      </c>
    </row>
    <row r="44" spans="2:3" ht="27" customHeight="1" x14ac:dyDescent="0.3">
      <c r="B44" s="4" t="s">
        <v>277</v>
      </c>
      <c r="C44" s="3">
        <v>5041.29</v>
      </c>
    </row>
    <row r="45" spans="2:3" ht="27" customHeight="1" x14ac:dyDescent="0.3">
      <c r="B45" s="4" t="s">
        <v>316</v>
      </c>
      <c r="C45" s="3">
        <v>5150.16</v>
      </c>
    </row>
    <row r="46" spans="2:3" ht="27" customHeight="1" x14ac:dyDescent="0.3">
      <c r="B46" s="4" t="s">
        <v>187</v>
      </c>
      <c r="C46" s="3">
        <v>5380.0754286575102</v>
      </c>
    </row>
    <row r="47" spans="2:3" ht="27" customHeight="1" x14ac:dyDescent="0.3">
      <c r="B47" s="4" t="s">
        <v>265</v>
      </c>
      <c r="C47" s="3">
        <v>5553.64</v>
      </c>
    </row>
    <row r="48" spans="2:3" ht="27" customHeight="1" x14ac:dyDescent="0.3">
      <c r="B48" s="4" t="s">
        <v>193</v>
      </c>
      <c r="C48" s="3">
        <v>5753.1937416758474</v>
      </c>
    </row>
    <row r="49" spans="2:3" ht="27" customHeight="1" x14ac:dyDescent="0.3">
      <c r="B49" s="4" t="s">
        <v>263</v>
      </c>
      <c r="C49" s="3">
        <v>6261.2</v>
      </c>
    </row>
    <row r="50" spans="2:3" ht="27" customHeight="1" x14ac:dyDescent="0.3">
      <c r="B50" s="4" t="s">
        <v>105</v>
      </c>
      <c r="C50" s="3">
        <v>6668.05</v>
      </c>
    </row>
    <row r="51" spans="2:3" ht="27" customHeight="1" x14ac:dyDescent="0.3">
      <c r="B51" s="4" t="s">
        <v>273</v>
      </c>
      <c r="C51" s="3">
        <v>6846.19</v>
      </c>
    </row>
    <row r="52" spans="2:3" ht="27" customHeight="1" x14ac:dyDescent="0.3">
      <c r="B52" s="4" t="s">
        <v>270</v>
      </c>
      <c r="C52" s="3">
        <v>8538.84</v>
      </c>
    </row>
    <row r="53" spans="2:3" ht="27" customHeight="1" x14ac:dyDescent="0.3">
      <c r="B53" s="4" t="s">
        <v>261</v>
      </c>
      <c r="C53" s="3">
        <v>8913.74</v>
      </c>
    </row>
    <row r="54" spans="2:3" ht="27" customHeight="1" x14ac:dyDescent="0.3">
      <c r="B54" s="4" t="s">
        <v>271</v>
      </c>
      <c r="C54" s="3">
        <v>10136.27</v>
      </c>
    </row>
    <row r="55" spans="2:3" ht="27" customHeight="1" x14ac:dyDescent="0.3">
      <c r="B55" s="4" t="s">
        <v>272</v>
      </c>
      <c r="C55" s="3">
        <v>10676.69</v>
      </c>
    </row>
    <row r="56" spans="2:3" ht="27" customHeight="1" x14ac:dyDescent="0.3">
      <c r="B56" s="4" t="s">
        <v>264</v>
      </c>
      <c r="C56" s="3">
        <v>11599.53</v>
      </c>
    </row>
    <row r="57" spans="2:3" ht="27" customHeight="1" x14ac:dyDescent="0.3">
      <c r="B57" s="4" t="s">
        <v>262</v>
      </c>
      <c r="C57" s="3">
        <v>12370.21</v>
      </c>
    </row>
    <row r="58" spans="2:3" ht="27" customHeight="1" x14ac:dyDescent="0.3">
      <c r="B58" s="4" t="s">
        <v>9</v>
      </c>
      <c r="C58" s="3">
        <v>195430.33917033329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8"/>
  <sheetViews>
    <sheetView workbookViewId="0">
      <selection activeCell="C23" sqref="C23"/>
    </sheetView>
  </sheetViews>
  <sheetFormatPr baseColWidth="10" defaultRowHeight="27" customHeight="1" x14ac:dyDescent="0.3"/>
  <cols>
    <col min="1" max="1" width="3.33203125" customWidth="1"/>
    <col min="2" max="2" width="27.66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281</v>
      </c>
      <c r="C4" s="1">
        <v>12266</v>
      </c>
    </row>
    <row r="5" spans="2:3" ht="27" customHeight="1" x14ac:dyDescent="0.3">
      <c r="B5" s="4" t="s">
        <v>282</v>
      </c>
      <c r="C5" s="1">
        <v>12017</v>
      </c>
    </row>
    <row r="6" spans="2:3" ht="27" customHeight="1" x14ac:dyDescent="0.3">
      <c r="B6" s="4" t="s">
        <v>240</v>
      </c>
      <c r="C6" s="1">
        <v>10507</v>
      </c>
    </row>
    <row r="7" spans="2:3" ht="27" customHeight="1" x14ac:dyDescent="0.3">
      <c r="B7" s="4" t="s">
        <v>119</v>
      </c>
      <c r="C7" s="1">
        <v>9015.32</v>
      </c>
    </row>
    <row r="8" spans="2:3" ht="27" customHeight="1" x14ac:dyDescent="0.3">
      <c r="B8" s="4" t="s">
        <v>260</v>
      </c>
      <c r="C8" s="1">
        <v>8241.4330000000009</v>
      </c>
    </row>
    <row r="9" spans="2:3" ht="27" customHeight="1" x14ac:dyDescent="0.3">
      <c r="B9" s="4" t="s">
        <v>267</v>
      </c>
      <c r="C9" s="1">
        <v>7095</v>
      </c>
    </row>
    <row r="10" spans="2:3" ht="27" customHeight="1" x14ac:dyDescent="0.3">
      <c r="B10" s="4" t="s">
        <v>137</v>
      </c>
      <c r="C10" s="1">
        <v>6777</v>
      </c>
    </row>
    <row r="11" spans="2:3" ht="27" customHeight="1" x14ac:dyDescent="0.3">
      <c r="B11" s="4" t="s">
        <v>259</v>
      </c>
      <c r="C11" s="1">
        <v>6750</v>
      </c>
    </row>
    <row r="12" spans="2:3" ht="27" customHeight="1" x14ac:dyDescent="0.3">
      <c r="B12" s="4" t="s">
        <v>233</v>
      </c>
      <c r="C12" s="1">
        <v>6311</v>
      </c>
    </row>
    <row r="13" spans="2:3" ht="27" customHeight="1" x14ac:dyDescent="0.3">
      <c r="B13" s="4" t="s">
        <v>266</v>
      </c>
      <c r="C13" s="1">
        <v>6234</v>
      </c>
    </row>
    <row r="14" spans="2:3" ht="27" customHeight="1" x14ac:dyDescent="0.3">
      <c r="B14" s="4" t="s">
        <v>142</v>
      </c>
      <c r="C14" s="1">
        <v>5870.3512499999997</v>
      </c>
    </row>
    <row r="15" spans="2:3" ht="27" customHeight="1" x14ac:dyDescent="0.3">
      <c r="B15" s="4" t="s">
        <v>296</v>
      </c>
      <c r="C15" s="1">
        <v>5785</v>
      </c>
    </row>
    <row r="16" spans="2:3" ht="27" customHeight="1" x14ac:dyDescent="0.3">
      <c r="B16" s="4" t="s">
        <v>120</v>
      </c>
      <c r="C16" s="1">
        <v>5444</v>
      </c>
    </row>
    <row r="17" spans="2:3" ht="27" customHeight="1" x14ac:dyDescent="0.3">
      <c r="B17" s="4" t="s">
        <v>309</v>
      </c>
      <c r="C17" s="1">
        <v>5441</v>
      </c>
    </row>
    <row r="18" spans="2:3" ht="27" customHeight="1" x14ac:dyDescent="0.3">
      <c r="B18" s="4" t="s">
        <v>283</v>
      </c>
      <c r="C18" s="1">
        <v>5428.6440000000002</v>
      </c>
    </row>
    <row r="19" spans="2:3" ht="27" customHeight="1" x14ac:dyDescent="0.3">
      <c r="B19" s="4" t="s">
        <v>273</v>
      </c>
      <c r="C19" s="1">
        <v>5356</v>
      </c>
    </row>
    <row r="20" spans="2:3" ht="27" customHeight="1" x14ac:dyDescent="0.3">
      <c r="B20" s="4" t="s">
        <v>176</v>
      </c>
      <c r="C20" s="1">
        <v>5274</v>
      </c>
    </row>
    <row r="21" spans="2:3" ht="27" customHeight="1" x14ac:dyDescent="0.3">
      <c r="B21" s="4" t="s">
        <v>297</v>
      </c>
      <c r="C21" s="1">
        <v>5262</v>
      </c>
    </row>
    <row r="22" spans="2:3" ht="27" customHeight="1" x14ac:dyDescent="0.3">
      <c r="B22" s="4" t="s">
        <v>138</v>
      </c>
      <c r="C22" s="1">
        <v>5238</v>
      </c>
    </row>
    <row r="23" spans="2:3" ht="27" customHeight="1" x14ac:dyDescent="0.3">
      <c r="B23" s="4" t="s">
        <v>293</v>
      </c>
      <c r="C23" s="1">
        <v>5226</v>
      </c>
    </row>
    <row r="24" spans="2:3" ht="27" customHeight="1" x14ac:dyDescent="0.3">
      <c r="B24" s="4" t="s">
        <v>156</v>
      </c>
      <c r="C24" s="1">
        <v>5208</v>
      </c>
    </row>
    <row r="25" spans="2:3" ht="27" customHeight="1" x14ac:dyDescent="0.3">
      <c r="B25" s="4" t="s">
        <v>274</v>
      </c>
      <c r="C25" s="1">
        <v>5156</v>
      </c>
    </row>
    <row r="26" spans="2:3" ht="27" customHeight="1" x14ac:dyDescent="0.3">
      <c r="B26" s="4" t="s">
        <v>308</v>
      </c>
      <c r="C26" s="1">
        <v>5030</v>
      </c>
    </row>
    <row r="27" spans="2:3" ht="27" customHeight="1" x14ac:dyDescent="0.3">
      <c r="B27" s="4" t="s">
        <v>121</v>
      </c>
      <c r="C27" s="1">
        <v>4965</v>
      </c>
    </row>
    <row r="28" spans="2:3" ht="27" customHeight="1" x14ac:dyDescent="0.3">
      <c r="B28" s="4" t="s">
        <v>268</v>
      </c>
      <c r="C28" s="1">
        <v>4821</v>
      </c>
    </row>
    <row r="29" spans="2:3" ht="27" customHeight="1" x14ac:dyDescent="0.3">
      <c r="B29" s="4" t="s">
        <v>192</v>
      </c>
      <c r="C29" s="1">
        <v>4800.7988888888895</v>
      </c>
    </row>
    <row r="30" spans="2:3" ht="27" customHeight="1" x14ac:dyDescent="0.3">
      <c r="B30" s="4" t="s">
        <v>263</v>
      </c>
      <c r="C30" s="1">
        <v>4764</v>
      </c>
    </row>
    <row r="31" spans="2:3" ht="27" customHeight="1" x14ac:dyDescent="0.3">
      <c r="B31" s="4" t="s">
        <v>307</v>
      </c>
      <c r="C31" s="1">
        <v>4575</v>
      </c>
    </row>
    <row r="32" spans="2:3" ht="27" customHeight="1" x14ac:dyDescent="0.3">
      <c r="B32" s="4" t="s">
        <v>154</v>
      </c>
      <c r="C32" s="1">
        <v>4550</v>
      </c>
    </row>
    <row r="33" spans="2:3" ht="27" customHeight="1" x14ac:dyDescent="0.3">
      <c r="B33" s="4" t="s">
        <v>265</v>
      </c>
      <c r="C33" s="1">
        <v>4469</v>
      </c>
    </row>
    <row r="34" spans="2:3" ht="27" customHeight="1" x14ac:dyDescent="0.3">
      <c r="B34" s="4" t="s">
        <v>105</v>
      </c>
      <c r="C34" s="1">
        <v>4149</v>
      </c>
    </row>
    <row r="35" spans="2:3" ht="27" customHeight="1" x14ac:dyDescent="0.3">
      <c r="B35" s="4" t="s">
        <v>299</v>
      </c>
      <c r="C35" s="1">
        <v>4075.1950000000002</v>
      </c>
    </row>
    <row r="36" spans="2:3" ht="27" customHeight="1" x14ac:dyDescent="0.3">
      <c r="B36" s="4" t="s">
        <v>261</v>
      </c>
      <c r="C36" s="1">
        <v>4067</v>
      </c>
    </row>
    <row r="37" spans="2:3" ht="27" customHeight="1" x14ac:dyDescent="0.3">
      <c r="B37" s="4" t="s">
        <v>270</v>
      </c>
      <c r="C37" s="1">
        <v>3964</v>
      </c>
    </row>
    <row r="38" spans="2:3" ht="27" customHeight="1" x14ac:dyDescent="0.3">
      <c r="B38" s="4" t="s">
        <v>57</v>
      </c>
      <c r="C38" s="1">
        <v>3912</v>
      </c>
    </row>
    <row r="39" spans="2:3" ht="27" customHeight="1" x14ac:dyDescent="0.3">
      <c r="B39" s="4" t="s">
        <v>298</v>
      </c>
      <c r="C39" s="1">
        <v>3886</v>
      </c>
    </row>
    <row r="40" spans="2:3" ht="14.4" x14ac:dyDescent="0.3">
      <c r="B40" s="4" t="s">
        <v>311</v>
      </c>
      <c r="C40" s="1">
        <v>3775</v>
      </c>
    </row>
    <row r="41" spans="2:3" ht="27" customHeight="1" x14ac:dyDescent="0.3">
      <c r="B41" s="4" t="s">
        <v>155</v>
      </c>
      <c r="C41" s="1">
        <v>3703.3049999999998</v>
      </c>
    </row>
    <row r="42" spans="2:3" ht="27" customHeight="1" x14ac:dyDescent="0.3">
      <c r="B42" s="4" t="s">
        <v>269</v>
      </c>
      <c r="C42" s="1">
        <v>3495</v>
      </c>
    </row>
    <row r="43" spans="2:3" ht="27" customHeight="1" x14ac:dyDescent="0.3">
      <c r="B43" s="4" t="s">
        <v>264</v>
      </c>
      <c r="C43" s="1">
        <v>3245.53</v>
      </c>
    </row>
    <row r="44" spans="2:3" ht="27" customHeight="1" x14ac:dyDescent="0.3">
      <c r="B44" s="4" t="s">
        <v>312</v>
      </c>
      <c r="C44" s="1">
        <v>3010</v>
      </c>
    </row>
    <row r="45" spans="2:3" ht="27" customHeight="1" x14ac:dyDescent="0.3">
      <c r="B45" s="4" t="s">
        <v>271</v>
      </c>
      <c r="C45" s="1">
        <v>2947</v>
      </c>
    </row>
    <row r="46" spans="2:3" ht="27" customHeight="1" x14ac:dyDescent="0.3">
      <c r="B46" s="4" t="s">
        <v>300</v>
      </c>
      <c r="C46" s="1">
        <v>2723.7275</v>
      </c>
    </row>
    <row r="47" spans="2:3" ht="27" customHeight="1" x14ac:dyDescent="0.3">
      <c r="B47" s="4" t="s">
        <v>310</v>
      </c>
      <c r="C47" s="1">
        <v>2681.15</v>
      </c>
    </row>
    <row r="48" spans="2:3" ht="27" customHeight="1" x14ac:dyDescent="0.3">
      <c r="B48" s="4" t="s">
        <v>143</v>
      </c>
      <c r="C48" s="1">
        <v>2588</v>
      </c>
    </row>
    <row r="49" spans="2:3" ht="27" customHeight="1" x14ac:dyDescent="0.3">
      <c r="B49" s="4" t="s">
        <v>262</v>
      </c>
      <c r="C49" s="1">
        <v>2564</v>
      </c>
    </row>
    <row r="50" spans="2:3" ht="27" customHeight="1" x14ac:dyDescent="0.3">
      <c r="B50" s="4" t="s">
        <v>277</v>
      </c>
      <c r="C50" s="1">
        <v>2500</v>
      </c>
    </row>
    <row r="51" spans="2:3" ht="27" customHeight="1" x14ac:dyDescent="0.3">
      <c r="B51" s="4" t="s">
        <v>193</v>
      </c>
      <c r="C51" s="1">
        <v>2431</v>
      </c>
    </row>
    <row r="52" spans="2:3" ht="27" customHeight="1" x14ac:dyDescent="0.3">
      <c r="B52" s="4" t="s">
        <v>295</v>
      </c>
      <c r="C52" s="1">
        <v>2410</v>
      </c>
    </row>
    <row r="53" spans="2:3" ht="27" customHeight="1" x14ac:dyDescent="0.3">
      <c r="B53" s="4" t="s">
        <v>272</v>
      </c>
      <c r="C53" s="1">
        <v>2361</v>
      </c>
    </row>
    <row r="54" spans="2:3" ht="27" customHeight="1" x14ac:dyDescent="0.3">
      <c r="B54" s="4" t="s">
        <v>316</v>
      </c>
      <c r="C54" s="1">
        <v>2204.2800000000002</v>
      </c>
    </row>
    <row r="55" spans="2:3" ht="27" customHeight="1" x14ac:dyDescent="0.3">
      <c r="B55" s="4" t="s">
        <v>294</v>
      </c>
      <c r="C55" s="1">
        <v>2029</v>
      </c>
    </row>
    <row r="56" spans="2:3" ht="27" customHeight="1" x14ac:dyDescent="0.3">
      <c r="B56" s="4" t="s">
        <v>187</v>
      </c>
      <c r="C56" s="1">
        <v>1669.5</v>
      </c>
    </row>
    <row r="57" spans="2:3" ht="27" customHeight="1" x14ac:dyDescent="0.3">
      <c r="B57" s="4" t="s">
        <v>314</v>
      </c>
      <c r="C57" s="1">
        <v>1557.9180000000001</v>
      </c>
    </row>
    <row r="58" spans="2:3" ht="27" customHeight="1" x14ac:dyDescent="0.3">
      <c r="B58" s="4" t="s">
        <v>9</v>
      </c>
      <c r="C58" s="1">
        <v>259826.15263888892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C20" zoomScaleNormal="100" workbookViewId="0">
      <selection activeCell="S44" sqref="S4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123</v>
      </c>
      <c r="C5" s="13" t="s">
        <v>7</v>
      </c>
      <c r="D5" s="13" t="s">
        <v>165</v>
      </c>
      <c r="E5" s="13" t="s">
        <v>31</v>
      </c>
      <c r="F5" s="13" t="s">
        <v>32</v>
      </c>
      <c r="G5" s="21" t="s">
        <v>205</v>
      </c>
      <c r="H5" s="21" t="s">
        <v>206</v>
      </c>
      <c r="I5" s="21" t="s">
        <v>207</v>
      </c>
      <c r="J5" s="21" t="s">
        <v>208</v>
      </c>
      <c r="K5" s="21" t="s">
        <v>209</v>
      </c>
      <c r="L5" s="21" t="s">
        <v>197</v>
      </c>
      <c r="M5" s="21" t="s">
        <v>210</v>
      </c>
      <c r="N5" s="21" t="s">
        <v>211</v>
      </c>
      <c r="O5" s="21" t="s">
        <v>212</v>
      </c>
      <c r="P5" s="21" t="s">
        <v>213</v>
      </c>
      <c r="Q5" s="21" t="s">
        <v>214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(RNR)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Chart]]="X",PerfPowerST[[#This Row],[ExcludeHere]]="X"),NA(),GeneralTable[[#This Row],[Cons. ST]]),NA())</f>
        <v>#N/A</v>
      </c>
      <c r="F7" s="12" t="e">
        <f>IFERROR(IF(OR(GeneralTable[[#This Row],[Exclude From Chart]]="X",PerfPowerST[[#This Row],[ExcludeHere]]="X"),NA(),GeneralTable[[#This Row],[Dur. ST]]),NA())</f>
        <v>#N/A</v>
      </c>
      <c r="G7" s="25" t="e">
        <f>1000000000/50/PerfPowerST[[#This Row],[Cons. ST]]</f>
        <v>#N/A</v>
      </c>
      <c r="H7" s="25" t="e">
        <f>1000000000/100/PerfPowerST[[#This Row],[Cons. ST]]</f>
        <v>#N/A</v>
      </c>
      <c r="I7" s="25" t="e">
        <f>1000000000/200/PerfPowerST[[#This Row],[Cons. ST]]</f>
        <v>#N/A</v>
      </c>
      <c r="J7" s="25" t="e">
        <f>1000000000/300/PerfPowerST[[#This Row],[Cons. ST]]</f>
        <v>#N/A</v>
      </c>
      <c r="K7" s="25" t="e">
        <f>1000000000/400/PerfPowerST[[#This Row],[Cons. ST]]</f>
        <v>#N/A</v>
      </c>
      <c r="L7" s="25" t="e">
        <f>1000000000/500/PerfPowerST[[#This Row],[Cons. ST]]</f>
        <v>#N/A</v>
      </c>
      <c r="M7" s="25" t="e">
        <f>1000000000/600/PerfPowerST[[#This Row],[Cons. ST]]</f>
        <v>#N/A</v>
      </c>
      <c r="N7" s="25" t="e">
        <f>1000000000/700/PerfPowerST[[#This Row],[Cons. ST]]</f>
        <v>#N/A</v>
      </c>
      <c r="O7" s="25" t="e">
        <f>1000000000/800/PerfPowerST[[#This Row],[Cons. ST]]</f>
        <v>#N/A</v>
      </c>
      <c r="P7" s="25" t="e">
        <f>1000000000/900/PerfPowerST[[#This Row],[Cons. ST]]</f>
        <v>#N/A</v>
      </c>
      <c r="Q7" s="25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(RNR)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(RNR)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(WKL)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(RNR)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Chart]]="X",PerfPowerST[[#This Row],[ExcludeHere]]="X"),NA(),GeneralTable[[#This Row],[Cons. ST]]),NA())</f>
        <v>#N/A</v>
      </c>
      <c r="F22" s="12" t="e">
        <f>IFERROR(IF(OR(GeneralTable[[#This Row],[Exclude From Chart]]="X",PerfPowerST[[#This Row],[ExcludeHere]]="X"),NA(),GeneralTable[[#This Row],[Dur. ST]]),NA())</f>
        <v>#N/A</v>
      </c>
      <c r="G22" s="25" t="e">
        <f>1000000000/50/PerfPowerST[[#This Row],[Cons. ST]]</f>
        <v>#N/A</v>
      </c>
      <c r="H22" s="25" t="e">
        <f>1000000000/100/PerfPowerST[[#This Row],[Cons. ST]]</f>
        <v>#N/A</v>
      </c>
      <c r="I22" s="25" t="e">
        <f>1000000000/200/PerfPowerST[[#This Row],[Cons. ST]]</f>
        <v>#N/A</v>
      </c>
      <c r="J22" s="25" t="e">
        <f>1000000000/300/PerfPowerST[[#This Row],[Cons. ST]]</f>
        <v>#N/A</v>
      </c>
      <c r="K22" s="25" t="e">
        <f>1000000000/400/PerfPowerST[[#This Row],[Cons. ST]]</f>
        <v>#N/A</v>
      </c>
      <c r="L22" s="25" t="e">
        <f>1000000000/500/PerfPowerST[[#This Row],[Cons. ST]]</f>
        <v>#N/A</v>
      </c>
      <c r="M22" s="25" t="e">
        <f>1000000000/600/PerfPowerST[[#This Row],[Cons. ST]]</f>
        <v>#N/A</v>
      </c>
      <c r="N22" s="25" t="e">
        <f>1000000000/700/PerfPowerST[[#This Row],[Cons. ST]]</f>
        <v>#N/A</v>
      </c>
      <c r="O22" s="25" t="e">
        <f>1000000000/800/PerfPowerST[[#This Row],[Cons. ST]]</f>
        <v>#N/A</v>
      </c>
      <c r="P22" s="25" t="e">
        <f>1000000000/900/PerfPowerST[[#This Row],[Cons. ST]]</f>
        <v>#N/A</v>
      </c>
      <c r="Q22" s="25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Chart]]="X",PerfPowerST[[#This Row],[ExcludeHere]]="X"),NA(),GeneralTable[[#This Row],[Cons. ST]]),NA())</f>
        <v>#N/A</v>
      </c>
      <c r="F33" s="12" t="e">
        <f>IFERROR(IF(OR(GeneralTable[[#This Row],[Exclude From Chart]]="X",PerfPowerST[[#This Row],[ExcludeHere]]="X"),NA(),GeneralTable[[#This Row],[Dur. ST]]),NA())</f>
        <v>#N/A</v>
      </c>
      <c r="G33" s="25" t="e">
        <f>1000000000/50/PerfPowerST[[#This Row],[Cons. ST]]</f>
        <v>#N/A</v>
      </c>
      <c r="H33" s="25" t="e">
        <f>1000000000/100/PerfPowerST[[#This Row],[Cons. ST]]</f>
        <v>#N/A</v>
      </c>
      <c r="I33" s="25" t="e">
        <f>1000000000/200/PerfPowerST[[#This Row],[Cons. ST]]</f>
        <v>#N/A</v>
      </c>
      <c r="J33" s="25" t="e">
        <f>1000000000/300/PerfPowerST[[#This Row],[Cons. ST]]</f>
        <v>#N/A</v>
      </c>
      <c r="K33" s="25" t="e">
        <f>1000000000/400/PerfPowerST[[#This Row],[Cons. ST]]</f>
        <v>#N/A</v>
      </c>
      <c r="L33" s="25" t="e">
        <f>1000000000/500/PerfPowerST[[#This Row],[Cons. ST]]</f>
        <v>#N/A</v>
      </c>
      <c r="M33" s="25" t="e">
        <f>1000000000/600/PerfPowerST[[#This Row],[Cons. ST]]</f>
        <v>#N/A</v>
      </c>
      <c r="N33" s="25" t="e">
        <f>1000000000/700/PerfPowerST[[#This Row],[Cons. ST]]</f>
        <v>#N/A</v>
      </c>
      <c r="O33" s="25" t="e">
        <f>1000000000/800/PerfPowerST[[#This Row],[Cons. ST]]</f>
        <v>#N/A</v>
      </c>
      <c r="P33" s="25" t="e">
        <f>1000000000/900/PerfPowerST[[#This Row],[Cons. ST]]</f>
        <v>#N/A</v>
      </c>
      <c r="Q33" s="25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(CZN)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(KBL)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(CFL)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Chart]]="X",PerfPowerST[[#This Row],[ExcludeHere]]="X"),NA(),GeneralTable[[#This Row],[Cons. ST]]),NA())</f>
        <v>#N/A</v>
      </c>
      <c r="F45" s="12" t="e">
        <f>IFERROR(IF(OR(GeneralTable[[#This Row],[Exclude From Chart]]="X",PerfPowerST[[#This Row],[ExcludeHere]]="X"),NA(),GeneralTable[[#This Row],[Dur. ST]]),NA())</f>
        <v>#N/A</v>
      </c>
      <c r="G45" s="25" t="e">
        <f>1000000000/50/PerfPowerST[[#This Row],[Cons. ST]]</f>
        <v>#N/A</v>
      </c>
      <c r="H45" s="25" t="e">
        <f>1000000000/100/PerfPowerST[[#This Row],[Cons. ST]]</f>
        <v>#N/A</v>
      </c>
      <c r="I45" s="25" t="e">
        <f>1000000000/200/PerfPowerST[[#This Row],[Cons. ST]]</f>
        <v>#N/A</v>
      </c>
      <c r="J45" s="25" t="e">
        <f>1000000000/300/PerfPowerST[[#This Row],[Cons. ST]]</f>
        <v>#N/A</v>
      </c>
      <c r="K45" s="25" t="e">
        <f>1000000000/400/PerfPowerST[[#This Row],[Cons. ST]]</f>
        <v>#N/A</v>
      </c>
      <c r="L45" s="25" t="e">
        <f>1000000000/500/PerfPowerST[[#This Row],[Cons. ST]]</f>
        <v>#N/A</v>
      </c>
      <c r="M45" s="25" t="e">
        <f>1000000000/600/PerfPowerST[[#This Row],[Cons. ST]]</f>
        <v>#N/A</v>
      </c>
      <c r="N45" s="25" t="e">
        <f>1000000000/700/PerfPowerST[[#This Row],[Cons. ST]]</f>
        <v>#N/A</v>
      </c>
      <c r="O45" s="25" t="e">
        <f>1000000000/800/PerfPowerST[[#This Row],[Cons. ST]]</f>
        <v>#N/A</v>
      </c>
      <c r="P45" s="25" t="e">
        <f>1000000000/900/PerfPowerST[[#This Row],[Cons. ST]]</f>
        <v>#N/A</v>
      </c>
      <c r="Q45" s="25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(CFL)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(RNR)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(WKL)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Chart]]="X",PerfPowerST[[#This Row],[ExcludeHere]]="X"),NA(),GeneralTable[[#This Row],[Cons. ST]]),NA())</f>
        <v>#N/A</v>
      </c>
      <c r="F57" s="12" t="e">
        <f>IFERROR(IF(OR(GeneralTable[[#This Row],[Exclude From Chart]]="X",PerfPowerST[[#This Row],[ExcludeHere]]="X"),NA(),GeneralTable[[#This Row],[Dur. ST]]),NA())</f>
        <v>#N/A</v>
      </c>
      <c r="G57" s="25" t="e">
        <f>1000000000/50/PerfPowerST[[#This Row],[Cons. ST]]</f>
        <v>#N/A</v>
      </c>
      <c r="H57" s="25" t="e">
        <f>1000000000/100/PerfPowerST[[#This Row],[Cons. ST]]</f>
        <v>#N/A</v>
      </c>
      <c r="I57" s="25" t="e">
        <f>1000000000/200/PerfPowerST[[#This Row],[Cons. ST]]</f>
        <v>#N/A</v>
      </c>
      <c r="J57" s="25" t="e">
        <f>1000000000/300/PerfPowerST[[#This Row],[Cons. ST]]</f>
        <v>#N/A</v>
      </c>
      <c r="K57" s="25" t="e">
        <f>1000000000/400/PerfPowerST[[#This Row],[Cons. ST]]</f>
        <v>#N/A</v>
      </c>
      <c r="L57" s="25" t="e">
        <f>1000000000/500/PerfPowerST[[#This Row],[Cons. ST]]</f>
        <v>#N/A</v>
      </c>
      <c r="M57" s="25" t="e">
        <f>1000000000/600/PerfPowerST[[#This Row],[Cons. ST]]</f>
        <v>#N/A</v>
      </c>
      <c r="N57" s="25" t="e">
        <f>1000000000/700/PerfPowerST[[#This Row],[Cons. ST]]</f>
        <v>#N/A</v>
      </c>
      <c r="O57" s="25" t="e">
        <f>1000000000/800/PerfPowerST[[#This Row],[Cons. ST]]</f>
        <v>#N/A</v>
      </c>
      <c r="P57" s="25" t="e">
        <f>1000000000/900/PerfPowerST[[#This Row],[Cons. ST]]</f>
        <v>#N/A</v>
      </c>
      <c r="Q57" s="25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Chart]]="X",PerfPowerST[[#This Row],[ExcludeHere]]="X"),NA(),GeneralTable[[#This Row],[Cons. ST]]),NA())</f>
        <v>#N/A</v>
      </c>
      <c r="F60" s="12" t="e">
        <f>IFERROR(IF(OR(GeneralTable[[#This Row],[Exclude From Chart]]="X",PerfPowerST[[#This Row],[ExcludeHere]]="X"),NA(),GeneralTable[[#This Row],[Dur. ST]]),NA())</f>
        <v>#N/A</v>
      </c>
      <c r="G60" s="25" t="e">
        <f>1000000000/50/PerfPowerST[[#This Row],[Cons. ST]]</f>
        <v>#N/A</v>
      </c>
      <c r="H60" s="25" t="e">
        <f>1000000000/100/PerfPowerST[[#This Row],[Cons. ST]]</f>
        <v>#N/A</v>
      </c>
      <c r="I60" s="25" t="e">
        <f>1000000000/200/PerfPowerST[[#This Row],[Cons. ST]]</f>
        <v>#N/A</v>
      </c>
      <c r="J60" s="25" t="e">
        <f>1000000000/300/PerfPowerST[[#This Row],[Cons. ST]]</f>
        <v>#N/A</v>
      </c>
      <c r="K60" s="25" t="e">
        <f>1000000000/400/PerfPowerST[[#This Row],[Cons. ST]]</f>
        <v>#N/A</v>
      </c>
      <c r="L60" s="25" t="e">
        <f>1000000000/500/PerfPowerST[[#This Row],[Cons. ST]]</f>
        <v>#N/A</v>
      </c>
      <c r="M60" s="25" t="e">
        <f>1000000000/600/PerfPowerST[[#This Row],[Cons. ST]]</f>
        <v>#N/A</v>
      </c>
      <c r="N60" s="25" t="e">
        <f>1000000000/700/PerfPowerST[[#This Row],[Cons. ST]]</f>
        <v>#N/A</v>
      </c>
      <c r="O60" s="25" t="e">
        <f>1000000000/800/PerfPowerST[[#This Row],[Cons. ST]]</f>
        <v>#N/A</v>
      </c>
      <c r="P60" s="25" t="e">
        <f>1000000000/900/PerfPowerST[[#This Row],[Cons. ST]]</f>
        <v>#N/A</v>
      </c>
      <c r="Q60" s="25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Chart]]="X",PerfPowerST[[#This Row],[ExcludeHere]]="X"),NA(),GeneralTable[[#This Row],[Cons. ST]]),NA())</f>
        <v>#N/A</v>
      </c>
      <c r="F62" s="12" t="e">
        <f>IFERROR(IF(OR(GeneralTable[[#This Row],[Exclude From Chart]]="X",PerfPowerST[[#This Row],[ExcludeHere]]="X"),NA(),GeneralTable[[#This Row],[Dur. ST]]),NA())</f>
        <v>#N/A</v>
      </c>
      <c r="G62" s="25" t="e">
        <f>1000000000/50/PerfPowerST[[#This Row],[Cons. ST]]</f>
        <v>#N/A</v>
      </c>
      <c r="H62" s="25" t="e">
        <f>1000000000/100/PerfPowerST[[#This Row],[Cons. ST]]</f>
        <v>#N/A</v>
      </c>
      <c r="I62" s="25" t="e">
        <f>1000000000/200/PerfPowerST[[#This Row],[Cons. ST]]</f>
        <v>#N/A</v>
      </c>
      <c r="J62" s="25" t="e">
        <f>1000000000/300/PerfPowerST[[#This Row],[Cons. ST]]</f>
        <v>#N/A</v>
      </c>
      <c r="K62" s="25" t="e">
        <f>1000000000/400/PerfPowerST[[#This Row],[Cons. ST]]</f>
        <v>#N/A</v>
      </c>
      <c r="L62" s="25" t="e">
        <f>1000000000/500/PerfPowerST[[#This Row],[Cons. ST]]</f>
        <v>#N/A</v>
      </c>
      <c r="M62" s="25" t="e">
        <f>1000000000/600/PerfPowerST[[#This Row],[Cons. ST]]</f>
        <v>#N/A</v>
      </c>
      <c r="N62" s="25" t="e">
        <f>1000000000/700/PerfPowerST[[#This Row],[Cons. ST]]</f>
        <v>#N/A</v>
      </c>
      <c r="O62" s="25" t="e">
        <f>1000000000/800/PerfPowerST[[#This Row],[Cons. ST]]</f>
        <v>#N/A</v>
      </c>
      <c r="P62" s="25" t="e">
        <f>1000000000/900/PerfPowerST[[#This Row],[Cons. ST]]</f>
        <v>#N/A</v>
      </c>
      <c r="Q62" s="25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Chart]]="X",PerfPowerST[[#This Row],[ExcludeHere]]="X"),NA(),GeneralTable[[#This Row],[Cons. ST]]),NA())</f>
        <v>#N/A</v>
      </c>
      <c r="F63" s="12" t="e">
        <f>IFERROR(IF(OR(GeneralTable[[#This Row],[Exclude From Chart]]="X",PerfPowerST[[#This Row],[ExcludeHere]]="X"),NA(),GeneralTable[[#This Row],[Dur. ST]]),NA())</f>
        <v>#N/A</v>
      </c>
      <c r="G63" s="25" t="e">
        <f>1000000000/50/PerfPowerST[[#This Row],[Cons. ST]]</f>
        <v>#N/A</v>
      </c>
      <c r="H63" s="25" t="e">
        <f>1000000000/100/PerfPowerST[[#This Row],[Cons. ST]]</f>
        <v>#N/A</v>
      </c>
      <c r="I63" s="25" t="e">
        <f>1000000000/200/PerfPowerST[[#This Row],[Cons. ST]]</f>
        <v>#N/A</v>
      </c>
      <c r="J63" s="25" t="e">
        <f>1000000000/300/PerfPowerST[[#This Row],[Cons. ST]]</f>
        <v>#N/A</v>
      </c>
      <c r="K63" s="25" t="e">
        <f>1000000000/400/PerfPowerST[[#This Row],[Cons. ST]]</f>
        <v>#N/A</v>
      </c>
      <c r="L63" s="25" t="e">
        <f>1000000000/500/PerfPowerST[[#This Row],[Cons. ST]]</f>
        <v>#N/A</v>
      </c>
      <c r="M63" s="25" t="e">
        <f>1000000000/600/PerfPowerST[[#This Row],[Cons. ST]]</f>
        <v>#N/A</v>
      </c>
      <c r="N63" s="25" t="e">
        <f>1000000000/700/PerfPowerST[[#This Row],[Cons. ST]]</f>
        <v>#N/A</v>
      </c>
      <c r="O63" s="25" t="e">
        <f>1000000000/800/PerfPowerST[[#This Row],[Cons. ST]]</f>
        <v>#N/A</v>
      </c>
      <c r="P63" s="25" t="e">
        <f>1000000000/900/PerfPowerST[[#This Row],[Cons. ST]]</f>
        <v>#N/A</v>
      </c>
      <c r="Q63" s="25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Chart]]="X",PerfPowerST[[#This Row],[ExcludeHere]]="X"),NA(),GeneralTable[[#This Row],[Cons. ST]]),NA())</f>
        <v>#N/A</v>
      </c>
      <c r="F65" s="12" t="e">
        <f>IFERROR(IF(OR(GeneralTable[[#This Row],[Exclude From Chart]]="X",PerfPowerST[[#This Row],[ExcludeHere]]="X"),NA(),GeneralTable[[#This Row],[Dur. ST]]),NA())</f>
        <v>#N/A</v>
      </c>
      <c r="G65" s="25" t="e">
        <f>1000000000/50/PerfPowerST[[#This Row],[Cons. ST]]</f>
        <v>#N/A</v>
      </c>
      <c r="H65" s="25" t="e">
        <f>1000000000/100/PerfPowerST[[#This Row],[Cons. ST]]</f>
        <v>#N/A</v>
      </c>
      <c r="I65" s="25" t="e">
        <f>1000000000/200/PerfPowerST[[#This Row],[Cons. ST]]</f>
        <v>#N/A</v>
      </c>
      <c r="J65" s="25" t="e">
        <f>1000000000/300/PerfPowerST[[#This Row],[Cons. ST]]</f>
        <v>#N/A</v>
      </c>
      <c r="K65" s="25" t="e">
        <f>1000000000/400/PerfPowerST[[#This Row],[Cons. ST]]</f>
        <v>#N/A</v>
      </c>
      <c r="L65" s="25" t="e">
        <f>1000000000/500/PerfPowerST[[#This Row],[Cons. ST]]</f>
        <v>#N/A</v>
      </c>
      <c r="M65" s="25" t="e">
        <f>1000000000/600/PerfPowerST[[#This Row],[Cons. ST]]</f>
        <v>#N/A</v>
      </c>
      <c r="N65" s="25" t="e">
        <f>1000000000/700/PerfPowerST[[#This Row],[Cons. ST]]</f>
        <v>#N/A</v>
      </c>
      <c r="O65" s="25" t="e">
        <f>1000000000/800/PerfPowerST[[#This Row],[Cons. ST]]</f>
        <v>#N/A</v>
      </c>
      <c r="P65" s="25" t="e">
        <f>1000000000/900/PerfPowerST[[#This Row],[Cons. ST]]</f>
        <v>#N/A</v>
      </c>
      <c r="Q65" s="25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(CFL)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Chart]]="X",PerfPowerST[[#This Row],[ExcludeHere]]="X"),NA(),GeneralTable[[#This Row],[Cons. ST]]),NA())</f>
        <v>#N/A</v>
      </c>
      <c r="F75" s="12" t="e">
        <f>IFERROR(IF(OR(GeneralTable[[#This Row],[Exclude From Chart]]="X",PerfPowerST[[#This Row],[ExcludeHere]]="X"),NA(),GeneralTable[[#This Row],[Dur. ST]]),NA())</f>
        <v>#N/A</v>
      </c>
      <c r="G75" s="25" t="e">
        <f>1000000000/50/PerfPowerST[[#This Row],[Cons. ST]]</f>
        <v>#N/A</v>
      </c>
      <c r="H75" s="25" t="e">
        <f>1000000000/100/PerfPowerST[[#This Row],[Cons. ST]]</f>
        <v>#N/A</v>
      </c>
      <c r="I75" s="25" t="e">
        <f>1000000000/200/PerfPowerST[[#This Row],[Cons. ST]]</f>
        <v>#N/A</v>
      </c>
      <c r="J75" s="25" t="e">
        <f>1000000000/300/PerfPowerST[[#This Row],[Cons. ST]]</f>
        <v>#N/A</v>
      </c>
      <c r="K75" s="25" t="e">
        <f>1000000000/400/PerfPowerST[[#This Row],[Cons. ST]]</f>
        <v>#N/A</v>
      </c>
      <c r="L75" s="25" t="e">
        <f>1000000000/500/PerfPowerST[[#This Row],[Cons. ST]]</f>
        <v>#N/A</v>
      </c>
      <c r="M75" s="25" t="e">
        <f>1000000000/600/PerfPowerST[[#This Row],[Cons. ST]]</f>
        <v>#N/A</v>
      </c>
      <c r="N75" s="25" t="e">
        <f>1000000000/700/PerfPowerST[[#This Row],[Cons. ST]]</f>
        <v>#N/A</v>
      </c>
      <c r="O75" s="25" t="e">
        <f>1000000000/800/PerfPowerST[[#This Row],[Cons. ST]]</f>
        <v>#N/A</v>
      </c>
      <c r="P75" s="25" t="e">
        <f>1000000000/900/PerfPowerST[[#This Row],[Cons. ST]]</f>
        <v>#N/A</v>
      </c>
      <c r="Q75" s="25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(RNR)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(CZN)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(RNR)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(RKL)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(RKL)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Chart]]="X",PerfPowerST[[#This Row],[ExcludeHere]]="X"),NA(),GeneralTable[[#This Row],[Cons. ST]]),NA())</f>
        <v>#N/A</v>
      </c>
      <c r="F90" s="16" t="e">
        <f>IFERROR(IF(OR(GeneralTable[[#This Row],[Exclude From Chart]]="X",PerfPowerST[[#This Row],[ExcludeHere]]="X"),NA(),GeneralTable[[#This Row],[Dur. ST]]),NA())</f>
        <v>#N/A</v>
      </c>
      <c r="G90" s="25" t="e">
        <f>1000000000/50/PerfPowerST[[#This Row],[Cons. ST]]</f>
        <v>#N/A</v>
      </c>
      <c r="H90" s="25" t="e">
        <f>1000000000/100/PerfPowerST[[#This Row],[Cons. ST]]</f>
        <v>#N/A</v>
      </c>
      <c r="I90" s="25" t="e">
        <f>1000000000/200/PerfPowerST[[#This Row],[Cons. ST]]</f>
        <v>#N/A</v>
      </c>
      <c r="J90" s="25" t="e">
        <f>1000000000/300/PerfPowerST[[#This Row],[Cons. ST]]</f>
        <v>#N/A</v>
      </c>
      <c r="K90" s="25" t="e">
        <f>1000000000/400/PerfPowerST[[#This Row],[Cons. ST]]</f>
        <v>#N/A</v>
      </c>
      <c r="L90" s="25" t="e">
        <f>1000000000/500/PerfPowerST[[#This Row],[Cons. ST]]</f>
        <v>#N/A</v>
      </c>
      <c r="M90" s="25" t="e">
        <f>1000000000/600/PerfPowerST[[#This Row],[Cons. ST]]</f>
        <v>#N/A</v>
      </c>
      <c r="N90" s="25" t="e">
        <f>1000000000/700/PerfPowerST[[#This Row],[Cons. ST]]</f>
        <v>#N/A</v>
      </c>
      <c r="O90" s="25" t="e">
        <f>1000000000/800/PerfPowerST[[#This Row],[Cons. ST]]</f>
        <v>#N/A</v>
      </c>
      <c r="P90" s="25" t="e">
        <f>1000000000/900/PerfPowerST[[#This Row],[Cons. ST]]</f>
        <v>#N/A</v>
      </c>
      <c r="Q90" s="25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Chart]]="X",PerfPowerST[[#This Row],[ExcludeHere]]="X"),NA(),GeneralTable[[#This Row],[Cons. ST]]),NA())</f>
        <v>#N/A</v>
      </c>
      <c r="F94" s="18" t="e">
        <f>IFERROR(IF(OR(GeneralTable[[#This Row],[Exclude From Chart]]="X",PerfPowerST[[#This Row],[ExcludeHere]]="X"),NA(),GeneralTable[[#This Row],[Dur. ST]]),NA())</f>
        <v>#N/A</v>
      </c>
      <c r="G94" s="25" t="e">
        <f>1000000000/50/PerfPowerST[[#This Row],[Cons. ST]]</f>
        <v>#N/A</v>
      </c>
      <c r="H94" s="25" t="e">
        <f>1000000000/100/PerfPowerST[[#This Row],[Cons. ST]]</f>
        <v>#N/A</v>
      </c>
      <c r="I94" s="25" t="e">
        <f>1000000000/200/PerfPowerST[[#This Row],[Cons. ST]]</f>
        <v>#N/A</v>
      </c>
      <c r="J94" s="25" t="e">
        <f>1000000000/300/PerfPowerST[[#This Row],[Cons. ST]]</f>
        <v>#N/A</v>
      </c>
      <c r="K94" s="25" t="e">
        <f>1000000000/400/PerfPowerST[[#This Row],[Cons. ST]]</f>
        <v>#N/A</v>
      </c>
      <c r="L94" s="25" t="e">
        <f>1000000000/500/PerfPowerST[[#This Row],[Cons. ST]]</f>
        <v>#N/A</v>
      </c>
      <c r="M94" s="25" t="e">
        <f>1000000000/600/PerfPowerST[[#This Row],[Cons. ST]]</f>
        <v>#N/A</v>
      </c>
      <c r="N94" s="25" t="e">
        <f>1000000000/700/PerfPowerST[[#This Row],[Cons. ST]]</f>
        <v>#N/A</v>
      </c>
      <c r="O94" s="25" t="e">
        <f>1000000000/800/PerfPowerST[[#This Row],[Cons. ST]]</f>
        <v>#N/A</v>
      </c>
      <c r="P94" s="25" t="e">
        <f>1000000000/900/PerfPowerST[[#This Row],[Cons. ST]]</f>
        <v>#N/A</v>
      </c>
      <c r="Q94" s="25" t="e">
        <f>1000000000/1000/PerfPowerST[[#This Row],[Cons. ST]]</f>
        <v>#N/A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(CZN)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(ADL)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(ADL)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(ADL)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(CZN)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(ADL)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Chart]]="X",PerfPowerST[[#This Row],[ExcludeHere]]="X"),NA(),GeneralTable[[#This Row],[Cons. ST]]),NA())</f>
        <v>#N/A</v>
      </c>
      <c r="F109" s="16" t="e">
        <f>IFERROR(IF(OR(GeneralTable[[#This Row],[Exclude From Chart]]="X",PerfPowerST[[#This Row],[ExcludeHere]]="X"),NA(),GeneralTable[[#This Row],[Dur. ST]]),NA())</f>
        <v>#N/A</v>
      </c>
      <c r="G109" s="25" t="e">
        <f>1000000000/50/PerfPowerST[[#This Row],[Cons. ST]]</f>
        <v>#N/A</v>
      </c>
      <c r="H109" s="25" t="e">
        <f>1000000000/100/PerfPowerST[[#This Row],[Cons. ST]]</f>
        <v>#N/A</v>
      </c>
      <c r="I109" s="25" t="e">
        <f>1000000000/200/PerfPowerST[[#This Row],[Cons. ST]]</f>
        <v>#N/A</v>
      </c>
      <c r="J109" s="25" t="e">
        <f>1000000000/300/PerfPowerST[[#This Row],[Cons. ST]]</f>
        <v>#N/A</v>
      </c>
      <c r="K109" s="25" t="e">
        <f>1000000000/400/PerfPowerST[[#This Row],[Cons. ST]]</f>
        <v>#N/A</v>
      </c>
      <c r="L109" s="25" t="e">
        <f>1000000000/500/PerfPowerST[[#This Row],[Cons. ST]]</f>
        <v>#N/A</v>
      </c>
      <c r="M109" s="25" t="e">
        <f>1000000000/600/PerfPowerST[[#This Row],[Cons. ST]]</f>
        <v>#N/A</v>
      </c>
      <c r="N109" s="25" t="e">
        <f>1000000000/700/PerfPowerST[[#This Row],[Cons. ST]]</f>
        <v>#N/A</v>
      </c>
      <c r="O109" s="25" t="e">
        <f>1000000000/800/PerfPowerST[[#This Row],[Cons. ST]]</f>
        <v>#N/A</v>
      </c>
      <c r="P109" s="25" t="e">
        <f>1000000000/900/PerfPowerST[[#This Row],[Cons. ST]]</f>
        <v>#N/A</v>
      </c>
      <c r="Q109" s="25" t="e">
        <f>1000000000/1000/PerfPowerST[[#This Row],[Cons. ST]]</f>
        <v>#N/A</v>
      </c>
    </row>
    <row r="110" spans="2:17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(RMB) [107]</v>
      </c>
      <c r="D110" s="14"/>
      <c r="E110" s="15">
        <f>IFERROR(IF(OR(GeneralTable[[#This Row],[Exclude From Chart]]="X",PerfPowerST[[#This Row],[ExcludeHere]]="X"),NA(),GeneralTable[[#This Row],[Cons. ST]]),NA())</f>
        <v>10028</v>
      </c>
      <c r="F110" s="16">
        <f>IFERROR(IF(OR(GeneralTable[[#This Row],[Exclude From Chart]]="X",PerfPowerST[[#This Row],[ExcludeHere]]="X"),NA(),GeneralTable[[#This Row],[Dur. ST]]),NA())</f>
        <v>536.96</v>
      </c>
      <c r="G110" s="25">
        <f>1000000000/50/PerfPowerST[[#This Row],[Cons. ST]]</f>
        <v>1994.4156362185879</v>
      </c>
      <c r="H110" s="25">
        <f>1000000000/100/PerfPowerST[[#This Row],[Cons. ST]]</f>
        <v>997.20781810929395</v>
      </c>
      <c r="I110" s="25">
        <f>1000000000/200/PerfPowerST[[#This Row],[Cons. ST]]</f>
        <v>498.60390905464698</v>
      </c>
      <c r="J110" s="25">
        <f>1000000000/300/PerfPowerST[[#This Row],[Cons. ST]]</f>
        <v>332.40260603643134</v>
      </c>
      <c r="K110" s="25">
        <f>1000000000/400/PerfPowerST[[#This Row],[Cons. ST]]</f>
        <v>249.30195452732349</v>
      </c>
      <c r="L110" s="25">
        <f>1000000000/500/PerfPowerST[[#This Row],[Cons. ST]]</f>
        <v>199.44156362185879</v>
      </c>
      <c r="M110" s="25">
        <f>1000000000/600/PerfPowerST[[#This Row],[Cons. ST]]</f>
        <v>166.20130301821567</v>
      </c>
      <c r="N110" s="25">
        <f>1000000000/700/PerfPowerST[[#This Row],[Cons. ST]]</f>
        <v>142.45825972989914</v>
      </c>
      <c r="O110" s="25">
        <f>1000000000/800/PerfPowerST[[#This Row],[Cons. ST]]</f>
        <v>124.65097726366174</v>
      </c>
      <c r="P110" s="25">
        <f>1000000000/900/PerfPowerST[[#This Row],[Cons. ST]]</f>
        <v>110.80086867881043</v>
      </c>
      <c r="Q110" s="25">
        <f>1000000000/1000/PerfPowerST[[#This Row],[Cons. ST]]</f>
        <v>99.720781810929395</v>
      </c>
    </row>
    <row r="111" spans="2:17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(RPL) [108]</v>
      </c>
      <c r="D111" s="14"/>
      <c r="E111" s="15">
        <f>IFERROR(IF(OR(GeneralTable[[#This Row],[Exclude From Chart]]="X",PerfPowerST[[#This Row],[ExcludeHere]]="X"),NA(),GeneralTable[[#This Row],[Cons. ST]]),NA())</f>
        <v>10913</v>
      </c>
      <c r="F111" s="16">
        <f>IFERROR(IF(OR(GeneralTable[[#This Row],[Exclude From Chart]]="X",PerfPowerST[[#This Row],[ExcludeHere]]="X"),NA(),GeneralTable[[#This Row],[Dur. ST]]),NA())</f>
        <v>413.88</v>
      </c>
      <c r="G111" s="25">
        <f>1000000000/50/PerfPowerST[[#This Row],[Cons. ST]]</f>
        <v>1832.6766242096583</v>
      </c>
      <c r="H111" s="25">
        <f>1000000000/100/PerfPowerST[[#This Row],[Cons. ST]]</f>
        <v>916.33831210482913</v>
      </c>
      <c r="I111" s="25">
        <f>1000000000/200/PerfPowerST[[#This Row],[Cons. ST]]</f>
        <v>458.16915605241456</v>
      </c>
      <c r="J111" s="25">
        <f>1000000000/300/PerfPowerST[[#This Row],[Cons. ST]]</f>
        <v>305.44610403494306</v>
      </c>
      <c r="K111" s="25">
        <f>1000000000/400/PerfPowerST[[#This Row],[Cons. ST]]</f>
        <v>229.08457802620728</v>
      </c>
      <c r="L111" s="25">
        <f>1000000000/500/PerfPowerST[[#This Row],[Cons. ST]]</f>
        <v>183.26766242096582</v>
      </c>
      <c r="M111" s="25">
        <f>1000000000/600/PerfPowerST[[#This Row],[Cons. ST]]</f>
        <v>152.72305201747153</v>
      </c>
      <c r="N111" s="25">
        <f>1000000000/700/PerfPowerST[[#This Row],[Cons. ST]]</f>
        <v>130.90547315783274</v>
      </c>
      <c r="O111" s="25">
        <f>1000000000/800/PerfPowerST[[#This Row],[Cons. ST]]</f>
        <v>114.54228901310364</v>
      </c>
      <c r="P111" s="25">
        <f>1000000000/900/PerfPowerST[[#This Row],[Cons. ST]]</f>
        <v>101.81536801164766</v>
      </c>
      <c r="Q111" s="25">
        <f>1000000000/1000/PerfPowerST[[#This Row],[Cons. ST]]</f>
        <v>91.63383121048291</v>
      </c>
    </row>
    <row r="112" spans="2:17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(RPL) [109]</v>
      </c>
      <c r="D112" s="14"/>
      <c r="E112" s="15">
        <f>IFERROR(IF(OR(GeneralTable[[#This Row],[Exclude From Chart]]="X",PerfPowerST[[#This Row],[ExcludeHere]]="X"),NA(),GeneralTable[[#This Row],[Cons. ST]]),NA())</f>
        <v>16232</v>
      </c>
      <c r="F112" s="16">
        <f>IFERROR(IF(OR(GeneralTable[[#This Row],[Exclude From Chart]]="X",PerfPowerST[[#This Row],[ExcludeHere]]="X"),NA(),GeneralTable[[#This Row],[Dur. ST]]),NA())</f>
        <v>406.94</v>
      </c>
      <c r="G112" s="25">
        <f>1000000000/50/PerfPowerST[[#This Row],[Cons. ST]]</f>
        <v>1232.1340561853131</v>
      </c>
      <c r="H112" s="25">
        <f>1000000000/100/PerfPowerST[[#This Row],[Cons. ST]]</f>
        <v>616.06702809265653</v>
      </c>
      <c r="I112" s="25">
        <f>1000000000/200/PerfPowerST[[#This Row],[Cons. ST]]</f>
        <v>308.03351404632826</v>
      </c>
      <c r="J112" s="25">
        <f>1000000000/300/PerfPowerST[[#This Row],[Cons. ST]]</f>
        <v>205.35567603088549</v>
      </c>
      <c r="K112" s="25">
        <f>1000000000/400/PerfPowerST[[#This Row],[Cons. ST]]</f>
        <v>154.01675702316413</v>
      </c>
      <c r="L112" s="25">
        <f>1000000000/500/PerfPowerST[[#This Row],[Cons. ST]]</f>
        <v>123.2134056185313</v>
      </c>
      <c r="M112" s="25">
        <f>1000000000/600/PerfPowerST[[#This Row],[Cons. ST]]</f>
        <v>102.67783801544275</v>
      </c>
      <c r="N112" s="25">
        <f>1000000000/700/PerfPowerST[[#This Row],[Cons. ST]]</f>
        <v>88.009575441808067</v>
      </c>
      <c r="O112" s="25">
        <f>1000000000/800/PerfPowerST[[#This Row],[Cons. ST]]</f>
        <v>77.008378511582066</v>
      </c>
      <c r="P112" s="25">
        <f>1000000000/900/PerfPowerST[[#This Row],[Cons. ST]]</f>
        <v>68.451892010295154</v>
      </c>
      <c r="Q112" s="25">
        <f>1000000000/1000/PerfPowerST[[#This Row],[Cons. ST]]</f>
        <v>61.606702809265649</v>
      </c>
    </row>
    <row r="113" spans="2:17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(RPL) [110]</v>
      </c>
      <c r="D113" s="14"/>
      <c r="E113" s="15">
        <f>IFERROR(IF(OR(GeneralTable[[#This Row],[Exclude From Chart]]="X",PerfPowerST[[#This Row],[ExcludeHere]]="X"),NA(),GeneralTable[[#This Row],[Cons. ST]]),NA())</f>
        <v>20376</v>
      </c>
      <c r="F113" s="16">
        <f>IFERROR(IF(OR(GeneralTable[[#This Row],[Exclude From Chart]]="X",PerfPowerST[[#This Row],[ExcludeHere]]="X"),NA(),GeneralTable[[#This Row],[Dur. ST]]),NA())</f>
        <v>398.83</v>
      </c>
      <c r="G113" s="25">
        <f>1000000000/50/PerfPowerST[[#This Row],[Cons. ST]]</f>
        <v>981.54691794267762</v>
      </c>
      <c r="H113" s="25">
        <f>1000000000/100/PerfPowerST[[#This Row],[Cons. ST]]</f>
        <v>490.77345897133881</v>
      </c>
      <c r="I113" s="25">
        <f>1000000000/200/PerfPowerST[[#This Row],[Cons. ST]]</f>
        <v>245.38672948566941</v>
      </c>
      <c r="J113" s="25">
        <f>1000000000/300/PerfPowerST[[#This Row],[Cons. ST]]</f>
        <v>163.59115299044629</v>
      </c>
      <c r="K113" s="25">
        <f>1000000000/400/PerfPowerST[[#This Row],[Cons. ST]]</f>
        <v>122.6933647428347</v>
      </c>
      <c r="L113" s="25">
        <f>1000000000/500/PerfPowerST[[#This Row],[Cons. ST]]</f>
        <v>98.154691794267762</v>
      </c>
      <c r="M113" s="25">
        <f>1000000000/600/PerfPowerST[[#This Row],[Cons. ST]]</f>
        <v>81.795576495223145</v>
      </c>
      <c r="N113" s="25">
        <f>1000000000/700/PerfPowerST[[#This Row],[Cons. ST]]</f>
        <v>70.110494138762689</v>
      </c>
      <c r="O113" s="25">
        <f>1000000000/800/PerfPowerST[[#This Row],[Cons. ST]]</f>
        <v>61.346682371417351</v>
      </c>
      <c r="P113" s="25">
        <f>1000000000/900/PerfPowerST[[#This Row],[Cons. ST]]</f>
        <v>54.530384330148756</v>
      </c>
      <c r="Q113" s="25">
        <f>1000000000/1000/PerfPowerST[[#This Row],[Cons. ST]]</f>
        <v>49.077345897133881</v>
      </c>
    </row>
    <row r="114" spans="2:17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(RPL) [111]</v>
      </c>
      <c r="D114" s="14"/>
      <c r="E114" s="15">
        <f>IFERROR(IF(OR(GeneralTable[[#This Row],[Exclude From Chart]]="X",PerfPowerST[[#This Row],[ExcludeHere]]="X"),NA(),GeneralTable[[#This Row],[Cons. ST]]),NA())</f>
        <v>21111</v>
      </c>
      <c r="F114" s="16">
        <f>IFERROR(IF(OR(GeneralTable[[#This Row],[Exclude From Chart]]="X",PerfPowerST[[#This Row],[ExcludeHere]]="X"),NA(),GeneralTable[[#This Row],[Dur. ST]]),NA())</f>
        <v>404.69</v>
      </c>
      <c r="G114" s="25">
        <f>1000000000/50/PerfPowerST[[#This Row],[Cons. ST]]</f>
        <v>947.37340722845909</v>
      </c>
      <c r="H114" s="25">
        <f>1000000000/100/PerfPowerST[[#This Row],[Cons. ST]]</f>
        <v>473.68670361422954</v>
      </c>
      <c r="I114" s="25">
        <f>1000000000/200/PerfPowerST[[#This Row],[Cons. ST]]</f>
        <v>236.84335180711477</v>
      </c>
      <c r="J114" s="25">
        <f>1000000000/300/PerfPowerST[[#This Row],[Cons. ST]]</f>
        <v>157.89556787140987</v>
      </c>
      <c r="K114" s="25">
        <f>1000000000/400/PerfPowerST[[#This Row],[Cons. ST]]</f>
        <v>118.42167590355739</v>
      </c>
      <c r="L114" s="25">
        <f>1000000000/500/PerfPowerST[[#This Row],[Cons. ST]]</f>
        <v>94.737340722845914</v>
      </c>
      <c r="M114" s="25">
        <f>1000000000/600/PerfPowerST[[#This Row],[Cons. ST]]</f>
        <v>78.947783935704933</v>
      </c>
      <c r="N114" s="25">
        <f>1000000000/700/PerfPowerST[[#This Row],[Cons. ST]]</f>
        <v>67.66952908774708</v>
      </c>
      <c r="O114" s="25">
        <f>1000000000/800/PerfPowerST[[#This Row],[Cons. ST]]</f>
        <v>59.210837951778693</v>
      </c>
      <c r="P114" s="25">
        <f>1000000000/900/PerfPowerST[[#This Row],[Cons. ST]]</f>
        <v>52.631855957136615</v>
      </c>
      <c r="Q114" s="25">
        <f>1000000000/1000/PerfPowerST[[#This Row],[Cons. ST]]</f>
        <v>47.368670361422957</v>
      </c>
    </row>
    <row r="115" spans="2:17" x14ac:dyDescent="0.3">
      <c r="B115" s="24">
        <f>IFERROR(GeneralTable[[#This Row],[Ref.]],NA())</f>
        <v>112</v>
      </c>
      <c r="C115" s="14" t="str">
        <f>IFERROR(IF(GeneralTable[[#This Row],[Exclude From Chart]]="X",NA(),GeneralTable[[#This Row],[GraphLabel]]),NA())</f>
        <v>R9 7950X (RPL) @88w [112]</v>
      </c>
      <c r="D115" s="14"/>
      <c r="E115" s="15">
        <f>IFERROR(IF(OR(GeneralTable[[#This Row],[Exclude From Chart]]="X",PerfPowerST[[#This Row],[ExcludeHere]]="X"),NA(),GeneralTable[[#This Row],[Cons. ST]]),NA())</f>
        <v>21271</v>
      </c>
      <c r="F115" s="16">
        <f>IFERROR(IF(OR(GeneralTable[[#This Row],[Exclude From Chart]]="X",PerfPowerST[[#This Row],[ExcludeHere]]="X"),NA(),GeneralTable[[#This Row],[Dur. ST]]),NA())</f>
        <v>400.87</v>
      </c>
      <c r="G115" s="25">
        <f>1000000000/50/PerfPowerST[[#This Row],[Cons. ST]]</f>
        <v>940.24728503596441</v>
      </c>
      <c r="H115" s="25">
        <f>1000000000/100/PerfPowerST[[#This Row],[Cons. ST]]</f>
        <v>470.1236425179822</v>
      </c>
      <c r="I115" s="25">
        <f>1000000000/200/PerfPowerST[[#This Row],[Cons. ST]]</f>
        <v>235.0618212589911</v>
      </c>
      <c r="J115" s="25">
        <f>1000000000/300/PerfPowerST[[#This Row],[Cons. ST]]</f>
        <v>156.70788083932743</v>
      </c>
      <c r="K115" s="25">
        <f>1000000000/400/PerfPowerST[[#This Row],[Cons. ST]]</f>
        <v>117.53091062949555</v>
      </c>
      <c r="L115" s="25">
        <f>1000000000/500/PerfPowerST[[#This Row],[Cons. ST]]</f>
        <v>94.02472850359645</v>
      </c>
      <c r="M115" s="25">
        <f>1000000000/600/PerfPowerST[[#This Row],[Cons. ST]]</f>
        <v>78.353940419663715</v>
      </c>
      <c r="N115" s="25">
        <f>1000000000/700/PerfPowerST[[#This Row],[Cons. ST]]</f>
        <v>67.160520359711754</v>
      </c>
      <c r="O115" s="25">
        <f>1000000000/800/PerfPowerST[[#This Row],[Cons. ST]]</f>
        <v>58.765455314747776</v>
      </c>
      <c r="P115" s="25">
        <f>1000000000/900/PerfPowerST[[#This Row],[Cons. ST]]</f>
        <v>52.235960279775796</v>
      </c>
      <c r="Q115" s="25">
        <f>1000000000/1000/PerfPowerST[[#This Row],[Cons. ST]]</f>
        <v>47.012364251798225</v>
      </c>
    </row>
    <row r="116" spans="2:17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(RMB) @12w [113]</v>
      </c>
      <c r="D116" s="14"/>
      <c r="E116" s="15">
        <f>IFERROR(IF(OR(GeneralTable[[#This Row],[Exclude From Chart]]="X",PerfPowerST[[#This Row],[ExcludeHere]]="X"),NA(),GeneralTable[[#This Row],[Cons. ST]]),NA())</f>
        <v>7000.34</v>
      </c>
      <c r="F116" s="16">
        <f>IFERROR(IF(OR(GeneralTable[[#This Row],[Exclude From Chart]]="X",PerfPowerST[[#This Row],[ExcludeHere]]="X"),NA(),GeneralTable[[#This Row],[Dur. ST]]),NA())</f>
        <v>582.69000000000005</v>
      </c>
      <c r="G116" s="25">
        <f>1000000000/50/PerfPowerST[[#This Row],[Cons. ST]]</f>
        <v>2857.0040883728502</v>
      </c>
      <c r="H116" s="25">
        <f>1000000000/100/PerfPowerST[[#This Row],[Cons. ST]]</f>
        <v>1428.5020441864251</v>
      </c>
      <c r="I116" s="25">
        <f>1000000000/200/PerfPowerST[[#This Row],[Cons. ST]]</f>
        <v>714.25102209321255</v>
      </c>
      <c r="J116" s="25">
        <f>1000000000/300/PerfPowerST[[#This Row],[Cons. ST]]</f>
        <v>476.16734806214174</v>
      </c>
      <c r="K116" s="25">
        <f>1000000000/400/PerfPowerST[[#This Row],[Cons. ST]]</f>
        <v>357.12551104660628</v>
      </c>
      <c r="L116" s="25">
        <f>1000000000/500/PerfPowerST[[#This Row],[Cons. ST]]</f>
        <v>285.70040883728507</v>
      </c>
      <c r="M116" s="25">
        <f>1000000000/600/PerfPowerST[[#This Row],[Cons. ST]]</f>
        <v>238.08367403107087</v>
      </c>
      <c r="N116" s="25">
        <f>1000000000/700/PerfPowerST[[#This Row],[Cons. ST]]</f>
        <v>204.07172059806075</v>
      </c>
      <c r="O116" s="25">
        <f>1000000000/800/PerfPowerST[[#This Row],[Cons. ST]]</f>
        <v>178.56275552330314</v>
      </c>
      <c r="P116" s="25">
        <f>1000000000/900/PerfPowerST[[#This Row],[Cons. ST]]</f>
        <v>158.72244935404723</v>
      </c>
      <c r="Q116" s="25">
        <f>1000000000/1000/PerfPowerST[[#This Row],[Cons. ST]]</f>
        <v>142.85020441864253</v>
      </c>
    </row>
    <row r="117" spans="2:17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(RPL) @142w [114]</v>
      </c>
      <c r="D117" s="14"/>
      <c r="E117" s="15">
        <f>IFERROR(IF(OR(GeneralTable[[#This Row],[Exclude From Chart]]="X",PerfPowerST[[#This Row],[ExcludeHere]]="X"),NA(),GeneralTable[[#This Row],[Cons. ST]]),NA())</f>
        <v>19138.57</v>
      </c>
      <c r="F117" s="16">
        <f>IFERROR(IF(OR(GeneralTable[[#This Row],[Exclude From Chart]]="X",PerfPowerST[[#This Row],[ExcludeHere]]="X"),NA(),GeneralTable[[#This Row],[Dur. ST]]),NA())</f>
        <v>375.18</v>
      </c>
      <c r="G117" s="25">
        <f>1000000000/50/PerfPowerST[[#This Row],[Cons. ST]]</f>
        <v>1045.0101548861801</v>
      </c>
      <c r="H117" s="25">
        <f>1000000000/100/PerfPowerST[[#This Row],[Cons. ST]]</f>
        <v>522.50507744309004</v>
      </c>
      <c r="I117" s="25">
        <f>1000000000/200/PerfPowerST[[#This Row],[Cons. ST]]</f>
        <v>261.25253872154502</v>
      </c>
      <c r="J117" s="25">
        <f>1000000000/300/PerfPowerST[[#This Row],[Cons. ST]]</f>
        <v>174.16835914769669</v>
      </c>
      <c r="K117" s="25">
        <f>1000000000/400/PerfPowerST[[#This Row],[Cons. ST]]</f>
        <v>130.62626936077251</v>
      </c>
      <c r="L117" s="25">
        <f>1000000000/500/PerfPowerST[[#This Row],[Cons. ST]]</f>
        <v>104.50101548861801</v>
      </c>
      <c r="M117" s="25">
        <f>1000000000/600/PerfPowerST[[#This Row],[Cons. ST]]</f>
        <v>87.084179573848346</v>
      </c>
      <c r="N117" s="25">
        <f>1000000000/700/PerfPowerST[[#This Row],[Cons. ST]]</f>
        <v>74.643582491870006</v>
      </c>
      <c r="O117" s="25">
        <f>1000000000/800/PerfPowerST[[#This Row],[Cons. ST]]</f>
        <v>65.313134680386256</v>
      </c>
      <c r="P117" s="25">
        <f>1000000000/900/PerfPowerST[[#This Row],[Cons. ST]]</f>
        <v>58.056119715898888</v>
      </c>
      <c r="Q117" s="25">
        <f>1000000000/1000/PerfPowerST[[#This Row],[Cons. ST]]</f>
        <v>52.250507744309004</v>
      </c>
    </row>
    <row r="118" spans="2:17" x14ac:dyDescent="0.3">
      <c r="B118" s="24">
        <f>IFERROR(GeneralTable[[#This Row],[Ref.]],NA())</f>
        <v>115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Chart]]="X",PerfPowerST[[#This Row],[ExcludeHere]]="X"),NA(),GeneralTable[[#This Row],[Cons. ST]]),NA())</f>
        <v>29352</v>
      </c>
      <c r="F119" s="16">
        <f>IFERROR(IF(OR(GeneralTable[[#This Row],[Exclude From Chart]]="X",PerfPowerST[[#This Row],[ExcludeHere]]="X"),NA(),GeneralTable[[#This Row],[Dur. ST]]),NA())</f>
        <v>604.24</v>
      </c>
      <c r="G119" s="25">
        <f>1000000000/50/PerfPowerST[[#This Row],[Cons. ST]]</f>
        <v>681.38457345325696</v>
      </c>
      <c r="H119" s="25">
        <f>1000000000/100/PerfPowerST[[#This Row],[Cons. ST]]</f>
        <v>340.69228672662848</v>
      </c>
      <c r="I119" s="25">
        <f>1000000000/200/PerfPowerST[[#This Row],[Cons. ST]]</f>
        <v>170.34614336331424</v>
      </c>
      <c r="J119" s="25">
        <f>1000000000/300/PerfPowerST[[#This Row],[Cons. ST]]</f>
        <v>113.56409557554284</v>
      </c>
      <c r="K119" s="25">
        <f>1000000000/400/PerfPowerST[[#This Row],[Cons. ST]]</f>
        <v>85.17307168165712</v>
      </c>
      <c r="L119" s="25">
        <f>1000000000/500/PerfPowerST[[#This Row],[Cons. ST]]</f>
        <v>68.138457345325705</v>
      </c>
      <c r="M119" s="25">
        <f>1000000000/600/PerfPowerST[[#This Row],[Cons. ST]]</f>
        <v>56.782047787771418</v>
      </c>
      <c r="N119" s="25">
        <f>1000000000/700/PerfPowerST[[#This Row],[Cons. ST]]</f>
        <v>48.670326675232644</v>
      </c>
      <c r="O119" s="25">
        <f>1000000000/800/PerfPowerST[[#This Row],[Cons. ST]]</f>
        <v>42.58653584082856</v>
      </c>
      <c r="P119" s="25">
        <f>1000000000/900/PerfPowerST[[#This Row],[Cons. ST]]</f>
        <v>37.854698525180943</v>
      </c>
      <c r="Q119" s="25">
        <f>1000000000/1000/PerfPowerST[[#This Row],[Cons. ST]]</f>
        <v>34.069228672662852</v>
      </c>
    </row>
    <row r="120" spans="2:17" x14ac:dyDescent="0.3">
      <c r="B120" s="24">
        <f>IFERROR(GeneralTable[[#This Row],[Ref.]],NA())</f>
        <v>117</v>
      </c>
      <c r="C120" s="14" t="str">
        <f>IFERROR(IF(GeneralTable[[#This Row],[Exclude From Chart]]="X",NA(),GeneralTable[[#This Row],[GraphLabel]]),NA())</f>
        <v>R7 1800X(Summit Ridge) [117]</v>
      </c>
      <c r="D120" s="14"/>
      <c r="E120" s="15">
        <f>IFERROR(IF(OR(GeneralTable[[#This Row],[Exclude From Chart]]="X",PerfPowerST[[#This Row],[ExcludeHere]]="X"),NA(),GeneralTable[[#This Row],[Cons. ST]]),NA())</f>
        <v>32110.52</v>
      </c>
      <c r="F120" s="16">
        <f>IFERROR(IF(OR(GeneralTable[[#This Row],[Exclude From Chart]]="X",PerfPowerST[[#This Row],[ExcludeHere]]="X"),NA(),GeneralTable[[#This Row],[Dur. ST]]),NA())</f>
        <v>821.7</v>
      </c>
      <c r="G120" s="25">
        <f>1000000000/50/PerfPowerST[[#This Row],[Cons. ST]]</f>
        <v>622.84883583324097</v>
      </c>
      <c r="H120" s="25">
        <f>1000000000/100/PerfPowerST[[#This Row],[Cons. ST]]</f>
        <v>311.42441791662048</v>
      </c>
      <c r="I120" s="25">
        <f>1000000000/200/PerfPowerST[[#This Row],[Cons. ST]]</f>
        <v>155.71220895831024</v>
      </c>
      <c r="J120" s="25">
        <f>1000000000/300/PerfPowerST[[#This Row],[Cons. ST]]</f>
        <v>103.80813930554017</v>
      </c>
      <c r="K120" s="25">
        <f>1000000000/400/PerfPowerST[[#This Row],[Cons. ST]]</f>
        <v>77.856104479155121</v>
      </c>
      <c r="L120" s="25">
        <f>1000000000/500/PerfPowerST[[#This Row],[Cons. ST]]</f>
        <v>62.284883583324095</v>
      </c>
      <c r="M120" s="25">
        <f>1000000000/600/PerfPowerST[[#This Row],[Cons. ST]]</f>
        <v>51.904069652770083</v>
      </c>
      <c r="N120" s="25">
        <f>1000000000/700/PerfPowerST[[#This Row],[Cons. ST]]</f>
        <v>44.48920255951721</v>
      </c>
      <c r="O120" s="25">
        <f>1000000000/800/PerfPowerST[[#This Row],[Cons. ST]]</f>
        <v>38.928052239577561</v>
      </c>
      <c r="P120" s="25">
        <f>1000000000/900/PerfPowerST[[#This Row],[Cons. ST]]</f>
        <v>34.602713101846717</v>
      </c>
      <c r="Q120" s="25">
        <f>1000000000/1000/PerfPowerST[[#This Row],[Cons. ST]]</f>
        <v>31.142441791662048</v>
      </c>
    </row>
    <row r="121" spans="2:17" x14ac:dyDescent="0.3">
      <c r="B121" s="24">
        <f>IFERROR(GeneralTable[[#This Row],[Ref.]],NA())</f>
        <v>118</v>
      </c>
      <c r="C121" s="14" t="str">
        <f>IFERROR(IF(GeneralTable[[#This Row],[Exclude From Chart]]="X",NA(),GeneralTable[[#This Row],[GraphLabel]]),NA())</f>
        <v>i9 13900K (RTL) @250w [118]</v>
      </c>
      <c r="D121" s="14"/>
      <c r="E121" s="15">
        <f>IFERROR(IF(OR(GeneralTable[[#This Row],[Exclude From Chart]]="X",PerfPowerST[[#This Row],[ExcludeHere]]="X"),NA(),GeneralTable[[#This Row],[Cons. ST]]),NA())</f>
        <v>13802</v>
      </c>
      <c r="F121" s="16">
        <f>IFERROR(IF(OR(GeneralTable[[#This Row],[Exclude From Chart]]="X",PerfPowerST[[#This Row],[ExcludeHere]]="X"),NA(),GeneralTable[[#This Row],[Dur. ST]]),NA())</f>
        <v>359.22</v>
      </c>
      <c r="G121" s="25">
        <f>1000000000/50/PerfPowerST[[#This Row],[Cons. ST]]</f>
        <v>1449.0653528474134</v>
      </c>
      <c r="H121" s="25">
        <f>1000000000/100/PerfPowerST[[#This Row],[Cons. ST]]</f>
        <v>724.53267642370668</v>
      </c>
      <c r="I121" s="25">
        <f>1000000000/200/PerfPowerST[[#This Row],[Cons. ST]]</f>
        <v>362.26633821185334</v>
      </c>
      <c r="J121" s="25">
        <f>1000000000/300/PerfPowerST[[#This Row],[Cons. ST]]</f>
        <v>241.51089214123559</v>
      </c>
      <c r="K121" s="25">
        <f>1000000000/400/PerfPowerST[[#This Row],[Cons. ST]]</f>
        <v>181.13316910592667</v>
      </c>
      <c r="L121" s="25">
        <f>1000000000/500/PerfPowerST[[#This Row],[Cons. ST]]</f>
        <v>144.90653528474135</v>
      </c>
      <c r="M121" s="25">
        <f>1000000000/600/PerfPowerST[[#This Row],[Cons. ST]]</f>
        <v>120.75544607061779</v>
      </c>
      <c r="N121" s="25">
        <f>1000000000/700/PerfPowerST[[#This Row],[Cons. ST]]</f>
        <v>103.50466806052954</v>
      </c>
      <c r="O121" s="25">
        <f>1000000000/800/PerfPowerST[[#This Row],[Cons. ST]]</f>
        <v>90.566584552963334</v>
      </c>
      <c r="P121" s="25">
        <f>1000000000/900/PerfPowerST[[#This Row],[Cons. ST]]</f>
        <v>80.503630713745181</v>
      </c>
      <c r="Q121" s="25">
        <f>1000000000/1000/PerfPowerST[[#This Row],[Cons. ST]]</f>
        <v>72.453267642370676</v>
      </c>
    </row>
    <row r="122" spans="2:17" x14ac:dyDescent="0.3">
      <c r="B122" s="24">
        <f>IFERROR(GeneralTable[[#This Row],[Ref.]],NA())</f>
        <v>119</v>
      </c>
      <c r="C122" s="14" t="str">
        <f>IFERROR(IF(GeneralTable[[#This Row],[Exclude From Chart]]="X",NA(),GeneralTable[[#This Row],[GraphLabel]]),NA())</f>
        <v>i9 13900K (RTL) @160w [119]</v>
      </c>
      <c r="D122" s="14"/>
      <c r="E122" s="15">
        <f>IFERROR(IF(OR(GeneralTable[[#This Row],[Exclude From Chart]]="X",PerfPowerST[[#This Row],[ExcludeHere]]="X"),NA(),GeneralTable[[#This Row],[Cons. ST]]),NA())</f>
        <v>14623</v>
      </c>
      <c r="F122" s="16">
        <f>IFERROR(IF(OR(GeneralTable[[#This Row],[Exclude From Chart]]="X",PerfPowerST[[#This Row],[ExcludeHere]]="X"),NA(),GeneralTable[[#This Row],[Dur. ST]]),NA())</f>
        <v>358.08</v>
      </c>
      <c r="G122" s="25">
        <f>1000000000/50/PerfPowerST[[#This Row],[Cons. ST]]</f>
        <v>1367.7084045681461</v>
      </c>
      <c r="H122" s="25">
        <f>1000000000/100/PerfPowerST[[#This Row],[Cons. ST]]</f>
        <v>683.85420228407304</v>
      </c>
      <c r="I122" s="25">
        <f>1000000000/200/PerfPowerST[[#This Row],[Cons. ST]]</f>
        <v>341.92710114203652</v>
      </c>
      <c r="J122" s="25">
        <f>1000000000/300/PerfPowerST[[#This Row],[Cons. ST]]</f>
        <v>227.95140076135769</v>
      </c>
      <c r="K122" s="25">
        <f>1000000000/400/PerfPowerST[[#This Row],[Cons. ST]]</f>
        <v>170.96355057101826</v>
      </c>
      <c r="L122" s="25">
        <f>1000000000/500/PerfPowerST[[#This Row],[Cons. ST]]</f>
        <v>136.7708404568146</v>
      </c>
      <c r="M122" s="25">
        <f>1000000000/600/PerfPowerST[[#This Row],[Cons. ST]]</f>
        <v>113.97570038067884</v>
      </c>
      <c r="N122" s="25">
        <f>1000000000/700/PerfPowerST[[#This Row],[Cons. ST]]</f>
        <v>97.693457469153302</v>
      </c>
      <c r="O122" s="25">
        <f>1000000000/800/PerfPowerST[[#This Row],[Cons. ST]]</f>
        <v>85.48177528550913</v>
      </c>
      <c r="P122" s="25">
        <f>1000000000/900/PerfPowerST[[#This Row],[Cons. ST]]</f>
        <v>75.983800253785887</v>
      </c>
      <c r="Q122" s="25">
        <f>1000000000/1000/PerfPowerST[[#This Row],[Cons. ST]]</f>
        <v>68.385420228407298</v>
      </c>
    </row>
    <row r="123" spans="2:17" x14ac:dyDescent="0.3">
      <c r="B123" s="24">
        <f>IFERROR(GeneralTable[[#This Row],[Ref.]],NA())</f>
        <v>120</v>
      </c>
      <c r="C123" s="14" t="str">
        <f>IFERROR(IF(GeneralTable[[#This Row],[Exclude From Chart]]="X",NA(),GeneralTable[[#This Row],[GraphLabel]]),NA())</f>
        <v>i9 13900K (RTL) @100w [120]</v>
      </c>
      <c r="D123" s="14"/>
      <c r="E123" s="15">
        <f>IFERROR(IF(OR(GeneralTable[[#This Row],[Exclude From Chart]]="X",PerfPowerST[[#This Row],[ExcludeHere]]="X"),NA(),GeneralTable[[#This Row],[Cons. ST]]),NA())</f>
        <v>14127</v>
      </c>
      <c r="F123" s="16">
        <f>IFERROR(IF(OR(GeneralTable[[#This Row],[Exclude From Chart]]="X",PerfPowerST[[#This Row],[ExcludeHere]]="X"),NA(),GeneralTable[[#This Row],[Dur. ST]]),NA())</f>
        <v>360.55</v>
      </c>
      <c r="G123" s="25">
        <f>1000000000/50/PerfPowerST[[#This Row],[Cons. ST]]</f>
        <v>1415.728746372195</v>
      </c>
      <c r="H123" s="25">
        <f>1000000000/100/PerfPowerST[[#This Row],[Cons. ST]]</f>
        <v>707.86437318609751</v>
      </c>
      <c r="I123" s="25">
        <f>1000000000/200/PerfPowerST[[#This Row],[Cons. ST]]</f>
        <v>353.93218659304875</v>
      </c>
      <c r="J123" s="25">
        <f>1000000000/300/PerfPowerST[[#This Row],[Cons. ST]]</f>
        <v>235.95479106203251</v>
      </c>
      <c r="K123" s="25">
        <f>1000000000/400/PerfPowerST[[#This Row],[Cons. ST]]</f>
        <v>176.96609329652438</v>
      </c>
      <c r="L123" s="25">
        <f>1000000000/500/PerfPowerST[[#This Row],[Cons. ST]]</f>
        <v>141.57287463721951</v>
      </c>
      <c r="M123" s="25">
        <f>1000000000/600/PerfPowerST[[#This Row],[Cons. ST]]</f>
        <v>117.97739553101626</v>
      </c>
      <c r="N123" s="25">
        <f>1000000000/700/PerfPowerST[[#This Row],[Cons. ST]]</f>
        <v>101.12348188372823</v>
      </c>
      <c r="O123" s="25">
        <f>1000000000/800/PerfPowerST[[#This Row],[Cons. ST]]</f>
        <v>88.483046648262189</v>
      </c>
      <c r="P123" s="25">
        <f>1000000000/900/PerfPowerST[[#This Row],[Cons. ST]]</f>
        <v>78.651597020677499</v>
      </c>
      <c r="Q123" s="25">
        <f>1000000000/1000/PerfPowerST[[#This Row],[Cons. ST]]</f>
        <v>70.786437318609757</v>
      </c>
    </row>
    <row r="124" spans="2:17" x14ac:dyDescent="0.3">
      <c r="B124" s="24">
        <f>IFERROR(GeneralTable[[#This Row],[Ref.]],NA())</f>
        <v>121</v>
      </c>
      <c r="C124" s="14" t="str">
        <f>IFERROR(IF(GeneralTable[[#This Row],[Exclude From Chart]]="X",NA(),GeneralTable[[#This Row],[GraphLabel]]),NA())</f>
        <v>i9 13900K (RTL) @65w [121]</v>
      </c>
      <c r="D124" s="14"/>
      <c r="E124" s="15">
        <f>IFERROR(IF(OR(GeneralTable[[#This Row],[Exclude From Chart]]="X",PerfPowerST[[#This Row],[ExcludeHere]]="X"),NA(),GeneralTable[[#This Row],[Cons. ST]]),NA())</f>
        <v>13798</v>
      </c>
      <c r="F124" s="16">
        <f>IFERROR(IF(OR(GeneralTable[[#This Row],[Exclude From Chart]]="X",PerfPowerST[[#This Row],[ExcludeHere]]="X"),NA(),GeneralTable[[#This Row],[Dur. ST]]),NA())</f>
        <v>359.34</v>
      </c>
      <c r="G124" s="25">
        <f>1000000000/50/PerfPowerST[[#This Row],[Cons. ST]]</f>
        <v>1449.4854326714017</v>
      </c>
      <c r="H124" s="25">
        <f>1000000000/100/PerfPowerST[[#This Row],[Cons. ST]]</f>
        <v>724.74271633570083</v>
      </c>
      <c r="I124" s="25">
        <f>1000000000/200/PerfPowerST[[#This Row],[Cons. ST]]</f>
        <v>362.37135816785042</v>
      </c>
      <c r="J124" s="25">
        <f>1000000000/300/PerfPowerST[[#This Row],[Cons. ST]]</f>
        <v>241.58090544523361</v>
      </c>
      <c r="K124" s="25">
        <f>1000000000/400/PerfPowerST[[#This Row],[Cons. ST]]</f>
        <v>181.18567908392521</v>
      </c>
      <c r="L124" s="25">
        <f>1000000000/500/PerfPowerST[[#This Row],[Cons. ST]]</f>
        <v>144.94854326714017</v>
      </c>
      <c r="M124" s="25">
        <f>1000000000/600/PerfPowerST[[#This Row],[Cons. ST]]</f>
        <v>120.79045272261681</v>
      </c>
      <c r="N124" s="25">
        <f>1000000000/700/PerfPowerST[[#This Row],[Cons. ST]]</f>
        <v>103.53467376224297</v>
      </c>
      <c r="O124" s="25">
        <f>1000000000/800/PerfPowerST[[#This Row],[Cons. ST]]</f>
        <v>90.592839541962604</v>
      </c>
      <c r="P124" s="25">
        <f>1000000000/900/PerfPowerST[[#This Row],[Cons. ST]]</f>
        <v>80.526968481744532</v>
      </c>
      <c r="Q124" s="25">
        <f>1000000000/1000/PerfPowerST[[#This Row],[Cons. ST]]</f>
        <v>72.474271633570083</v>
      </c>
    </row>
    <row r="125" spans="2:17" x14ac:dyDescent="0.3">
      <c r="B125" s="24">
        <f>IFERROR(GeneralTable[[#This Row],[Ref.]],NA())</f>
        <v>122</v>
      </c>
      <c r="C125" s="14" t="str">
        <f>IFERROR(IF(GeneralTable[[#This Row],[Exclude From Chart]]="X",NA(),GeneralTable[[#This Row],[GraphLabel]]),NA())</f>
        <v>R7 6800U (RMB) @25w [122]</v>
      </c>
      <c r="D125" s="14"/>
      <c r="E125" s="15">
        <f>IFERROR(IF(OR(GeneralTable[[#This Row],[Exclude From Chart]]="X",PerfPowerST[[#This Row],[ExcludeHere]]="X"),NA(),GeneralTable[[#This Row],[Cons. ST]]),NA())</f>
        <v>10863.79</v>
      </c>
      <c r="F125" s="16">
        <f>IFERROR(IF(OR(GeneralTable[[#This Row],[Exclude From Chart]]="X",PerfPowerST[[#This Row],[ExcludeHere]]="X"),NA(),GeneralTable[[#This Row],[Dur. ST]]),NA())</f>
        <v>551.25</v>
      </c>
      <c r="G125" s="25">
        <f>1000000000/50/PerfPowerST[[#This Row],[Cons. ST]]</f>
        <v>1840.9781485098661</v>
      </c>
      <c r="H125" s="25">
        <f>1000000000/100/PerfPowerST[[#This Row],[Cons. ST]]</f>
        <v>920.48907425493303</v>
      </c>
      <c r="I125" s="25">
        <f>1000000000/200/PerfPowerST[[#This Row],[Cons. ST]]</f>
        <v>460.24453712746651</v>
      </c>
      <c r="J125" s="25">
        <f>1000000000/300/PerfPowerST[[#This Row],[Cons. ST]]</f>
        <v>306.82969141831103</v>
      </c>
      <c r="K125" s="25">
        <f>1000000000/400/PerfPowerST[[#This Row],[Cons. ST]]</f>
        <v>230.12226856373326</v>
      </c>
      <c r="L125" s="25">
        <f>1000000000/500/PerfPowerST[[#This Row],[Cons. ST]]</f>
        <v>184.09781485098662</v>
      </c>
      <c r="M125" s="25">
        <f>1000000000/600/PerfPowerST[[#This Row],[Cons. ST]]</f>
        <v>153.41484570915551</v>
      </c>
      <c r="N125" s="25">
        <f>1000000000/700/PerfPowerST[[#This Row],[Cons. ST]]</f>
        <v>131.49843917927615</v>
      </c>
      <c r="O125" s="25">
        <f>1000000000/800/PerfPowerST[[#This Row],[Cons. ST]]</f>
        <v>115.06113428186663</v>
      </c>
      <c r="P125" s="25">
        <f>1000000000/900/PerfPowerST[[#This Row],[Cons. ST]]</f>
        <v>102.27656380610367</v>
      </c>
      <c r="Q125" s="25">
        <f>1000000000/1000/PerfPowerST[[#This Row],[Cons. ST]]</f>
        <v>92.048907425493312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A34" zoomScaleNormal="100" workbookViewId="0">
      <selection activeCell="C30" sqref="C30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21" t="s">
        <v>123</v>
      </c>
      <c r="C5" s="13" t="s">
        <v>7</v>
      </c>
      <c r="D5" s="13" t="s">
        <v>165</v>
      </c>
      <c r="E5" s="13" t="s">
        <v>34</v>
      </c>
      <c r="F5" s="13" t="s">
        <v>35</v>
      </c>
      <c r="G5" s="21" t="s">
        <v>197</v>
      </c>
      <c r="H5" s="21" t="s">
        <v>196</v>
      </c>
      <c r="I5" s="21" t="s">
        <v>195</v>
      </c>
      <c r="J5" s="21" t="s">
        <v>198</v>
      </c>
      <c r="K5" s="21" t="s">
        <v>199</v>
      </c>
      <c r="L5" s="21" t="s">
        <v>194</v>
      </c>
      <c r="M5" s="21" t="s">
        <v>200</v>
      </c>
      <c r="N5" s="21" t="s">
        <v>201</v>
      </c>
      <c r="O5" s="21" t="s">
        <v>202</v>
      </c>
      <c r="P5" s="21" t="s">
        <v>203</v>
      </c>
      <c r="Q5" s="21" t="s">
        <v>204</v>
      </c>
      <c r="R5" s="21" t="s">
        <v>241</v>
      </c>
      <c r="S5" s="21" t="s">
        <v>242</v>
      </c>
      <c r="T5" s="21" t="s">
        <v>243</v>
      </c>
      <c r="U5" s="21" t="s">
        <v>244</v>
      </c>
      <c r="V5" s="21" t="s">
        <v>245</v>
      </c>
    </row>
    <row r="6" spans="2:22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(RNR)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  <c r="R6" s="25">
        <f>1000000000/11000/PerfPowerST4[[#This Row],[Cons. MT]]</f>
        <v>37.721614485099963</v>
      </c>
      <c r="S6" s="25">
        <f>1000000000/12000/PerfPowerST4[[#This Row],[Cons. MT]]</f>
        <v>34.57814661134163</v>
      </c>
      <c r="T6" s="25">
        <f>1000000000/13000/PerfPowerST4[[#This Row],[Cons. MT]]</f>
        <v>31.918289179699968</v>
      </c>
      <c r="U6" s="25">
        <f>1000000000/14000/PerfPowerST4[[#This Row],[Cons. MT]]</f>
        <v>29.638411381149972</v>
      </c>
      <c r="V6" s="25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8" t="e">
        <f>IFERROR(IF(GeneralTable[[#This Row],[Exclude From Chart]]="X",NA(),GeneralTable[[#This Row],[GraphLabel]]),NA())</f>
        <v>#N/A</v>
      </c>
      <c r="D7" s="19"/>
      <c r="E7" s="6" t="e">
        <f>IFERROR(IF(OR(GeneralTable[[#This Row],[Exclude From Chart]]="X",PerfPowerST4[[#This Row],[ExcludeHere]]="X"),NA(),GeneralTable[[#This Row],[Cons. MT]]),NA())</f>
        <v>#N/A</v>
      </c>
      <c r="F7" s="12" t="e">
        <f>IFERROR(IF(OR(GeneralTable[[#This Row],[Exclude From Chart]]="X",PerfPowerST4[[#This Row],[ExcludeHere]]="X"),NA(),GeneralTable[[#This Row],[Dur. MT]]),NA())</f>
        <v>#N/A</v>
      </c>
      <c r="G7" s="25" t="e">
        <f>1000000000/500/PerfPowerST4[[#This Row],[Cons. MT]]</f>
        <v>#N/A</v>
      </c>
      <c r="H7" s="25" t="e">
        <f>1000000000/1000/PerfPowerST4[[#This Row],[Cons. MT]]</f>
        <v>#N/A</v>
      </c>
      <c r="I7" s="25" t="e">
        <f>1000000000/2000/PerfPowerST4[[#This Row],[Cons. MT]]</f>
        <v>#N/A</v>
      </c>
      <c r="J7" s="25" t="e">
        <f>1000000000/3000/PerfPowerST4[[#This Row],[Cons. MT]]</f>
        <v>#N/A</v>
      </c>
      <c r="K7" s="25" t="e">
        <f>1000000000/4000/PerfPowerST4[[#This Row],[Cons. MT]]</f>
        <v>#N/A</v>
      </c>
      <c r="L7" s="25" t="e">
        <f>1000000000/5000/PerfPowerST4[[#This Row],[Cons. MT]]</f>
        <v>#N/A</v>
      </c>
      <c r="M7" s="25" t="e">
        <f>1000000000/6000/PerfPowerST4[[#This Row],[Cons. MT]]</f>
        <v>#N/A</v>
      </c>
      <c r="N7" s="25" t="e">
        <f>1000000000/7000/PerfPowerST4[[#This Row],[Cons. MT]]</f>
        <v>#N/A</v>
      </c>
      <c r="O7" s="25" t="e">
        <f>1000000000/8000/PerfPowerST4[[#This Row],[Cons. MT]]</f>
        <v>#N/A</v>
      </c>
      <c r="P7" s="25" t="e">
        <f>1000000000/9000/PerfPowerST4[[#This Row],[Cons. MT]]</f>
        <v>#N/A</v>
      </c>
      <c r="Q7" s="25" t="e">
        <f>1000000000/10000/PerfPowerST4[[#This Row],[Cons. MT]]</f>
        <v>#N/A</v>
      </c>
      <c r="R7" s="25" t="e">
        <f>1000000000/11000/PerfPowerST4[[#This Row],[Cons. MT]]</f>
        <v>#N/A</v>
      </c>
      <c r="S7" s="25" t="e">
        <f>1000000000/12000/PerfPowerST4[[#This Row],[Cons. MT]]</f>
        <v>#N/A</v>
      </c>
      <c r="T7" s="25" t="e">
        <f>1000000000/13000/PerfPowerST4[[#This Row],[Cons. MT]]</f>
        <v>#N/A</v>
      </c>
      <c r="U7" s="25" t="e">
        <f>1000000000/14000/PerfPowerST4[[#This Row],[Cons. MT]]</f>
        <v>#N/A</v>
      </c>
      <c r="V7" s="25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  <c r="R8" s="25">
        <f>1000000000/11000/PerfPowerST4[[#This Row],[Cons. MT]]</f>
        <v>23.23852017103551</v>
      </c>
      <c r="S8" s="25">
        <f>1000000000/12000/PerfPowerST4[[#This Row],[Cons. MT]]</f>
        <v>21.301976823449216</v>
      </c>
      <c r="T8" s="25">
        <f>1000000000/13000/PerfPowerST4[[#This Row],[Cons. MT]]</f>
        <v>19.663363221645429</v>
      </c>
      <c r="U8" s="25">
        <f>1000000000/14000/PerfPowerST4[[#This Row],[Cons. MT]]</f>
        <v>18.258837277242186</v>
      </c>
      <c r="V8" s="25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  <c r="R9" s="25" t="e">
        <f>1000000000/11000/PerfPowerST4[[#This Row],[Cons. MT]]</f>
        <v>#N/A</v>
      </c>
      <c r="S9" s="25" t="e">
        <f>1000000000/12000/PerfPowerST4[[#This Row],[Cons. MT]]</f>
        <v>#N/A</v>
      </c>
      <c r="T9" s="25" t="e">
        <f>1000000000/13000/PerfPowerST4[[#This Row],[Cons. MT]]</f>
        <v>#N/A</v>
      </c>
      <c r="U9" s="25" t="e">
        <f>1000000000/14000/PerfPowerST4[[#This Row],[Cons. MT]]</f>
        <v>#N/A</v>
      </c>
      <c r="V9" s="25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(RNR)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  <c r="R10" s="25">
        <f>1000000000/11000/PerfPowerST4[[#This Row],[Cons. MT]]</f>
        <v>17.276528108911233</v>
      </c>
      <c r="S10" s="25">
        <f>1000000000/12000/PerfPowerST4[[#This Row],[Cons. MT]]</f>
        <v>15.83681743316863</v>
      </c>
      <c r="T10" s="25">
        <f>1000000000/13000/PerfPowerST4[[#This Row],[Cons. MT]]</f>
        <v>14.618600707540274</v>
      </c>
      <c r="U10" s="25">
        <f>1000000000/14000/PerfPowerST4[[#This Row],[Cons. MT]]</f>
        <v>13.57441494271597</v>
      </c>
      <c r="V10" s="25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  <c r="R11" s="25" t="e">
        <f>1000000000/11000/PerfPowerST4[[#This Row],[Cons. MT]]</f>
        <v>#N/A</v>
      </c>
      <c r="S11" s="25" t="e">
        <f>1000000000/12000/PerfPowerST4[[#This Row],[Cons. MT]]</f>
        <v>#N/A</v>
      </c>
      <c r="T11" s="25" t="e">
        <f>1000000000/13000/PerfPowerST4[[#This Row],[Cons. MT]]</f>
        <v>#N/A</v>
      </c>
      <c r="U11" s="25" t="e">
        <f>1000000000/14000/PerfPowerST4[[#This Row],[Cons. MT]]</f>
        <v>#N/A</v>
      </c>
      <c r="V11" s="25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(RNR)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  <c r="R12" s="25">
        <f>1000000000/11000/PerfPowerST4[[#This Row],[Cons. MT]]</f>
        <v>44.804874770375015</v>
      </c>
      <c r="S12" s="25">
        <f>1000000000/12000/PerfPowerST4[[#This Row],[Cons. MT]]</f>
        <v>41.071135206177097</v>
      </c>
      <c r="T12" s="25">
        <f>1000000000/13000/PerfPowerST4[[#This Row],[Cons. MT]]</f>
        <v>37.911817113394243</v>
      </c>
      <c r="U12" s="25">
        <f>1000000000/14000/PerfPowerST4[[#This Row],[Cons. MT]]</f>
        <v>35.20383017672323</v>
      </c>
      <c r="V12" s="25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  <c r="R13" s="25" t="e">
        <f>1000000000/11000/PerfPowerST4[[#This Row],[Cons. MT]]</f>
        <v>#N/A</v>
      </c>
      <c r="S13" s="25" t="e">
        <f>1000000000/12000/PerfPowerST4[[#This Row],[Cons. MT]]</f>
        <v>#N/A</v>
      </c>
      <c r="T13" s="25" t="e">
        <f>1000000000/13000/PerfPowerST4[[#This Row],[Cons. MT]]</f>
        <v>#N/A</v>
      </c>
      <c r="U13" s="25" t="e">
        <f>1000000000/14000/PerfPowerST4[[#This Row],[Cons. MT]]</f>
        <v>#N/A</v>
      </c>
      <c r="V13" s="25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  <c r="R14" s="25" t="e">
        <f>1000000000/11000/PerfPowerST4[[#This Row],[Cons. MT]]</f>
        <v>#N/A</v>
      </c>
      <c r="S14" s="25" t="e">
        <f>1000000000/12000/PerfPowerST4[[#This Row],[Cons. MT]]</f>
        <v>#N/A</v>
      </c>
      <c r="T14" s="25" t="e">
        <f>1000000000/13000/PerfPowerST4[[#This Row],[Cons. MT]]</f>
        <v>#N/A</v>
      </c>
      <c r="U14" s="25" t="e">
        <f>1000000000/14000/PerfPowerST4[[#This Row],[Cons. MT]]</f>
        <v>#N/A</v>
      </c>
      <c r="V14" s="25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  <c r="R15" s="25" t="e">
        <f>1000000000/11000/PerfPowerST4[[#This Row],[Cons. MT]]</f>
        <v>#N/A</v>
      </c>
      <c r="S15" s="25" t="e">
        <f>1000000000/12000/PerfPowerST4[[#This Row],[Cons. MT]]</f>
        <v>#N/A</v>
      </c>
      <c r="T15" s="25" t="e">
        <f>1000000000/13000/PerfPowerST4[[#This Row],[Cons. MT]]</f>
        <v>#N/A</v>
      </c>
      <c r="U15" s="25" t="e">
        <f>1000000000/14000/PerfPowerST4[[#This Row],[Cons. MT]]</f>
        <v>#N/A</v>
      </c>
      <c r="V15" s="25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(WKL)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  <c r="R16" s="25">
        <f>1000000000/11000/PerfPowerST4[[#This Row],[Cons. MT]]</f>
        <v>19.870839542970693</v>
      </c>
      <c r="S16" s="25">
        <f>1000000000/12000/PerfPowerST4[[#This Row],[Cons. MT]]</f>
        <v>18.214936247723131</v>
      </c>
      <c r="T16" s="25">
        <f>1000000000/13000/PerfPowerST4[[#This Row],[Cons. MT]]</f>
        <v>16.813787305590584</v>
      </c>
      <c r="U16" s="25">
        <f>1000000000/14000/PerfPowerST4[[#This Row],[Cons. MT]]</f>
        <v>15.612802498048401</v>
      </c>
      <c r="V16" s="25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(RNR)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  <c r="R17" s="25">
        <f>1000000000/11000/PerfPowerST4[[#This Row],[Cons. MT]]</f>
        <v>15.714622456195491</v>
      </c>
      <c r="S17" s="25">
        <f>1000000000/12000/PerfPowerST4[[#This Row],[Cons. MT]]</f>
        <v>14.405070584845864</v>
      </c>
      <c r="T17" s="25">
        <f>1000000000/13000/PerfPowerST4[[#This Row],[Cons. MT]]</f>
        <v>13.296988232165415</v>
      </c>
      <c r="U17" s="25">
        <f>1000000000/14000/PerfPowerST4[[#This Row],[Cons. MT]]</f>
        <v>12.347203358439314</v>
      </c>
      <c r="V17" s="25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  <c r="R18" s="25" t="e">
        <f>1000000000/11000/PerfPowerST4[[#This Row],[Cons. MT]]</f>
        <v>#N/A</v>
      </c>
      <c r="S18" s="25" t="e">
        <f>1000000000/12000/PerfPowerST4[[#This Row],[Cons. MT]]</f>
        <v>#N/A</v>
      </c>
      <c r="T18" s="25" t="e">
        <f>1000000000/13000/PerfPowerST4[[#This Row],[Cons. MT]]</f>
        <v>#N/A</v>
      </c>
      <c r="U18" s="25" t="e">
        <f>1000000000/14000/PerfPowerST4[[#This Row],[Cons. MT]]</f>
        <v>#N/A</v>
      </c>
      <c r="V18" s="25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  <c r="R19" s="25" t="e">
        <f>1000000000/11000/PerfPowerST4[[#This Row],[Cons. MT]]</f>
        <v>#N/A</v>
      </c>
      <c r="S19" s="25" t="e">
        <f>1000000000/12000/PerfPowerST4[[#This Row],[Cons. MT]]</f>
        <v>#N/A</v>
      </c>
      <c r="T19" s="25" t="e">
        <f>1000000000/13000/PerfPowerST4[[#This Row],[Cons. MT]]</f>
        <v>#N/A</v>
      </c>
      <c r="U19" s="25" t="e">
        <f>1000000000/14000/PerfPowerST4[[#This Row],[Cons. MT]]</f>
        <v>#N/A</v>
      </c>
      <c r="V19" s="25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  <c r="R20" s="25" t="e">
        <f>1000000000/11000/PerfPowerST4[[#This Row],[Cons. MT]]</f>
        <v>#N/A</v>
      </c>
      <c r="S20" s="25" t="e">
        <f>1000000000/12000/PerfPowerST4[[#This Row],[Cons. MT]]</f>
        <v>#N/A</v>
      </c>
      <c r="T20" s="25" t="e">
        <f>1000000000/13000/PerfPowerST4[[#This Row],[Cons. MT]]</f>
        <v>#N/A</v>
      </c>
      <c r="U20" s="25" t="e">
        <f>1000000000/14000/PerfPowerST4[[#This Row],[Cons. MT]]</f>
        <v>#N/A</v>
      </c>
      <c r="V20" s="25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  <c r="R21" s="25" t="e">
        <f>1000000000/11000/PerfPowerST4[[#This Row],[Cons. MT]]</f>
        <v>#N/A</v>
      </c>
      <c r="S21" s="25" t="e">
        <f>1000000000/12000/PerfPowerST4[[#This Row],[Cons. MT]]</f>
        <v>#N/A</v>
      </c>
      <c r="T21" s="25" t="e">
        <f>1000000000/13000/PerfPowerST4[[#This Row],[Cons. MT]]</f>
        <v>#N/A</v>
      </c>
      <c r="U21" s="25" t="e">
        <f>1000000000/14000/PerfPowerST4[[#This Row],[Cons. MT]]</f>
        <v>#N/A</v>
      </c>
      <c r="V21" s="25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8" t="e">
        <f>IFERROR(IF(GeneralTable[[#This Row],[Exclude From Chart]]="X",NA(),GeneralTable[[#This Row],[GraphLabel]]),NA())</f>
        <v>#N/A</v>
      </c>
      <c r="D22" s="19"/>
      <c r="E22" s="6" t="e">
        <f>IFERROR(IF(OR(GeneralTable[[#This Row],[Exclude From Chart]]="X",PerfPowerST4[[#This Row],[ExcludeHere]]="X"),NA(),GeneralTable[[#This Row],[Cons. MT]]),NA())</f>
        <v>#N/A</v>
      </c>
      <c r="F22" s="12" t="e">
        <f>IFERROR(IF(OR(GeneralTable[[#This Row],[Exclude From Chart]]="X",PerfPowerST4[[#This Row],[ExcludeHere]]="X"),NA(),GeneralTable[[#This Row],[Dur. MT]]),NA())</f>
        <v>#N/A</v>
      </c>
      <c r="G22" s="25" t="e">
        <f>1000000000/500/PerfPowerST4[[#This Row],[Cons. MT]]</f>
        <v>#N/A</v>
      </c>
      <c r="H22" s="25" t="e">
        <f>1000000000/1000/PerfPowerST4[[#This Row],[Cons. MT]]</f>
        <v>#N/A</v>
      </c>
      <c r="I22" s="25" t="e">
        <f>1000000000/2000/PerfPowerST4[[#This Row],[Cons. MT]]</f>
        <v>#N/A</v>
      </c>
      <c r="J22" s="25" t="e">
        <f>1000000000/3000/PerfPowerST4[[#This Row],[Cons. MT]]</f>
        <v>#N/A</v>
      </c>
      <c r="K22" s="25" t="e">
        <f>1000000000/4000/PerfPowerST4[[#This Row],[Cons. MT]]</f>
        <v>#N/A</v>
      </c>
      <c r="L22" s="25" t="e">
        <f>1000000000/5000/PerfPowerST4[[#This Row],[Cons. MT]]</f>
        <v>#N/A</v>
      </c>
      <c r="M22" s="25" t="e">
        <f>1000000000/6000/PerfPowerST4[[#This Row],[Cons. MT]]</f>
        <v>#N/A</v>
      </c>
      <c r="N22" s="25" t="e">
        <f>1000000000/7000/PerfPowerST4[[#This Row],[Cons. MT]]</f>
        <v>#N/A</v>
      </c>
      <c r="O22" s="25" t="e">
        <f>1000000000/8000/PerfPowerST4[[#This Row],[Cons. MT]]</f>
        <v>#N/A</v>
      </c>
      <c r="P22" s="25" t="e">
        <f>1000000000/9000/PerfPowerST4[[#This Row],[Cons. MT]]</f>
        <v>#N/A</v>
      </c>
      <c r="Q22" s="25" t="e">
        <f>1000000000/10000/PerfPowerST4[[#This Row],[Cons. MT]]</f>
        <v>#N/A</v>
      </c>
      <c r="R22" s="25" t="e">
        <f>1000000000/11000/PerfPowerST4[[#This Row],[Cons. MT]]</f>
        <v>#N/A</v>
      </c>
      <c r="S22" s="25" t="e">
        <f>1000000000/12000/PerfPowerST4[[#This Row],[Cons. MT]]</f>
        <v>#N/A</v>
      </c>
      <c r="T22" s="25" t="e">
        <f>1000000000/13000/PerfPowerST4[[#This Row],[Cons. MT]]</f>
        <v>#N/A</v>
      </c>
      <c r="U22" s="25" t="e">
        <f>1000000000/14000/PerfPowerST4[[#This Row],[Cons. MT]]</f>
        <v>#N/A</v>
      </c>
      <c r="V22" s="25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  <c r="R23" s="25" t="e">
        <f>1000000000/11000/PerfPowerST4[[#This Row],[Cons. MT]]</f>
        <v>#N/A</v>
      </c>
      <c r="S23" s="25" t="e">
        <f>1000000000/12000/PerfPowerST4[[#This Row],[Cons. MT]]</f>
        <v>#N/A</v>
      </c>
      <c r="T23" s="25" t="e">
        <f>1000000000/13000/PerfPowerST4[[#This Row],[Cons. MT]]</f>
        <v>#N/A</v>
      </c>
      <c r="U23" s="25" t="e">
        <f>1000000000/14000/PerfPowerST4[[#This Row],[Cons. MT]]</f>
        <v>#N/A</v>
      </c>
      <c r="V23" s="25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  <c r="R24" s="25" t="e">
        <f>1000000000/11000/PerfPowerST4[[#This Row],[Cons. MT]]</f>
        <v>#N/A</v>
      </c>
      <c r="S24" s="25" t="e">
        <f>1000000000/12000/PerfPowerST4[[#This Row],[Cons. MT]]</f>
        <v>#N/A</v>
      </c>
      <c r="T24" s="25" t="e">
        <f>1000000000/13000/PerfPowerST4[[#This Row],[Cons. MT]]</f>
        <v>#N/A</v>
      </c>
      <c r="U24" s="25" t="e">
        <f>1000000000/14000/PerfPowerST4[[#This Row],[Cons. MT]]</f>
        <v>#N/A</v>
      </c>
      <c r="V24" s="25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  <c r="R25" s="25" t="e">
        <f>1000000000/11000/PerfPowerST4[[#This Row],[Cons. MT]]</f>
        <v>#N/A</v>
      </c>
      <c r="S25" s="25" t="e">
        <f>1000000000/12000/PerfPowerST4[[#This Row],[Cons. MT]]</f>
        <v>#N/A</v>
      </c>
      <c r="T25" s="25" t="e">
        <f>1000000000/13000/PerfPowerST4[[#This Row],[Cons. MT]]</f>
        <v>#N/A</v>
      </c>
      <c r="U25" s="25" t="e">
        <f>1000000000/14000/PerfPowerST4[[#This Row],[Cons. MT]]</f>
        <v>#N/A</v>
      </c>
      <c r="V25" s="25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  <c r="R26" s="25" t="e">
        <f>1000000000/11000/PerfPowerST4[[#This Row],[Cons. MT]]</f>
        <v>#N/A</v>
      </c>
      <c r="S26" s="25" t="e">
        <f>1000000000/12000/PerfPowerST4[[#This Row],[Cons. MT]]</f>
        <v>#N/A</v>
      </c>
      <c r="T26" s="25" t="e">
        <f>1000000000/13000/PerfPowerST4[[#This Row],[Cons. MT]]</f>
        <v>#N/A</v>
      </c>
      <c r="U26" s="25" t="e">
        <f>1000000000/14000/PerfPowerST4[[#This Row],[Cons. MT]]</f>
        <v>#N/A</v>
      </c>
      <c r="V26" s="25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  <c r="R27" s="25" t="e">
        <f>1000000000/11000/PerfPowerST4[[#This Row],[Cons. MT]]</f>
        <v>#N/A</v>
      </c>
      <c r="S27" s="25" t="e">
        <f>1000000000/12000/PerfPowerST4[[#This Row],[Cons. MT]]</f>
        <v>#N/A</v>
      </c>
      <c r="T27" s="25" t="e">
        <f>1000000000/13000/PerfPowerST4[[#This Row],[Cons. MT]]</f>
        <v>#N/A</v>
      </c>
      <c r="U27" s="25" t="e">
        <f>1000000000/14000/PerfPowerST4[[#This Row],[Cons. MT]]</f>
        <v>#N/A</v>
      </c>
      <c r="V27" s="25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  <c r="R28" s="25" t="e">
        <f>1000000000/11000/PerfPowerST4[[#This Row],[Cons. MT]]</f>
        <v>#N/A</v>
      </c>
      <c r="S28" s="25" t="e">
        <f>1000000000/12000/PerfPowerST4[[#This Row],[Cons. MT]]</f>
        <v>#N/A</v>
      </c>
      <c r="T28" s="25" t="e">
        <f>1000000000/13000/PerfPowerST4[[#This Row],[Cons. MT]]</f>
        <v>#N/A</v>
      </c>
      <c r="U28" s="25" t="e">
        <f>1000000000/14000/PerfPowerST4[[#This Row],[Cons. MT]]</f>
        <v>#N/A</v>
      </c>
      <c r="V28" s="25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  <c r="R29" s="25" t="e">
        <f>1000000000/11000/PerfPowerST4[[#This Row],[Cons. MT]]</f>
        <v>#N/A</v>
      </c>
      <c r="S29" s="25" t="e">
        <f>1000000000/12000/PerfPowerST4[[#This Row],[Cons. MT]]</f>
        <v>#N/A</v>
      </c>
      <c r="T29" s="25" t="e">
        <f>1000000000/13000/PerfPowerST4[[#This Row],[Cons. MT]]</f>
        <v>#N/A</v>
      </c>
      <c r="U29" s="25" t="e">
        <f>1000000000/14000/PerfPowerST4[[#This Row],[Cons. MT]]</f>
        <v>#N/A</v>
      </c>
      <c r="V29" s="25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  <c r="R30" s="25" t="e">
        <f>1000000000/11000/PerfPowerST4[[#This Row],[Cons. MT]]</f>
        <v>#N/A</v>
      </c>
      <c r="S30" s="25" t="e">
        <f>1000000000/12000/PerfPowerST4[[#This Row],[Cons. MT]]</f>
        <v>#N/A</v>
      </c>
      <c r="T30" s="25" t="e">
        <f>1000000000/13000/PerfPowerST4[[#This Row],[Cons. MT]]</f>
        <v>#N/A</v>
      </c>
      <c r="U30" s="25" t="e">
        <f>1000000000/14000/PerfPowerST4[[#This Row],[Cons. MT]]</f>
        <v>#N/A</v>
      </c>
      <c r="V30" s="25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  <c r="R31" s="25" t="e">
        <f>1000000000/11000/PerfPowerST4[[#This Row],[Cons. MT]]</f>
        <v>#N/A</v>
      </c>
      <c r="S31" s="25" t="e">
        <f>1000000000/12000/PerfPowerST4[[#This Row],[Cons. MT]]</f>
        <v>#N/A</v>
      </c>
      <c r="T31" s="25" t="e">
        <f>1000000000/13000/PerfPowerST4[[#This Row],[Cons. MT]]</f>
        <v>#N/A</v>
      </c>
      <c r="U31" s="25" t="e">
        <f>1000000000/14000/PerfPowerST4[[#This Row],[Cons. MT]]</f>
        <v>#N/A</v>
      </c>
      <c r="V31" s="25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  <c r="R32" s="25" t="e">
        <f>1000000000/11000/PerfPowerST4[[#This Row],[Cons. MT]]</f>
        <v>#N/A</v>
      </c>
      <c r="S32" s="25" t="e">
        <f>1000000000/12000/PerfPowerST4[[#This Row],[Cons. MT]]</f>
        <v>#N/A</v>
      </c>
      <c r="T32" s="25" t="e">
        <f>1000000000/13000/PerfPowerST4[[#This Row],[Cons. MT]]</f>
        <v>#N/A</v>
      </c>
      <c r="U32" s="25" t="e">
        <f>1000000000/14000/PerfPowerST4[[#This Row],[Cons. MT]]</f>
        <v>#N/A</v>
      </c>
      <c r="V32" s="25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9" t="e">
        <f>IFERROR(IF(GeneralTable[[#This Row],[Exclude From Chart]]="X",NA(),GeneralTable[[#This Row],[GraphLabel]]),NA())</f>
        <v>#N/A</v>
      </c>
      <c r="D33" s="20"/>
      <c r="E33" s="6" t="e">
        <f>IFERROR(IF(OR(GeneralTable[[#This Row],[Exclude From Chart]]="X",PerfPowerST4[[#This Row],[ExcludeHere]]="X"),NA(),GeneralTable[[#This Row],[Cons. MT]]),NA())</f>
        <v>#N/A</v>
      </c>
      <c r="F33" s="12" t="e">
        <f>IFERROR(IF(OR(GeneralTable[[#This Row],[Exclude From Chart]]="X",PerfPowerST4[[#This Row],[ExcludeHere]]="X"),NA(),GeneralTable[[#This Row],[Dur. MT]]),NA())</f>
        <v>#N/A</v>
      </c>
      <c r="G33" s="25" t="e">
        <f>1000000000/500/PerfPowerST4[[#This Row],[Cons. MT]]</f>
        <v>#N/A</v>
      </c>
      <c r="H33" s="25" t="e">
        <f>1000000000/1000/PerfPowerST4[[#This Row],[Cons. MT]]</f>
        <v>#N/A</v>
      </c>
      <c r="I33" s="25" t="e">
        <f>1000000000/2000/PerfPowerST4[[#This Row],[Cons. MT]]</f>
        <v>#N/A</v>
      </c>
      <c r="J33" s="25" t="e">
        <f>1000000000/3000/PerfPowerST4[[#This Row],[Cons. MT]]</f>
        <v>#N/A</v>
      </c>
      <c r="K33" s="25" t="e">
        <f>1000000000/4000/PerfPowerST4[[#This Row],[Cons. MT]]</f>
        <v>#N/A</v>
      </c>
      <c r="L33" s="25" t="e">
        <f>1000000000/5000/PerfPowerST4[[#This Row],[Cons. MT]]</f>
        <v>#N/A</v>
      </c>
      <c r="M33" s="25" t="e">
        <f>1000000000/6000/PerfPowerST4[[#This Row],[Cons. MT]]</f>
        <v>#N/A</v>
      </c>
      <c r="N33" s="25" t="e">
        <f>1000000000/7000/PerfPowerST4[[#This Row],[Cons. MT]]</f>
        <v>#N/A</v>
      </c>
      <c r="O33" s="25" t="e">
        <f>1000000000/8000/PerfPowerST4[[#This Row],[Cons. MT]]</f>
        <v>#N/A</v>
      </c>
      <c r="P33" s="25" t="e">
        <f>1000000000/9000/PerfPowerST4[[#This Row],[Cons. MT]]</f>
        <v>#N/A</v>
      </c>
      <c r="Q33" s="25" t="e">
        <f>1000000000/10000/PerfPowerST4[[#This Row],[Cons. MT]]</f>
        <v>#N/A</v>
      </c>
      <c r="R33" s="25" t="e">
        <f>1000000000/11000/PerfPowerST4[[#This Row],[Cons. MT]]</f>
        <v>#N/A</v>
      </c>
      <c r="S33" s="25" t="e">
        <f>1000000000/12000/PerfPowerST4[[#This Row],[Cons. MT]]</f>
        <v>#N/A</v>
      </c>
      <c r="T33" s="25" t="e">
        <f>1000000000/13000/PerfPowerST4[[#This Row],[Cons. MT]]</f>
        <v>#N/A</v>
      </c>
      <c r="U33" s="25" t="e">
        <f>1000000000/14000/PerfPowerST4[[#This Row],[Cons. MT]]</f>
        <v>#N/A</v>
      </c>
      <c r="V33" s="25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  <c r="R34" s="25" t="e">
        <f>1000000000/11000/PerfPowerST4[[#This Row],[Cons. MT]]</f>
        <v>#N/A</v>
      </c>
      <c r="S34" s="25" t="e">
        <f>1000000000/12000/PerfPowerST4[[#This Row],[Cons. MT]]</f>
        <v>#N/A</v>
      </c>
      <c r="T34" s="25" t="e">
        <f>1000000000/13000/PerfPowerST4[[#This Row],[Cons. MT]]</f>
        <v>#N/A</v>
      </c>
      <c r="U34" s="25" t="e">
        <f>1000000000/14000/PerfPowerST4[[#This Row],[Cons. MT]]</f>
        <v>#N/A</v>
      </c>
      <c r="V34" s="25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(CZN)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  <c r="R35" s="25">
        <f>1000000000/11000/PerfPowerST4[[#This Row],[Cons. MT]]</f>
        <v>30.202355783751134</v>
      </c>
      <c r="S35" s="25">
        <f>1000000000/12000/PerfPowerST4[[#This Row],[Cons. MT]]</f>
        <v>27.685492801771868</v>
      </c>
      <c r="T35" s="25">
        <f>1000000000/13000/PerfPowerST4[[#This Row],[Cons. MT]]</f>
        <v>25.555839509327882</v>
      </c>
      <c r="U35" s="25">
        <f>1000000000/14000/PerfPowerST4[[#This Row],[Cons. MT]]</f>
        <v>23.730422401518748</v>
      </c>
      <c r="V35" s="25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  <c r="R36" s="25" t="e">
        <f>1000000000/11000/PerfPowerST4[[#This Row],[Cons. MT]]</f>
        <v>#N/A</v>
      </c>
      <c r="S36" s="25" t="e">
        <f>1000000000/12000/PerfPowerST4[[#This Row],[Cons. MT]]</f>
        <v>#N/A</v>
      </c>
      <c r="T36" s="25" t="e">
        <f>1000000000/13000/PerfPowerST4[[#This Row],[Cons. MT]]</f>
        <v>#N/A</v>
      </c>
      <c r="U36" s="25" t="e">
        <f>1000000000/14000/PerfPowerST4[[#This Row],[Cons. MT]]</f>
        <v>#N/A</v>
      </c>
      <c r="V36" s="25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  <c r="R37" s="25" t="e">
        <f>1000000000/11000/PerfPowerST4[[#This Row],[Cons. MT]]</f>
        <v>#N/A</v>
      </c>
      <c r="S37" s="25" t="e">
        <f>1000000000/12000/PerfPowerST4[[#This Row],[Cons. MT]]</f>
        <v>#N/A</v>
      </c>
      <c r="T37" s="25" t="e">
        <f>1000000000/13000/PerfPowerST4[[#This Row],[Cons. MT]]</f>
        <v>#N/A</v>
      </c>
      <c r="U37" s="25" t="e">
        <f>1000000000/14000/PerfPowerST4[[#This Row],[Cons. MT]]</f>
        <v>#N/A</v>
      </c>
      <c r="V37" s="25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  <c r="R38" s="25" t="e">
        <f>1000000000/11000/PerfPowerST4[[#This Row],[Cons. MT]]</f>
        <v>#N/A</v>
      </c>
      <c r="S38" s="25" t="e">
        <f>1000000000/12000/PerfPowerST4[[#This Row],[Cons. MT]]</f>
        <v>#N/A</v>
      </c>
      <c r="T38" s="25" t="e">
        <f>1000000000/13000/PerfPowerST4[[#This Row],[Cons. MT]]</f>
        <v>#N/A</v>
      </c>
      <c r="U38" s="25" t="e">
        <f>1000000000/14000/PerfPowerST4[[#This Row],[Cons. MT]]</f>
        <v>#N/A</v>
      </c>
      <c r="V38" s="25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  <c r="R39" s="25" t="e">
        <f>1000000000/11000/PerfPowerST4[[#This Row],[Cons. MT]]</f>
        <v>#N/A</v>
      </c>
      <c r="S39" s="25" t="e">
        <f>1000000000/12000/PerfPowerST4[[#This Row],[Cons. MT]]</f>
        <v>#N/A</v>
      </c>
      <c r="T39" s="25" t="e">
        <f>1000000000/13000/PerfPowerST4[[#This Row],[Cons. MT]]</f>
        <v>#N/A</v>
      </c>
      <c r="U39" s="25" t="e">
        <f>1000000000/14000/PerfPowerST4[[#This Row],[Cons. MT]]</f>
        <v>#N/A</v>
      </c>
      <c r="V39" s="25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  <c r="R40" s="25" t="e">
        <f>1000000000/11000/PerfPowerST4[[#This Row],[Cons. MT]]</f>
        <v>#N/A</v>
      </c>
      <c r="S40" s="25" t="e">
        <f>1000000000/12000/PerfPowerST4[[#This Row],[Cons. MT]]</f>
        <v>#N/A</v>
      </c>
      <c r="T40" s="25" t="e">
        <f>1000000000/13000/PerfPowerST4[[#This Row],[Cons. MT]]</f>
        <v>#N/A</v>
      </c>
      <c r="U40" s="25" t="e">
        <f>1000000000/14000/PerfPowerST4[[#This Row],[Cons. MT]]</f>
        <v>#N/A</v>
      </c>
      <c r="V40" s="25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(KBL)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  <c r="R41" s="25">
        <f>1000000000/11000/PerfPowerST4[[#This Row],[Cons. MT]]</f>
        <v>17.395539783599485</v>
      </c>
      <c r="S41" s="25">
        <f>1000000000/12000/PerfPowerST4[[#This Row],[Cons. MT]]</f>
        <v>15.945911468299528</v>
      </c>
      <c r="T41" s="25">
        <f>1000000000/13000/PerfPowerST4[[#This Row],[Cons. MT]]</f>
        <v>14.719302893814948</v>
      </c>
      <c r="U41" s="25">
        <f>1000000000/14000/PerfPowerST4[[#This Row],[Cons. MT]]</f>
        <v>13.667924115685311</v>
      </c>
      <c r="V41" s="25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  <c r="R42" s="25" t="e">
        <f>1000000000/11000/PerfPowerST4[[#This Row],[Cons. MT]]</f>
        <v>#N/A</v>
      </c>
      <c r="S42" s="25" t="e">
        <f>1000000000/12000/PerfPowerST4[[#This Row],[Cons. MT]]</f>
        <v>#N/A</v>
      </c>
      <c r="T42" s="25" t="e">
        <f>1000000000/13000/PerfPowerST4[[#This Row],[Cons. MT]]</f>
        <v>#N/A</v>
      </c>
      <c r="U42" s="25" t="e">
        <f>1000000000/14000/PerfPowerST4[[#This Row],[Cons. MT]]</f>
        <v>#N/A</v>
      </c>
      <c r="V42" s="25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  <c r="R43" s="25" t="e">
        <f>1000000000/11000/PerfPowerST4[[#This Row],[Cons. MT]]</f>
        <v>#N/A</v>
      </c>
      <c r="S43" s="25" t="e">
        <f>1000000000/12000/PerfPowerST4[[#This Row],[Cons. MT]]</f>
        <v>#N/A</v>
      </c>
      <c r="T43" s="25" t="e">
        <f>1000000000/13000/PerfPowerST4[[#This Row],[Cons. MT]]</f>
        <v>#N/A</v>
      </c>
      <c r="U43" s="25" t="e">
        <f>1000000000/14000/PerfPowerST4[[#This Row],[Cons. MT]]</f>
        <v>#N/A</v>
      </c>
      <c r="V43" s="25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(CFL)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  <c r="R44" s="25">
        <f>1000000000/11000/PerfPowerST4[[#This Row],[Cons. MT]]</f>
        <v>7.4114699909580066</v>
      </c>
      <c r="S44" s="25">
        <f>1000000000/12000/PerfPowerST4[[#This Row],[Cons. MT]]</f>
        <v>6.7938474917115057</v>
      </c>
      <c r="T44" s="25">
        <f>1000000000/13000/PerfPowerST4[[#This Row],[Cons. MT]]</f>
        <v>6.2712438385029285</v>
      </c>
      <c r="U44" s="25">
        <f>1000000000/14000/PerfPowerST4[[#This Row],[Cons. MT]]</f>
        <v>5.8232978500384345</v>
      </c>
      <c r="V44" s="25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10" t="e">
        <f>IFERROR(IF(GeneralTable[[#This Row],[Exclude From Chart]]="X",NA(),GeneralTable[[#This Row],[GraphLabel]]),NA())</f>
        <v>#N/A</v>
      </c>
      <c r="D45" s="14"/>
      <c r="E45" s="6" t="e">
        <f>IFERROR(IF(OR(GeneralTable[[#This Row],[Exclude From Chart]]="X",PerfPowerST4[[#This Row],[ExcludeHere]]="X"),NA(),GeneralTable[[#This Row],[Cons. MT]]),NA())</f>
        <v>#N/A</v>
      </c>
      <c r="F45" s="12" t="e">
        <f>IFERROR(IF(OR(GeneralTable[[#This Row],[Exclude From Chart]]="X",PerfPowerST4[[#This Row],[ExcludeHere]]="X"),NA(),GeneralTable[[#This Row],[Dur. MT]]),NA())</f>
        <v>#N/A</v>
      </c>
      <c r="G45" s="25" t="e">
        <f>1000000000/500/PerfPowerST4[[#This Row],[Cons. MT]]</f>
        <v>#N/A</v>
      </c>
      <c r="H45" s="25" t="e">
        <f>1000000000/1000/PerfPowerST4[[#This Row],[Cons. MT]]</f>
        <v>#N/A</v>
      </c>
      <c r="I45" s="25" t="e">
        <f>1000000000/2000/PerfPowerST4[[#This Row],[Cons. MT]]</f>
        <v>#N/A</v>
      </c>
      <c r="J45" s="25" t="e">
        <f>1000000000/3000/PerfPowerST4[[#This Row],[Cons. MT]]</f>
        <v>#N/A</v>
      </c>
      <c r="K45" s="25" t="e">
        <f>1000000000/4000/PerfPowerST4[[#This Row],[Cons. MT]]</f>
        <v>#N/A</v>
      </c>
      <c r="L45" s="25" t="e">
        <f>1000000000/5000/PerfPowerST4[[#This Row],[Cons. MT]]</f>
        <v>#N/A</v>
      </c>
      <c r="M45" s="25" t="e">
        <f>1000000000/6000/PerfPowerST4[[#This Row],[Cons. MT]]</f>
        <v>#N/A</v>
      </c>
      <c r="N45" s="25" t="e">
        <f>1000000000/7000/PerfPowerST4[[#This Row],[Cons. MT]]</f>
        <v>#N/A</v>
      </c>
      <c r="O45" s="25" t="e">
        <f>1000000000/8000/PerfPowerST4[[#This Row],[Cons. MT]]</f>
        <v>#N/A</v>
      </c>
      <c r="P45" s="25" t="e">
        <f>1000000000/9000/PerfPowerST4[[#This Row],[Cons. MT]]</f>
        <v>#N/A</v>
      </c>
      <c r="Q45" s="25" t="e">
        <f>1000000000/10000/PerfPowerST4[[#This Row],[Cons. MT]]</f>
        <v>#N/A</v>
      </c>
      <c r="R45" s="25" t="e">
        <f>1000000000/11000/PerfPowerST4[[#This Row],[Cons. MT]]</f>
        <v>#N/A</v>
      </c>
      <c r="S45" s="25" t="e">
        <f>1000000000/12000/PerfPowerST4[[#This Row],[Cons. MT]]</f>
        <v>#N/A</v>
      </c>
      <c r="T45" s="25" t="e">
        <f>1000000000/13000/PerfPowerST4[[#This Row],[Cons. MT]]</f>
        <v>#N/A</v>
      </c>
      <c r="U45" s="25" t="e">
        <f>1000000000/14000/PerfPowerST4[[#This Row],[Cons. MT]]</f>
        <v>#N/A</v>
      </c>
      <c r="V45" s="25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(CFL)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  <c r="R46" s="25">
        <f>1000000000/11000/PerfPowerST4[[#This Row],[Cons. MT]]</f>
        <v>7.5650404351411265</v>
      </c>
      <c r="S46" s="25">
        <f>1000000000/12000/PerfPowerST4[[#This Row],[Cons. MT]]</f>
        <v>6.9346203988793649</v>
      </c>
      <c r="T46" s="25">
        <f>1000000000/13000/PerfPowerST4[[#This Row],[Cons. MT]]</f>
        <v>6.4011880605040297</v>
      </c>
      <c r="U46" s="25">
        <f>1000000000/14000/PerfPowerST4[[#This Row],[Cons. MT]]</f>
        <v>5.9439603418965996</v>
      </c>
      <c r="V46" s="25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  <c r="R47" s="25" t="e">
        <f>1000000000/11000/PerfPowerST4[[#This Row],[Cons. MT]]</f>
        <v>#N/A</v>
      </c>
      <c r="S47" s="25" t="e">
        <f>1000000000/12000/PerfPowerST4[[#This Row],[Cons. MT]]</f>
        <v>#N/A</v>
      </c>
      <c r="T47" s="25" t="e">
        <f>1000000000/13000/PerfPowerST4[[#This Row],[Cons. MT]]</f>
        <v>#N/A</v>
      </c>
      <c r="U47" s="25" t="e">
        <f>1000000000/14000/PerfPowerST4[[#This Row],[Cons. MT]]</f>
        <v>#N/A</v>
      </c>
      <c r="V47" s="25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  <c r="R48" s="25">
        <f>1000000000/11000/PerfPowerST4[[#This Row],[Cons. MT]]</f>
        <v>21.911084817809332</v>
      </c>
      <c r="S48" s="25">
        <f>1000000000/12000/PerfPowerST4[[#This Row],[Cons. MT]]</f>
        <v>20.085161082991885</v>
      </c>
      <c r="T48" s="25">
        <f>1000000000/13000/PerfPowerST4[[#This Row],[Cons. MT]]</f>
        <v>18.54014869199251</v>
      </c>
      <c r="U48" s="25">
        <f>1000000000/14000/PerfPowerST4[[#This Row],[Cons. MT]]</f>
        <v>17.215852356850188</v>
      </c>
      <c r="V48" s="25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(RNR)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  <c r="R49" s="25">
        <f>1000000000/11000/PerfPowerST4[[#This Row],[Cons. MT]]</f>
        <v>23.394001777944137</v>
      </c>
      <c r="S49" s="25">
        <f>1000000000/12000/PerfPowerST4[[#This Row],[Cons. MT]]</f>
        <v>21.444501629782124</v>
      </c>
      <c r="T49" s="25">
        <f>1000000000/13000/PerfPowerST4[[#This Row],[Cons. MT]]</f>
        <v>19.794924581337344</v>
      </c>
      <c r="U49" s="25">
        <f>1000000000/14000/PerfPowerST4[[#This Row],[Cons. MT]]</f>
        <v>18.381001396956108</v>
      </c>
      <c r="V49" s="25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  <c r="R50" s="25" t="e">
        <f>1000000000/11000/PerfPowerST4[[#This Row],[Cons. MT]]</f>
        <v>#N/A</v>
      </c>
      <c r="S50" s="25" t="e">
        <f>1000000000/12000/PerfPowerST4[[#This Row],[Cons. MT]]</f>
        <v>#N/A</v>
      </c>
      <c r="T50" s="25" t="e">
        <f>1000000000/13000/PerfPowerST4[[#This Row],[Cons. MT]]</f>
        <v>#N/A</v>
      </c>
      <c r="U50" s="25" t="e">
        <f>1000000000/14000/PerfPowerST4[[#This Row],[Cons. MT]]</f>
        <v>#N/A</v>
      </c>
      <c r="V50" s="25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  <c r="R51" s="25" t="e">
        <f>1000000000/11000/PerfPowerST4[[#This Row],[Cons. MT]]</f>
        <v>#N/A</v>
      </c>
      <c r="S51" s="25" t="e">
        <f>1000000000/12000/PerfPowerST4[[#This Row],[Cons. MT]]</f>
        <v>#N/A</v>
      </c>
      <c r="T51" s="25" t="e">
        <f>1000000000/13000/PerfPowerST4[[#This Row],[Cons. MT]]</f>
        <v>#N/A</v>
      </c>
      <c r="U51" s="25" t="e">
        <f>1000000000/14000/PerfPowerST4[[#This Row],[Cons. MT]]</f>
        <v>#N/A</v>
      </c>
      <c r="V51" s="25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  <c r="R52" s="25">
        <f>1000000000/11000/PerfPowerST4[[#This Row],[Cons. MT]]</f>
        <v>16.698951305857992</v>
      </c>
      <c r="S52" s="25">
        <f>1000000000/12000/PerfPowerST4[[#This Row],[Cons. MT]]</f>
        <v>15.307372030369825</v>
      </c>
      <c r="T52" s="25">
        <f>1000000000/13000/PerfPowerST4[[#This Row],[Cons. MT]]</f>
        <v>14.129881874187532</v>
      </c>
      <c r="U52" s="25">
        <f>1000000000/14000/PerfPowerST4[[#This Row],[Cons. MT]]</f>
        <v>13.120604597459852</v>
      </c>
      <c r="V52" s="25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  <c r="R53" s="25" t="e">
        <f>1000000000/11000/PerfPowerST4[[#This Row],[Cons. MT]]</f>
        <v>#N/A</v>
      </c>
      <c r="S53" s="25" t="e">
        <f>1000000000/12000/PerfPowerST4[[#This Row],[Cons. MT]]</f>
        <v>#N/A</v>
      </c>
      <c r="T53" s="25" t="e">
        <f>1000000000/13000/PerfPowerST4[[#This Row],[Cons. MT]]</f>
        <v>#N/A</v>
      </c>
      <c r="U53" s="25" t="e">
        <f>1000000000/14000/PerfPowerST4[[#This Row],[Cons. MT]]</f>
        <v>#N/A</v>
      </c>
      <c r="V53" s="25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  <c r="R54" s="25" t="e">
        <f>1000000000/11000/PerfPowerST4[[#This Row],[Cons. MT]]</f>
        <v>#N/A</v>
      </c>
      <c r="S54" s="25" t="e">
        <f>1000000000/12000/PerfPowerST4[[#This Row],[Cons. MT]]</f>
        <v>#N/A</v>
      </c>
      <c r="T54" s="25" t="e">
        <f>1000000000/13000/PerfPowerST4[[#This Row],[Cons. MT]]</f>
        <v>#N/A</v>
      </c>
      <c r="U54" s="25" t="e">
        <f>1000000000/14000/PerfPowerST4[[#This Row],[Cons. MT]]</f>
        <v>#N/A</v>
      </c>
      <c r="V54" s="25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  <c r="R55" s="25" t="e">
        <f>1000000000/11000/PerfPowerST4[[#This Row],[Cons. MT]]</f>
        <v>#N/A</v>
      </c>
      <c r="S55" s="25" t="e">
        <f>1000000000/12000/PerfPowerST4[[#This Row],[Cons. MT]]</f>
        <v>#N/A</v>
      </c>
      <c r="T55" s="25" t="e">
        <f>1000000000/13000/PerfPowerST4[[#This Row],[Cons. MT]]</f>
        <v>#N/A</v>
      </c>
      <c r="U55" s="25" t="e">
        <f>1000000000/14000/PerfPowerST4[[#This Row],[Cons. MT]]</f>
        <v>#N/A</v>
      </c>
      <c r="V55" s="25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(WKL)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  <c r="R56" s="25">
        <f>1000000000/11000/PerfPowerST4[[#This Row],[Cons. MT]]</f>
        <v>18.073377914332188</v>
      </c>
      <c r="S56" s="25">
        <f>1000000000/12000/PerfPowerST4[[#This Row],[Cons. MT]]</f>
        <v>16.567263088137839</v>
      </c>
      <c r="T56" s="25">
        <f>1000000000/13000/PerfPowerST4[[#This Row],[Cons. MT]]</f>
        <v>15.292858235204159</v>
      </c>
      <c r="U56" s="25">
        <f>1000000000/14000/PerfPowerST4[[#This Row],[Cons. MT]]</f>
        <v>14.200511218403864</v>
      </c>
      <c r="V56" s="25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10" t="e">
        <f>IFERROR(IF(GeneralTable[[#This Row],[Exclude From Chart]]="X",NA(),GeneralTable[[#This Row],[GraphLabel]]),NA())</f>
        <v>#N/A</v>
      </c>
      <c r="D57" s="14"/>
      <c r="E57" s="6" t="e">
        <f>IFERROR(IF(OR(GeneralTable[[#This Row],[Exclude From Chart]]="X",PerfPowerST4[[#This Row],[ExcludeHere]]="X"),NA(),GeneralTable[[#This Row],[Cons. MT]]),NA())</f>
        <v>#N/A</v>
      </c>
      <c r="F57" s="12" t="e">
        <f>IFERROR(IF(OR(GeneralTable[[#This Row],[Exclude From Chart]]="X",PerfPowerST4[[#This Row],[ExcludeHere]]="X"),NA(),GeneralTable[[#This Row],[Dur. MT]]),NA())</f>
        <v>#N/A</v>
      </c>
      <c r="G57" s="25" t="e">
        <f>1000000000/500/PerfPowerST4[[#This Row],[Cons. MT]]</f>
        <v>#N/A</v>
      </c>
      <c r="H57" s="25" t="e">
        <f>1000000000/1000/PerfPowerST4[[#This Row],[Cons. MT]]</f>
        <v>#N/A</v>
      </c>
      <c r="I57" s="25" t="e">
        <f>1000000000/2000/PerfPowerST4[[#This Row],[Cons. MT]]</f>
        <v>#N/A</v>
      </c>
      <c r="J57" s="25" t="e">
        <f>1000000000/3000/PerfPowerST4[[#This Row],[Cons. MT]]</f>
        <v>#N/A</v>
      </c>
      <c r="K57" s="25" t="e">
        <f>1000000000/4000/PerfPowerST4[[#This Row],[Cons. MT]]</f>
        <v>#N/A</v>
      </c>
      <c r="L57" s="25" t="e">
        <f>1000000000/5000/PerfPowerST4[[#This Row],[Cons. MT]]</f>
        <v>#N/A</v>
      </c>
      <c r="M57" s="25" t="e">
        <f>1000000000/6000/PerfPowerST4[[#This Row],[Cons. MT]]</f>
        <v>#N/A</v>
      </c>
      <c r="N57" s="25" t="e">
        <f>1000000000/7000/PerfPowerST4[[#This Row],[Cons. MT]]</f>
        <v>#N/A</v>
      </c>
      <c r="O57" s="25" t="e">
        <f>1000000000/8000/PerfPowerST4[[#This Row],[Cons. MT]]</f>
        <v>#N/A</v>
      </c>
      <c r="P57" s="25" t="e">
        <f>1000000000/9000/PerfPowerST4[[#This Row],[Cons. MT]]</f>
        <v>#N/A</v>
      </c>
      <c r="Q57" s="25" t="e">
        <f>1000000000/10000/PerfPowerST4[[#This Row],[Cons. MT]]</f>
        <v>#N/A</v>
      </c>
      <c r="R57" s="25" t="e">
        <f>1000000000/11000/PerfPowerST4[[#This Row],[Cons. MT]]</f>
        <v>#N/A</v>
      </c>
      <c r="S57" s="25" t="e">
        <f>1000000000/12000/PerfPowerST4[[#This Row],[Cons. MT]]</f>
        <v>#N/A</v>
      </c>
      <c r="T57" s="25" t="e">
        <f>1000000000/13000/PerfPowerST4[[#This Row],[Cons. MT]]</f>
        <v>#N/A</v>
      </c>
      <c r="U57" s="25" t="e">
        <f>1000000000/14000/PerfPowerST4[[#This Row],[Cons. MT]]</f>
        <v>#N/A</v>
      </c>
      <c r="V57" s="25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  <c r="R58" s="25" t="e">
        <f>1000000000/11000/PerfPowerST4[[#This Row],[Cons. MT]]</f>
        <v>#N/A</v>
      </c>
      <c r="S58" s="25" t="e">
        <f>1000000000/12000/PerfPowerST4[[#This Row],[Cons. MT]]</f>
        <v>#N/A</v>
      </c>
      <c r="T58" s="25" t="e">
        <f>1000000000/13000/PerfPowerST4[[#This Row],[Cons. MT]]</f>
        <v>#N/A</v>
      </c>
      <c r="U58" s="25" t="e">
        <f>1000000000/14000/PerfPowerST4[[#This Row],[Cons. MT]]</f>
        <v>#N/A</v>
      </c>
      <c r="V58" s="25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  <c r="R59" s="25" t="e">
        <f>1000000000/11000/PerfPowerST4[[#This Row],[Cons. MT]]</f>
        <v>#N/A</v>
      </c>
      <c r="S59" s="25" t="e">
        <f>1000000000/12000/PerfPowerST4[[#This Row],[Cons. MT]]</f>
        <v>#N/A</v>
      </c>
      <c r="T59" s="25" t="e">
        <f>1000000000/13000/PerfPowerST4[[#This Row],[Cons. MT]]</f>
        <v>#N/A</v>
      </c>
      <c r="U59" s="25" t="e">
        <f>1000000000/14000/PerfPowerST4[[#This Row],[Cons. MT]]</f>
        <v>#N/A</v>
      </c>
      <c r="V59" s="25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10" t="e">
        <f>IFERROR(IF(GeneralTable[[#This Row],[Exclude From Chart]]="X",NA(),GeneralTable[[#This Row],[GraphLabel]]),NA())</f>
        <v>#N/A</v>
      </c>
      <c r="D60" s="14"/>
      <c r="E60" s="6" t="e">
        <f>IFERROR(IF(OR(GeneralTable[[#This Row],[Exclude From Chart]]="X",PerfPowerST4[[#This Row],[ExcludeHere]]="X"),NA(),GeneralTable[[#This Row],[Cons. MT]]),NA())</f>
        <v>#N/A</v>
      </c>
      <c r="F60" s="12" t="e">
        <f>IFERROR(IF(OR(GeneralTable[[#This Row],[Exclude From Chart]]="X",PerfPowerST4[[#This Row],[ExcludeHere]]="X"),NA(),GeneralTable[[#This Row],[Dur. MT]]),NA())</f>
        <v>#N/A</v>
      </c>
      <c r="G60" s="25" t="e">
        <f>1000000000/500/PerfPowerST4[[#This Row],[Cons. MT]]</f>
        <v>#N/A</v>
      </c>
      <c r="H60" s="25" t="e">
        <f>1000000000/1000/PerfPowerST4[[#This Row],[Cons. MT]]</f>
        <v>#N/A</v>
      </c>
      <c r="I60" s="25" t="e">
        <f>1000000000/2000/PerfPowerST4[[#This Row],[Cons. MT]]</f>
        <v>#N/A</v>
      </c>
      <c r="J60" s="25" t="e">
        <f>1000000000/3000/PerfPowerST4[[#This Row],[Cons. MT]]</f>
        <v>#N/A</v>
      </c>
      <c r="K60" s="25" t="e">
        <f>1000000000/4000/PerfPowerST4[[#This Row],[Cons. MT]]</f>
        <v>#N/A</v>
      </c>
      <c r="L60" s="25" t="e">
        <f>1000000000/5000/PerfPowerST4[[#This Row],[Cons. MT]]</f>
        <v>#N/A</v>
      </c>
      <c r="M60" s="25" t="e">
        <f>1000000000/6000/PerfPowerST4[[#This Row],[Cons. MT]]</f>
        <v>#N/A</v>
      </c>
      <c r="N60" s="25" t="e">
        <f>1000000000/7000/PerfPowerST4[[#This Row],[Cons. MT]]</f>
        <v>#N/A</v>
      </c>
      <c r="O60" s="25" t="e">
        <f>1000000000/8000/PerfPowerST4[[#This Row],[Cons. MT]]</f>
        <v>#N/A</v>
      </c>
      <c r="P60" s="25" t="e">
        <f>1000000000/9000/PerfPowerST4[[#This Row],[Cons. MT]]</f>
        <v>#N/A</v>
      </c>
      <c r="Q60" s="25" t="e">
        <f>1000000000/10000/PerfPowerST4[[#This Row],[Cons. MT]]</f>
        <v>#N/A</v>
      </c>
      <c r="R60" s="25" t="e">
        <f>1000000000/11000/PerfPowerST4[[#This Row],[Cons. MT]]</f>
        <v>#N/A</v>
      </c>
      <c r="S60" s="25" t="e">
        <f>1000000000/12000/PerfPowerST4[[#This Row],[Cons. MT]]</f>
        <v>#N/A</v>
      </c>
      <c r="T60" s="25" t="e">
        <f>1000000000/13000/PerfPowerST4[[#This Row],[Cons. MT]]</f>
        <v>#N/A</v>
      </c>
      <c r="U60" s="25" t="e">
        <f>1000000000/14000/PerfPowerST4[[#This Row],[Cons. MT]]</f>
        <v>#N/A</v>
      </c>
      <c r="V60" s="25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  <c r="R61" s="25">
        <f>1000000000/11000/PerfPowerST4[[#This Row],[Cons. MT]]</f>
        <v>10.083845155700621</v>
      </c>
      <c r="S61" s="25">
        <f>1000000000/12000/PerfPowerST4[[#This Row],[Cons. MT]]</f>
        <v>9.2435247260589009</v>
      </c>
      <c r="T61" s="25">
        <f>1000000000/13000/PerfPowerST4[[#This Row],[Cons. MT]]</f>
        <v>8.532484362515909</v>
      </c>
      <c r="U61" s="25">
        <f>1000000000/14000/PerfPowerST4[[#This Row],[Cons. MT]]</f>
        <v>7.9230211937647734</v>
      </c>
      <c r="V61" s="25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10" t="e">
        <f>IFERROR(IF(GeneralTable[[#This Row],[Exclude From Chart]]="X",NA(),GeneralTable[[#This Row],[GraphLabel]]),NA())</f>
        <v>#N/A</v>
      </c>
      <c r="D62" s="14"/>
      <c r="E62" s="6" t="e">
        <f>IFERROR(IF(OR(GeneralTable[[#This Row],[Exclude From Chart]]="X",PerfPowerST4[[#This Row],[ExcludeHere]]="X"),NA(),GeneralTable[[#This Row],[Cons. MT]]),NA())</f>
        <v>#N/A</v>
      </c>
      <c r="F62" s="12" t="e">
        <f>IFERROR(IF(OR(GeneralTable[[#This Row],[Exclude From Chart]]="X",PerfPowerST4[[#This Row],[ExcludeHere]]="X"),NA(),GeneralTable[[#This Row],[Dur. MT]]),NA())</f>
        <v>#N/A</v>
      </c>
      <c r="G62" s="25" t="e">
        <f>1000000000/500/PerfPowerST4[[#This Row],[Cons. MT]]</f>
        <v>#N/A</v>
      </c>
      <c r="H62" s="25" t="e">
        <f>1000000000/1000/PerfPowerST4[[#This Row],[Cons. MT]]</f>
        <v>#N/A</v>
      </c>
      <c r="I62" s="25" t="e">
        <f>1000000000/2000/PerfPowerST4[[#This Row],[Cons. MT]]</f>
        <v>#N/A</v>
      </c>
      <c r="J62" s="25" t="e">
        <f>1000000000/3000/PerfPowerST4[[#This Row],[Cons. MT]]</f>
        <v>#N/A</v>
      </c>
      <c r="K62" s="25" t="e">
        <f>1000000000/4000/PerfPowerST4[[#This Row],[Cons. MT]]</f>
        <v>#N/A</v>
      </c>
      <c r="L62" s="25" t="e">
        <f>1000000000/5000/PerfPowerST4[[#This Row],[Cons. MT]]</f>
        <v>#N/A</v>
      </c>
      <c r="M62" s="25" t="e">
        <f>1000000000/6000/PerfPowerST4[[#This Row],[Cons. MT]]</f>
        <v>#N/A</v>
      </c>
      <c r="N62" s="25" t="e">
        <f>1000000000/7000/PerfPowerST4[[#This Row],[Cons. MT]]</f>
        <v>#N/A</v>
      </c>
      <c r="O62" s="25" t="e">
        <f>1000000000/8000/PerfPowerST4[[#This Row],[Cons. MT]]</f>
        <v>#N/A</v>
      </c>
      <c r="P62" s="25" t="e">
        <f>1000000000/9000/PerfPowerST4[[#This Row],[Cons. MT]]</f>
        <v>#N/A</v>
      </c>
      <c r="Q62" s="25" t="e">
        <f>1000000000/10000/PerfPowerST4[[#This Row],[Cons. MT]]</f>
        <v>#N/A</v>
      </c>
      <c r="R62" s="25" t="e">
        <f>1000000000/11000/PerfPowerST4[[#This Row],[Cons. MT]]</f>
        <v>#N/A</v>
      </c>
      <c r="S62" s="25" t="e">
        <f>1000000000/12000/PerfPowerST4[[#This Row],[Cons. MT]]</f>
        <v>#N/A</v>
      </c>
      <c r="T62" s="25" t="e">
        <f>1000000000/13000/PerfPowerST4[[#This Row],[Cons. MT]]</f>
        <v>#N/A</v>
      </c>
      <c r="U62" s="25" t="e">
        <f>1000000000/14000/PerfPowerST4[[#This Row],[Cons. MT]]</f>
        <v>#N/A</v>
      </c>
      <c r="V62" s="25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10" t="e">
        <f>IFERROR(IF(GeneralTable[[#This Row],[Exclude From Chart]]="X",NA(),GeneralTable[[#This Row],[GraphLabel]]),NA())</f>
        <v>#N/A</v>
      </c>
      <c r="D63" s="14"/>
      <c r="E63" s="6" t="e">
        <f>IFERROR(IF(OR(GeneralTable[[#This Row],[Exclude From Chart]]="X",PerfPowerST4[[#This Row],[ExcludeHere]]="X"),NA(),GeneralTable[[#This Row],[Cons. MT]]),NA())</f>
        <v>#N/A</v>
      </c>
      <c r="F63" s="12" t="e">
        <f>IFERROR(IF(OR(GeneralTable[[#This Row],[Exclude From Chart]]="X",PerfPowerST4[[#This Row],[ExcludeHere]]="X"),NA(),GeneralTable[[#This Row],[Dur. MT]]),NA())</f>
        <v>#N/A</v>
      </c>
      <c r="G63" s="25" t="e">
        <f>1000000000/500/PerfPowerST4[[#This Row],[Cons. MT]]</f>
        <v>#N/A</v>
      </c>
      <c r="H63" s="25" t="e">
        <f>1000000000/1000/PerfPowerST4[[#This Row],[Cons. MT]]</f>
        <v>#N/A</v>
      </c>
      <c r="I63" s="25" t="e">
        <f>1000000000/2000/PerfPowerST4[[#This Row],[Cons. MT]]</f>
        <v>#N/A</v>
      </c>
      <c r="J63" s="25" t="e">
        <f>1000000000/3000/PerfPowerST4[[#This Row],[Cons. MT]]</f>
        <v>#N/A</v>
      </c>
      <c r="K63" s="25" t="e">
        <f>1000000000/4000/PerfPowerST4[[#This Row],[Cons. MT]]</f>
        <v>#N/A</v>
      </c>
      <c r="L63" s="25" t="e">
        <f>1000000000/5000/PerfPowerST4[[#This Row],[Cons. MT]]</f>
        <v>#N/A</v>
      </c>
      <c r="M63" s="25" t="e">
        <f>1000000000/6000/PerfPowerST4[[#This Row],[Cons. MT]]</f>
        <v>#N/A</v>
      </c>
      <c r="N63" s="25" t="e">
        <f>1000000000/7000/PerfPowerST4[[#This Row],[Cons. MT]]</f>
        <v>#N/A</v>
      </c>
      <c r="O63" s="25" t="e">
        <f>1000000000/8000/PerfPowerST4[[#This Row],[Cons. MT]]</f>
        <v>#N/A</v>
      </c>
      <c r="P63" s="25" t="e">
        <f>1000000000/9000/PerfPowerST4[[#This Row],[Cons. MT]]</f>
        <v>#N/A</v>
      </c>
      <c r="Q63" s="25" t="e">
        <f>1000000000/10000/PerfPowerST4[[#This Row],[Cons. MT]]</f>
        <v>#N/A</v>
      </c>
      <c r="R63" s="25" t="e">
        <f>1000000000/11000/PerfPowerST4[[#This Row],[Cons. MT]]</f>
        <v>#N/A</v>
      </c>
      <c r="S63" s="25" t="e">
        <f>1000000000/12000/PerfPowerST4[[#This Row],[Cons. MT]]</f>
        <v>#N/A</v>
      </c>
      <c r="T63" s="25" t="e">
        <f>1000000000/13000/PerfPowerST4[[#This Row],[Cons. MT]]</f>
        <v>#N/A</v>
      </c>
      <c r="U63" s="25" t="e">
        <f>1000000000/14000/PerfPowerST4[[#This Row],[Cons. MT]]</f>
        <v>#N/A</v>
      </c>
      <c r="V63" s="25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  <c r="R64" s="25" t="e">
        <f>1000000000/11000/PerfPowerST4[[#This Row],[Cons. MT]]</f>
        <v>#N/A</v>
      </c>
      <c r="S64" s="25" t="e">
        <f>1000000000/12000/PerfPowerST4[[#This Row],[Cons. MT]]</f>
        <v>#N/A</v>
      </c>
      <c r="T64" s="25" t="e">
        <f>1000000000/13000/PerfPowerST4[[#This Row],[Cons. MT]]</f>
        <v>#N/A</v>
      </c>
      <c r="U64" s="25" t="e">
        <f>1000000000/14000/PerfPowerST4[[#This Row],[Cons. MT]]</f>
        <v>#N/A</v>
      </c>
      <c r="V64" s="25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10" t="e">
        <f>IFERROR(IF(GeneralTable[[#This Row],[Exclude From Chart]]="X",NA(),GeneralTable[[#This Row],[GraphLabel]]),NA())</f>
        <v>#N/A</v>
      </c>
      <c r="D65" s="14"/>
      <c r="E65" s="6" t="e">
        <f>IFERROR(IF(OR(GeneralTable[[#This Row],[Exclude From Chart]]="X",PerfPowerST4[[#This Row],[ExcludeHere]]="X"),NA(),GeneralTable[[#This Row],[Cons. MT]]),NA())</f>
        <v>#N/A</v>
      </c>
      <c r="F65" s="12" t="e">
        <f>IFERROR(IF(OR(GeneralTable[[#This Row],[Exclude From Chart]]="X",PerfPowerST4[[#This Row],[ExcludeHere]]="X"),NA(),GeneralTable[[#This Row],[Dur. MT]]),NA())</f>
        <v>#N/A</v>
      </c>
      <c r="G65" s="25" t="e">
        <f>1000000000/500/PerfPowerST4[[#This Row],[Cons. MT]]</f>
        <v>#N/A</v>
      </c>
      <c r="H65" s="25" t="e">
        <f>1000000000/1000/PerfPowerST4[[#This Row],[Cons. MT]]</f>
        <v>#N/A</v>
      </c>
      <c r="I65" s="25" t="e">
        <f>1000000000/2000/PerfPowerST4[[#This Row],[Cons. MT]]</f>
        <v>#N/A</v>
      </c>
      <c r="J65" s="25" t="e">
        <f>1000000000/3000/PerfPowerST4[[#This Row],[Cons. MT]]</f>
        <v>#N/A</v>
      </c>
      <c r="K65" s="25" t="e">
        <f>1000000000/4000/PerfPowerST4[[#This Row],[Cons. MT]]</f>
        <v>#N/A</v>
      </c>
      <c r="L65" s="25" t="e">
        <f>1000000000/5000/PerfPowerST4[[#This Row],[Cons. MT]]</f>
        <v>#N/A</v>
      </c>
      <c r="M65" s="25" t="e">
        <f>1000000000/6000/PerfPowerST4[[#This Row],[Cons. MT]]</f>
        <v>#N/A</v>
      </c>
      <c r="N65" s="25" t="e">
        <f>1000000000/7000/PerfPowerST4[[#This Row],[Cons. MT]]</f>
        <v>#N/A</v>
      </c>
      <c r="O65" s="25" t="e">
        <f>1000000000/8000/PerfPowerST4[[#This Row],[Cons. MT]]</f>
        <v>#N/A</v>
      </c>
      <c r="P65" s="25" t="e">
        <f>1000000000/9000/PerfPowerST4[[#This Row],[Cons. MT]]</f>
        <v>#N/A</v>
      </c>
      <c r="Q65" s="25" t="e">
        <f>1000000000/10000/PerfPowerST4[[#This Row],[Cons. MT]]</f>
        <v>#N/A</v>
      </c>
      <c r="R65" s="25" t="e">
        <f>1000000000/11000/PerfPowerST4[[#This Row],[Cons. MT]]</f>
        <v>#N/A</v>
      </c>
      <c r="S65" s="25" t="e">
        <f>1000000000/12000/PerfPowerST4[[#This Row],[Cons. MT]]</f>
        <v>#N/A</v>
      </c>
      <c r="T65" s="25" t="e">
        <f>1000000000/13000/PerfPowerST4[[#This Row],[Cons. MT]]</f>
        <v>#N/A</v>
      </c>
      <c r="U65" s="25" t="e">
        <f>1000000000/14000/PerfPowerST4[[#This Row],[Cons. MT]]</f>
        <v>#N/A</v>
      </c>
      <c r="V65" s="25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  <c r="R66" s="25">
        <f>1000000000/11000/PerfPowerST4[[#This Row],[Cons. MT]]</f>
        <v>18.309988098507738</v>
      </c>
      <c r="S66" s="25">
        <f>1000000000/12000/PerfPowerST4[[#This Row],[Cons. MT]]</f>
        <v>16.784155756965422</v>
      </c>
      <c r="T66" s="25">
        <f>1000000000/13000/PerfPowerST4[[#This Row],[Cons. MT]]</f>
        <v>15.493066852583469</v>
      </c>
      <c r="U66" s="25">
        <f>1000000000/14000/PerfPowerST4[[#This Row],[Cons. MT]]</f>
        <v>14.38641922025608</v>
      </c>
      <c r="V66" s="25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  <c r="R67" s="25" t="e">
        <f>1000000000/11000/PerfPowerST4[[#This Row],[Cons. MT]]</f>
        <v>#N/A</v>
      </c>
      <c r="S67" s="25" t="e">
        <f>1000000000/12000/PerfPowerST4[[#This Row],[Cons. MT]]</f>
        <v>#N/A</v>
      </c>
      <c r="T67" s="25" t="e">
        <f>1000000000/13000/PerfPowerST4[[#This Row],[Cons. MT]]</f>
        <v>#N/A</v>
      </c>
      <c r="U67" s="25" t="e">
        <f>1000000000/14000/PerfPowerST4[[#This Row],[Cons. MT]]</f>
        <v>#N/A</v>
      </c>
      <c r="V67" s="25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  <c r="R68" s="25" t="e">
        <f>1000000000/11000/PerfPowerST4[[#This Row],[Cons. MT]]</f>
        <v>#N/A</v>
      </c>
      <c r="S68" s="25" t="e">
        <f>1000000000/12000/PerfPowerST4[[#This Row],[Cons. MT]]</f>
        <v>#N/A</v>
      </c>
      <c r="T68" s="25" t="e">
        <f>1000000000/13000/PerfPowerST4[[#This Row],[Cons. MT]]</f>
        <v>#N/A</v>
      </c>
      <c r="U68" s="25" t="e">
        <f>1000000000/14000/PerfPowerST4[[#This Row],[Cons. MT]]</f>
        <v>#N/A</v>
      </c>
      <c r="V68" s="25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  <c r="R69" s="25">
        <f>1000000000/11000/PerfPowerST4[[#This Row],[Cons. MT]]</f>
        <v>13.414356043838115</v>
      </c>
      <c r="S69" s="25">
        <f>1000000000/12000/PerfPowerST4[[#This Row],[Cons. MT]]</f>
        <v>12.296493040184938</v>
      </c>
      <c r="T69" s="25">
        <f>1000000000/13000/PerfPowerST4[[#This Row],[Cons. MT]]</f>
        <v>11.350608960170714</v>
      </c>
      <c r="U69" s="25">
        <f>1000000000/14000/PerfPowerST4[[#This Row],[Cons. MT]]</f>
        <v>10.539851177301378</v>
      </c>
      <c r="V69" s="25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  <c r="R70" s="25" t="e">
        <f>1000000000/11000/PerfPowerST4[[#This Row],[Cons. MT]]</f>
        <v>#N/A</v>
      </c>
      <c r="S70" s="25" t="e">
        <f>1000000000/12000/PerfPowerST4[[#This Row],[Cons. MT]]</f>
        <v>#N/A</v>
      </c>
      <c r="T70" s="25" t="e">
        <f>1000000000/13000/PerfPowerST4[[#This Row],[Cons. MT]]</f>
        <v>#N/A</v>
      </c>
      <c r="U70" s="25" t="e">
        <f>1000000000/14000/PerfPowerST4[[#This Row],[Cons. MT]]</f>
        <v>#N/A</v>
      </c>
      <c r="V70" s="25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  <c r="R71" s="25" t="e">
        <f>1000000000/11000/PerfPowerST4[[#This Row],[Cons. MT]]</f>
        <v>#N/A</v>
      </c>
      <c r="S71" s="25" t="e">
        <f>1000000000/12000/PerfPowerST4[[#This Row],[Cons. MT]]</f>
        <v>#N/A</v>
      </c>
      <c r="T71" s="25" t="e">
        <f>1000000000/13000/PerfPowerST4[[#This Row],[Cons. MT]]</f>
        <v>#N/A</v>
      </c>
      <c r="U71" s="25" t="e">
        <f>1000000000/14000/PerfPowerST4[[#This Row],[Cons. MT]]</f>
        <v>#N/A</v>
      </c>
      <c r="V71" s="25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  <c r="R72" s="25" t="e">
        <f>1000000000/11000/PerfPowerST4[[#This Row],[Cons. MT]]</f>
        <v>#N/A</v>
      </c>
      <c r="S72" s="25" t="e">
        <f>1000000000/12000/PerfPowerST4[[#This Row],[Cons. MT]]</f>
        <v>#N/A</v>
      </c>
      <c r="T72" s="25" t="e">
        <f>1000000000/13000/PerfPowerST4[[#This Row],[Cons. MT]]</f>
        <v>#N/A</v>
      </c>
      <c r="U72" s="25" t="e">
        <f>1000000000/14000/PerfPowerST4[[#This Row],[Cons. MT]]</f>
        <v>#N/A</v>
      </c>
      <c r="V72" s="25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  <c r="R73" s="25" t="e">
        <f>1000000000/11000/PerfPowerST4[[#This Row],[Cons. MT]]</f>
        <v>#N/A</v>
      </c>
      <c r="S73" s="25" t="e">
        <f>1000000000/12000/PerfPowerST4[[#This Row],[Cons. MT]]</f>
        <v>#N/A</v>
      </c>
      <c r="T73" s="25" t="e">
        <f>1000000000/13000/PerfPowerST4[[#This Row],[Cons. MT]]</f>
        <v>#N/A</v>
      </c>
      <c r="U73" s="25" t="e">
        <f>1000000000/14000/PerfPowerST4[[#This Row],[Cons. MT]]</f>
        <v>#N/A</v>
      </c>
      <c r="V73" s="25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(CFL)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  <c r="R74" s="25">
        <f>1000000000/11000/PerfPowerST4[[#This Row],[Cons. MT]]</f>
        <v>16.746187613166548</v>
      </c>
      <c r="S74" s="25">
        <f>1000000000/12000/PerfPowerST4[[#This Row],[Cons. MT]]</f>
        <v>15.350671978736003</v>
      </c>
      <c r="T74" s="25">
        <f>1000000000/13000/PerfPowerST4[[#This Row],[Cons. MT]]</f>
        <v>14.169851057294771</v>
      </c>
      <c r="U74" s="25">
        <f>1000000000/14000/PerfPowerST4[[#This Row],[Cons. MT]]</f>
        <v>13.157718838916574</v>
      </c>
      <c r="V74" s="25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10" t="e">
        <f>IFERROR(IF(GeneralTable[[#This Row],[Exclude From Chart]]="X",NA(),GeneralTable[[#This Row],[GraphLabel]]),NA())</f>
        <v>#N/A</v>
      </c>
      <c r="D75" s="14"/>
      <c r="E75" s="6" t="e">
        <f>IFERROR(IF(OR(GeneralTable[[#This Row],[Exclude From Chart]]="X",PerfPowerST4[[#This Row],[ExcludeHere]]="X"),NA(),GeneralTable[[#This Row],[Cons. MT]]),NA())</f>
        <v>#N/A</v>
      </c>
      <c r="F75" s="12" t="e">
        <f>IFERROR(IF(OR(GeneralTable[[#This Row],[Exclude From Chart]]="X",PerfPowerST4[[#This Row],[ExcludeHere]]="X"),NA(),GeneralTable[[#This Row],[Dur. MT]]),NA())</f>
        <v>#N/A</v>
      </c>
      <c r="G75" s="25" t="e">
        <f>1000000000/500/PerfPowerST4[[#This Row],[Cons. MT]]</f>
        <v>#N/A</v>
      </c>
      <c r="H75" s="25" t="e">
        <f>1000000000/1000/PerfPowerST4[[#This Row],[Cons. MT]]</f>
        <v>#N/A</v>
      </c>
      <c r="I75" s="25" t="e">
        <f>1000000000/2000/PerfPowerST4[[#This Row],[Cons. MT]]</f>
        <v>#N/A</v>
      </c>
      <c r="J75" s="25" t="e">
        <f>1000000000/3000/PerfPowerST4[[#This Row],[Cons. MT]]</f>
        <v>#N/A</v>
      </c>
      <c r="K75" s="25" t="e">
        <f>1000000000/4000/PerfPowerST4[[#This Row],[Cons. MT]]</f>
        <v>#N/A</v>
      </c>
      <c r="L75" s="25" t="e">
        <f>1000000000/5000/PerfPowerST4[[#This Row],[Cons. MT]]</f>
        <v>#N/A</v>
      </c>
      <c r="M75" s="25" t="e">
        <f>1000000000/6000/PerfPowerST4[[#This Row],[Cons. MT]]</f>
        <v>#N/A</v>
      </c>
      <c r="N75" s="25" t="e">
        <f>1000000000/7000/PerfPowerST4[[#This Row],[Cons. MT]]</f>
        <v>#N/A</v>
      </c>
      <c r="O75" s="25" t="e">
        <f>1000000000/8000/PerfPowerST4[[#This Row],[Cons. MT]]</f>
        <v>#N/A</v>
      </c>
      <c r="P75" s="25" t="e">
        <f>1000000000/9000/PerfPowerST4[[#This Row],[Cons. MT]]</f>
        <v>#N/A</v>
      </c>
      <c r="Q75" s="25" t="e">
        <f>1000000000/10000/PerfPowerST4[[#This Row],[Cons. MT]]</f>
        <v>#N/A</v>
      </c>
      <c r="R75" s="25" t="e">
        <f>1000000000/11000/PerfPowerST4[[#This Row],[Cons. MT]]</f>
        <v>#N/A</v>
      </c>
      <c r="S75" s="25" t="e">
        <f>1000000000/12000/PerfPowerST4[[#This Row],[Cons. MT]]</f>
        <v>#N/A</v>
      </c>
      <c r="T75" s="25" t="e">
        <f>1000000000/13000/PerfPowerST4[[#This Row],[Cons. MT]]</f>
        <v>#N/A</v>
      </c>
      <c r="U75" s="25" t="e">
        <f>1000000000/14000/PerfPowerST4[[#This Row],[Cons. MT]]</f>
        <v>#N/A</v>
      </c>
      <c r="V75" s="25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  <c r="R76" s="25">
        <f>1000000000/11000/PerfPowerST4[[#This Row],[Cons. MT]]</f>
        <v>17.355687458780242</v>
      </c>
      <c r="S76" s="25">
        <f>1000000000/12000/PerfPowerST4[[#This Row],[Cons. MT]]</f>
        <v>15.909380170548555</v>
      </c>
      <c r="T76" s="25">
        <f>1000000000/13000/PerfPowerST4[[#This Row],[Cons. MT]]</f>
        <v>14.685581695890974</v>
      </c>
      <c r="U76" s="25">
        <f>1000000000/14000/PerfPowerST4[[#This Row],[Cons. MT]]</f>
        <v>13.636611574755905</v>
      </c>
      <c r="V76" s="25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(RNR)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  <c r="R77" s="25">
        <f>1000000000/11000/PerfPowerST4[[#This Row],[Cons. MT]]</f>
        <v>33.376720288314786</v>
      </c>
      <c r="S77" s="25">
        <f>1000000000/12000/PerfPowerST4[[#This Row],[Cons. MT]]</f>
        <v>30.595326930955217</v>
      </c>
      <c r="T77" s="25">
        <f>1000000000/13000/PerfPowerST4[[#This Row],[Cons. MT]]</f>
        <v>28.241840243958663</v>
      </c>
      <c r="U77" s="25">
        <f>1000000000/14000/PerfPowerST4[[#This Row],[Cons. MT]]</f>
        <v>26.224565940818763</v>
      </c>
      <c r="V77" s="25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  <c r="R78" s="25">
        <f>1000000000/11000/PerfPowerST4[[#This Row],[Cons. MT]]</f>
        <v>35.1271603203597</v>
      </c>
      <c r="S78" s="25">
        <f>1000000000/12000/PerfPowerST4[[#This Row],[Cons. MT]]</f>
        <v>32.199896960329724</v>
      </c>
      <c r="T78" s="25">
        <f>1000000000/13000/PerfPowerST4[[#This Row],[Cons. MT]]</f>
        <v>29.722981809535131</v>
      </c>
      <c r="U78" s="25">
        <f>1000000000/14000/PerfPowerST4[[#This Row],[Cons. MT]]</f>
        <v>27.599911680282627</v>
      </c>
      <c r="V78" s="25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  <c r="R79" s="25">
        <f>1000000000/11000/PerfPowerST4[[#This Row],[Cons. MT]]</f>
        <v>15.486141635748103</v>
      </c>
      <c r="S79" s="25">
        <f>1000000000/12000/PerfPowerST4[[#This Row],[Cons. MT]]</f>
        <v>14.195629832769093</v>
      </c>
      <c r="T79" s="25">
        <f>1000000000/13000/PerfPowerST4[[#This Row],[Cons. MT]]</f>
        <v>13.10365830717147</v>
      </c>
      <c r="U79" s="25">
        <f>1000000000/14000/PerfPowerST4[[#This Row],[Cons. MT]]</f>
        <v>12.167682713802082</v>
      </c>
      <c r="V79" s="25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(CZN)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  <c r="R80" s="25">
        <f>1000000000/11000/PerfPowerST4[[#This Row],[Cons. MT]]</f>
        <v>24.081878386514148</v>
      </c>
      <c r="S80" s="25">
        <f>1000000000/12000/PerfPowerST4[[#This Row],[Cons. MT]]</f>
        <v>22.075055187637968</v>
      </c>
      <c r="T80" s="25">
        <f>1000000000/13000/PerfPowerST4[[#This Row],[Cons. MT]]</f>
        <v>20.376974019358126</v>
      </c>
      <c r="U80" s="25">
        <f>1000000000/14000/PerfPowerST4[[#This Row],[Cons. MT]]</f>
        <v>18.921475875118261</v>
      </c>
      <c r="V80" s="25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  <c r="R81" s="25" t="e">
        <f>1000000000/11000/PerfPowerST4[[#This Row],[Cons. MT]]</f>
        <v>#N/A</v>
      </c>
      <c r="S81" s="25" t="e">
        <f>1000000000/12000/PerfPowerST4[[#This Row],[Cons. MT]]</f>
        <v>#N/A</v>
      </c>
      <c r="T81" s="25" t="e">
        <f>1000000000/13000/PerfPowerST4[[#This Row],[Cons. MT]]</f>
        <v>#N/A</v>
      </c>
      <c r="U81" s="25" t="e">
        <f>1000000000/14000/PerfPowerST4[[#This Row],[Cons. MT]]</f>
        <v>#N/A</v>
      </c>
      <c r="V81" s="25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  <c r="R82" s="25">
        <f>1000000000/11000/PerfPowerST4[[#This Row],[Cons. MT]]</f>
        <v>24.548097148112543</v>
      </c>
      <c r="S82" s="25">
        <f>1000000000/12000/PerfPowerST4[[#This Row],[Cons. MT]]</f>
        <v>22.50242238576983</v>
      </c>
      <c r="T82" s="25">
        <f>1000000000/13000/PerfPowerST4[[#This Row],[Cons. MT]]</f>
        <v>20.771466817633687</v>
      </c>
      <c r="U82" s="25">
        <f>1000000000/14000/PerfPowerST4[[#This Row],[Cons. MT]]</f>
        <v>19.287790616374142</v>
      </c>
      <c r="V82" s="25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  <c r="R83" s="25">
        <f>1000000000/11000/PerfPowerST4[[#This Row],[Cons. MT]]</f>
        <v>19.980019980019982</v>
      </c>
      <c r="S83" s="25">
        <f>1000000000/12000/PerfPowerST4[[#This Row],[Cons. MT]]</f>
        <v>18.315018315018314</v>
      </c>
      <c r="T83" s="25">
        <f>1000000000/13000/PerfPowerST4[[#This Row],[Cons. MT]]</f>
        <v>16.906170752324599</v>
      </c>
      <c r="U83" s="25">
        <f>1000000000/14000/PerfPowerST4[[#This Row],[Cons. MT]]</f>
        <v>15.698587127158557</v>
      </c>
      <c r="V83" s="25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(RNR)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  <c r="R84" s="25">
        <f>1000000000/11000/PerfPowerST4[[#This Row],[Cons. MT]]</f>
        <v>22.307911869024895</v>
      </c>
      <c r="S84" s="25">
        <f>1000000000/12000/PerfPowerST4[[#This Row],[Cons. MT]]</f>
        <v>20.44891921327282</v>
      </c>
      <c r="T84" s="25">
        <f>1000000000/13000/PerfPowerST4[[#This Row],[Cons. MT]]</f>
        <v>18.875925427636449</v>
      </c>
      <c r="U84" s="25">
        <f>1000000000/14000/PerfPowerST4[[#This Row],[Cons. MT]]</f>
        <v>17.527645039948133</v>
      </c>
      <c r="V84" s="25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  <c r="R85" s="25">
        <f>1000000000/11000/PerfPowerST4[[#This Row],[Cons. MT]]</f>
        <v>17.455662616952939</v>
      </c>
      <c r="S85" s="25">
        <f>1000000000/12000/PerfPowerST4[[#This Row],[Cons. MT]]</f>
        <v>16.001024065540193</v>
      </c>
      <c r="T85" s="25">
        <f>1000000000/13000/PerfPowerST4[[#This Row],[Cons. MT]]</f>
        <v>14.77017606049864</v>
      </c>
      <c r="U85" s="25">
        <f>1000000000/14000/PerfPowerST4[[#This Row],[Cons. MT]]</f>
        <v>13.715163484748739</v>
      </c>
      <c r="V85" s="25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(RKL)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  <c r="R86" s="25">
        <f>1000000000/11000/PerfPowerST4[[#This Row],[Cons. MT]]</f>
        <v>13.468013468013469</v>
      </c>
      <c r="S86" s="25">
        <f>1000000000/12000/PerfPowerST4[[#This Row],[Cons. MT]]</f>
        <v>12.345679012345679</v>
      </c>
      <c r="T86" s="25">
        <f>1000000000/13000/PerfPowerST4[[#This Row],[Cons. MT]]</f>
        <v>11.396011396011396</v>
      </c>
      <c r="U86" s="25">
        <f>1000000000/14000/PerfPowerST4[[#This Row],[Cons. MT]]</f>
        <v>10.582010582010582</v>
      </c>
      <c r="V86" s="25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(RKL)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  <c r="R87" s="25">
        <f>1000000000/11000/PerfPowerST4[[#This Row],[Cons. MT]]</f>
        <v>11.030738332652938</v>
      </c>
      <c r="S87" s="25">
        <f>1000000000/12000/PerfPowerST4[[#This Row],[Cons. MT]]</f>
        <v>10.111510138265192</v>
      </c>
      <c r="T87" s="25">
        <f>1000000000/13000/PerfPowerST4[[#This Row],[Cons. MT]]</f>
        <v>9.3337016660909473</v>
      </c>
      <c r="U87" s="25">
        <f>1000000000/14000/PerfPowerST4[[#This Row],[Cons. MT]]</f>
        <v>8.6670086899415946</v>
      </c>
      <c r="V87" s="25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  <c r="R88" s="25" t="e">
        <f>1000000000/11000/PerfPowerST4[[#This Row],[Cons. MT]]</f>
        <v>#N/A</v>
      </c>
      <c r="S88" s="25" t="e">
        <f>1000000000/12000/PerfPowerST4[[#This Row],[Cons. MT]]</f>
        <v>#N/A</v>
      </c>
      <c r="T88" s="25" t="e">
        <f>1000000000/13000/PerfPowerST4[[#This Row],[Cons. MT]]</f>
        <v>#N/A</v>
      </c>
      <c r="U88" s="25" t="e">
        <f>1000000000/14000/PerfPowerST4[[#This Row],[Cons. MT]]</f>
        <v>#N/A</v>
      </c>
      <c r="V88" s="25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  <c r="R89" s="25" t="e">
        <f>1000000000/11000/PerfPowerST4[[#This Row],[Cons. MT]]</f>
        <v>#N/A</v>
      </c>
      <c r="S89" s="25" t="e">
        <f>1000000000/12000/PerfPowerST4[[#This Row],[Cons. MT]]</f>
        <v>#N/A</v>
      </c>
      <c r="T89" s="25" t="e">
        <f>1000000000/13000/PerfPowerST4[[#This Row],[Cons. MT]]</f>
        <v>#N/A</v>
      </c>
      <c r="U89" s="25" t="e">
        <f>1000000000/14000/PerfPowerST4[[#This Row],[Cons. MT]]</f>
        <v>#N/A</v>
      </c>
      <c r="V89" s="25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4" t="e">
        <f>IFERROR(IF(GeneralTable[[#This Row],[Exclude From Chart]]="X",NA(),GeneralTable[[#This Row],[GraphLabel]]),NA())</f>
        <v>#N/A</v>
      </c>
      <c r="D90" s="14"/>
      <c r="E90" s="15" t="e">
        <f>IFERROR(IF(OR(GeneralTable[[#This Row],[Exclude From Chart]]="X",PerfPowerST4[[#This Row],[ExcludeHere]]="X"),NA(),GeneralTable[[#This Row],[Cons. MT]]),NA())</f>
        <v>#N/A</v>
      </c>
      <c r="F90" s="16" t="e">
        <f>IFERROR(IF(OR(GeneralTable[[#This Row],[Exclude From Chart]]="X",PerfPowerST4[[#This Row],[ExcludeHere]]="X"),NA(),GeneralTable[[#This Row],[Dur. MT]]),NA())</f>
        <v>#N/A</v>
      </c>
      <c r="G90" s="25" t="e">
        <f>1000000000/500/PerfPowerST4[[#This Row],[Cons. MT]]</f>
        <v>#N/A</v>
      </c>
      <c r="H90" s="25" t="e">
        <f>1000000000/1000/PerfPowerST4[[#This Row],[Cons. MT]]</f>
        <v>#N/A</v>
      </c>
      <c r="I90" s="25" t="e">
        <f>1000000000/2000/PerfPowerST4[[#This Row],[Cons. MT]]</f>
        <v>#N/A</v>
      </c>
      <c r="J90" s="25" t="e">
        <f>1000000000/3000/PerfPowerST4[[#This Row],[Cons. MT]]</f>
        <v>#N/A</v>
      </c>
      <c r="K90" s="25" t="e">
        <f>1000000000/4000/PerfPowerST4[[#This Row],[Cons. MT]]</f>
        <v>#N/A</v>
      </c>
      <c r="L90" s="25" t="e">
        <f>1000000000/5000/PerfPowerST4[[#This Row],[Cons. MT]]</f>
        <v>#N/A</v>
      </c>
      <c r="M90" s="25" t="e">
        <f>1000000000/6000/PerfPowerST4[[#This Row],[Cons. MT]]</f>
        <v>#N/A</v>
      </c>
      <c r="N90" s="25" t="e">
        <f>1000000000/7000/PerfPowerST4[[#This Row],[Cons. MT]]</f>
        <v>#N/A</v>
      </c>
      <c r="O90" s="25" t="e">
        <f>1000000000/8000/PerfPowerST4[[#This Row],[Cons. MT]]</f>
        <v>#N/A</v>
      </c>
      <c r="P90" s="25" t="e">
        <f>1000000000/9000/PerfPowerST4[[#This Row],[Cons. MT]]</f>
        <v>#N/A</v>
      </c>
      <c r="Q90" s="25" t="e">
        <f>1000000000/10000/PerfPowerST4[[#This Row],[Cons. MT]]</f>
        <v>#N/A</v>
      </c>
      <c r="R90" s="25" t="e">
        <f>1000000000/11000/PerfPowerST4[[#This Row],[Cons. MT]]</f>
        <v>#N/A</v>
      </c>
      <c r="S90" s="25" t="e">
        <f>1000000000/12000/PerfPowerST4[[#This Row],[Cons. MT]]</f>
        <v>#N/A</v>
      </c>
      <c r="T90" s="25" t="e">
        <f>1000000000/13000/PerfPowerST4[[#This Row],[Cons. MT]]</f>
        <v>#N/A</v>
      </c>
      <c r="U90" s="25" t="e">
        <f>1000000000/14000/PerfPowerST4[[#This Row],[Cons. MT]]</f>
        <v>#N/A</v>
      </c>
      <c r="V90" s="25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  <c r="R91" s="25" t="e">
        <f>1000000000/11000/PerfPowerST4[[#This Row],[Cons. MT]]</f>
        <v>#N/A</v>
      </c>
      <c r="S91" s="25" t="e">
        <f>1000000000/12000/PerfPowerST4[[#This Row],[Cons. MT]]</f>
        <v>#N/A</v>
      </c>
      <c r="T91" s="25" t="e">
        <f>1000000000/13000/PerfPowerST4[[#This Row],[Cons. MT]]</f>
        <v>#N/A</v>
      </c>
      <c r="U91" s="25" t="e">
        <f>1000000000/14000/PerfPowerST4[[#This Row],[Cons. MT]]</f>
        <v>#N/A</v>
      </c>
      <c r="V91" s="25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  <c r="R92" s="25" t="e">
        <f>1000000000/11000/PerfPowerST4[[#This Row],[Cons. MT]]</f>
        <v>#N/A</v>
      </c>
      <c r="S92" s="25" t="e">
        <f>1000000000/12000/PerfPowerST4[[#This Row],[Cons. MT]]</f>
        <v>#N/A</v>
      </c>
      <c r="T92" s="25" t="e">
        <f>1000000000/13000/PerfPowerST4[[#This Row],[Cons. MT]]</f>
        <v>#N/A</v>
      </c>
      <c r="U92" s="25" t="e">
        <f>1000000000/14000/PerfPowerST4[[#This Row],[Cons. MT]]</f>
        <v>#N/A</v>
      </c>
      <c r="V92" s="25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  <c r="R93" s="25">
        <f>1000000000/11000/PerfPowerST4[[#This Row],[Cons. MT]]</f>
        <v>17.237218602406315</v>
      </c>
      <c r="S93" s="25">
        <f>1000000000/12000/PerfPowerST4[[#This Row],[Cons. MT]]</f>
        <v>15.800783718872456</v>
      </c>
      <c r="T93" s="25">
        <f>1000000000/13000/PerfPowerST4[[#This Row],[Cons. MT]]</f>
        <v>14.585338817420729</v>
      </c>
      <c r="U93" s="25">
        <f>1000000000/14000/PerfPowerST4[[#This Row],[Cons. MT]]</f>
        <v>13.543528901890678</v>
      </c>
      <c r="V93" s="25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4" t="e">
        <f>IFERROR(IF(GeneralTable[[#This Row],[Exclude From Chart]]="X",NA(),GeneralTable[[#This Row],[GraphLabel]]),NA())</f>
        <v>#N/A</v>
      </c>
      <c r="D94" s="14"/>
      <c r="E94" s="17" t="e">
        <f>IFERROR(IF(OR(GeneralTable[[#This Row],[Exclude From Chart]]="X",PerfPowerST4[[#This Row],[ExcludeHere]]="X"),NA(),GeneralTable[[#This Row],[Cons. MT]]),NA())</f>
        <v>#N/A</v>
      </c>
      <c r="F94" s="18" t="e">
        <f>IFERROR(IF(OR(GeneralTable[[#This Row],[Exclude From Chart]]="X",PerfPowerST4[[#This Row],[ExcludeHere]]="X"),NA(),GeneralTable[[#This Row],[Dur. MT]]),NA())</f>
        <v>#N/A</v>
      </c>
      <c r="G94" s="25" t="e">
        <f>1000000000/500/PerfPowerST4[[#This Row],[Cons. MT]]</f>
        <v>#N/A</v>
      </c>
      <c r="H94" s="25" t="e">
        <f>1000000000/1000/PerfPowerST4[[#This Row],[Cons. MT]]</f>
        <v>#N/A</v>
      </c>
      <c r="I94" s="25" t="e">
        <f>1000000000/2000/PerfPowerST4[[#This Row],[Cons. MT]]</f>
        <v>#N/A</v>
      </c>
      <c r="J94" s="25" t="e">
        <f>1000000000/3000/PerfPowerST4[[#This Row],[Cons. MT]]</f>
        <v>#N/A</v>
      </c>
      <c r="K94" s="25" t="e">
        <f>1000000000/4000/PerfPowerST4[[#This Row],[Cons. MT]]</f>
        <v>#N/A</v>
      </c>
      <c r="L94" s="25" t="e">
        <f>1000000000/5000/PerfPowerST4[[#This Row],[Cons. MT]]</f>
        <v>#N/A</v>
      </c>
      <c r="M94" s="25" t="e">
        <f>1000000000/6000/PerfPowerST4[[#This Row],[Cons. MT]]</f>
        <v>#N/A</v>
      </c>
      <c r="N94" s="25" t="e">
        <f>1000000000/7000/PerfPowerST4[[#This Row],[Cons. MT]]</f>
        <v>#N/A</v>
      </c>
      <c r="O94" s="25" t="e">
        <f>1000000000/8000/PerfPowerST4[[#This Row],[Cons. MT]]</f>
        <v>#N/A</v>
      </c>
      <c r="P94" s="25" t="e">
        <f>1000000000/9000/PerfPowerST4[[#This Row],[Cons. MT]]</f>
        <v>#N/A</v>
      </c>
      <c r="Q94" s="25" t="e">
        <f>1000000000/10000/PerfPowerST4[[#This Row],[Cons. MT]]</f>
        <v>#N/A</v>
      </c>
      <c r="R94" s="25" t="e">
        <f>1000000000/11000/PerfPowerST4[[#This Row],[Cons. MT]]</f>
        <v>#N/A</v>
      </c>
      <c r="S94" s="25" t="e">
        <f>1000000000/12000/PerfPowerST4[[#This Row],[Cons. MT]]</f>
        <v>#N/A</v>
      </c>
      <c r="T94" s="25" t="e">
        <f>1000000000/13000/PerfPowerST4[[#This Row],[Cons. MT]]</f>
        <v>#N/A</v>
      </c>
      <c r="U94" s="25" t="e">
        <f>1000000000/14000/PerfPowerST4[[#This Row],[Cons. MT]]</f>
        <v>#N/A</v>
      </c>
      <c r="V94" s="25" t="e">
        <f>1000000000/15000/PerfPowerST4[[#This Row],[Cons. MT]]</f>
        <v>#N/A</v>
      </c>
    </row>
    <row r="95" spans="2:22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  <c r="R95" s="25" t="e">
        <f>1000000000/11000/PerfPowerST4[[#This Row],[Cons. MT]]</f>
        <v>#N/A</v>
      </c>
      <c r="S95" s="25" t="e">
        <f>1000000000/12000/PerfPowerST4[[#This Row],[Cons. MT]]</f>
        <v>#N/A</v>
      </c>
      <c r="T95" s="25" t="e">
        <f>1000000000/13000/PerfPowerST4[[#This Row],[Cons. MT]]</f>
        <v>#N/A</v>
      </c>
      <c r="U95" s="25" t="e">
        <f>1000000000/14000/PerfPowerST4[[#This Row],[Cons. MT]]</f>
        <v>#N/A</v>
      </c>
      <c r="V95" s="25" t="e">
        <f>1000000000/15000/PerfPowerST4[[#This Row],[Cons. MT]]</f>
        <v>#N/A</v>
      </c>
    </row>
    <row r="96" spans="2:22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  <c r="R96" s="25" t="e">
        <f>1000000000/11000/PerfPowerST4[[#This Row],[Cons. MT]]</f>
        <v>#N/A</v>
      </c>
      <c r="S96" s="25" t="e">
        <f>1000000000/12000/PerfPowerST4[[#This Row],[Cons. MT]]</f>
        <v>#N/A</v>
      </c>
      <c r="T96" s="25" t="e">
        <f>1000000000/13000/PerfPowerST4[[#This Row],[Cons. MT]]</f>
        <v>#N/A</v>
      </c>
      <c r="U96" s="25" t="e">
        <f>1000000000/14000/PerfPowerST4[[#This Row],[Cons. MT]]</f>
        <v>#N/A</v>
      </c>
      <c r="V96" s="25" t="e">
        <f>1000000000/15000/PerfPowerST4[[#This Row],[Cons. MT]]</f>
        <v>#N/A</v>
      </c>
    </row>
    <row r="97" spans="2:22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  <c r="R97" s="25">
        <f>1000000000/11000/PerfPowerST4[[#This Row],[Cons. MT]]</f>
        <v>54.452884641563891</v>
      </c>
      <c r="S97" s="25">
        <f>1000000000/12000/PerfPowerST4[[#This Row],[Cons. MT]]</f>
        <v>49.915144254766894</v>
      </c>
      <c r="T97" s="25">
        <f>1000000000/13000/PerfPowerST4[[#This Row],[Cons. MT]]</f>
        <v>46.075517773630978</v>
      </c>
      <c r="U97" s="25">
        <f>1000000000/14000/PerfPowerST4[[#This Row],[Cons. MT]]</f>
        <v>42.784409361228775</v>
      </c>
      <c r="V97" s="25">
        <f>1000000000/15000/PerfPowerST4[[#This Row],[Cons. MT]]</f>
        <v>39.932115403813519</v>
      </c>
    </row>
    <row r="98" spans="2:22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  <c r="R98" s="25">
        <f>1000000000/11000/PerfPowerST4[[#This Row],[Cons. MT]]</f>
        <v>18.936242282402954</v>
      </c>
      <c r="S98" s="25">
        <f>1000000000/12000/PerfPowerST4[[#This Row],[Cons. MT]]</f>
        <v>17.358222092202706</v>
      </c>
      <c r="T98" s="25">
        <f>1000000000/13000/PerfPowerST4[[#This Row],[Cons. MT]]</f>
        <v>16.022974238956344</v>
      </c>
      <c r="U98" s="25">
        <f>1000000000/14000/PerfPowerST4[[#This Row],[Cons. MT]]</f>
        <v>14.878476079030893</v>
      </c>
      <c r="V98" s="25">
        <f>1000000000/15000/PerfPowerST4[[#This Row],[Cons. MT]]</f>
        <v>13.886577673762167</v>
      </c>
    </row>
    <row r="99" spans="2:22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(CZN)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  <c r="R99" s="25">
        <f>1000000000/11000/PerfPowerST4[[#This Row],[Cons. MT]]</f>
        <v>16.708158593841372</v>
      </c>
      <c r="S99" s="25">
        <f>1000000000/12000/PerfPowerST4[[#This Row],[Cons. MT]]</f>
        <v>15.31581204435459</v>
      </c>
      <c r="T99" s="25">
        <f>1000000000/13000/PerfPowerST4[[#This Row],[Cons. MT]]</f>
        <v>14.137672656327315</v>
      </c>
      <c r="U99" s="25">
        <f>1000000000/14000/PerfPowerST4[[#This Row],[Cons. MT]]</f>
        <v>13.12783889516108</v>
      </c>
      <c r="V99" s="25">
        <f>1000000000/15000/PerfPowerST4[[#This Row],[Cons. MT]]</f>
        <v>12.252649635483674</v>
      </c>
    </row>
    <row r="100" spans="2:22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  <c r="R100" s="25">
        <f>1000000000/11000/PerfPowerST4[[#This Row],[Cons. MT]]</f>
        <v>37.395759320893013</v>
      </c>
      <c r="S100" s="25">
        <f>1000000000/12000/PerfPowerST4[[#This Row],[Cons. MT]]</f>
        <v>34.279446044151925</v>
      </c>
      <c r="T100" s="25">
        <f>1000000000/13000/PerfPowerST4[[#This Row],[Cons. MT]]</f>
        <v>31.642565579217163</v>
      </c>
      <c r="U100" s="25">
        <f>1000000000/14000/PerfPowerST4[[#This Row],[Cons. MT]]</f>
        <v>29.382382323558797</v>
      </c>
      <c r="V100" s="25">
        <f>1000000000/15000/PerfPowerST4[[#This Row],[Cons. MT]]</f>
        <v>27.423556835321545</v>
      </c>
    </row>
    <row r="101" spans="2:22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(ADL)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  <c r="R101" s="25">
        <f>1000000000/11000/PerfPowerST4[[#This Row],[Cons. MT]]</f>
        <v>14.582786478840378</v>
      </c>
      <c r="S101" s="25">
        <f>1000000000/12000/PerfPowerST4[[#This Row],[Cons. MT]]</f>
        <v>13.367554272270345</v>
      </c>
      <c r="T101" s="25">
        <f>1000000000/13000/PerfPowerST4[[#This Row],[Cons. MT]]</f>
        <v>12.339280866711087</v>
      </c>
      <c r="U101" s="25">
        <f>1000000000/14000/PerfPowerST4[[#This Row],[Cons. MT]]</f>
        <v>11.457903661946011</v>
      </c>
      <c r="V101" s="25">
        <f>1000000000/15000/PerfPowerST4[[#This Row],[Cons. MT]]</f>
        <v>10.694043417816276</v>
      </c>
    </row>
    <row r="102" spans="2:22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  <c r="R102" s="25" t="e">
        <f>1000000000/11000/PerfPowerST4[[#This Row],[Cons. MT]]</f>
        <v>#N/A</v>
      </c>
      <c r="S102" s="25" t="e">
        <f>1000000000/12000/PerfPowerST4[[#This Row],[Cons. MT]]</f>
        <v>#N/A</v>
      </c>
      <c r="T102" s="25" t="e">
        <f>1000000000/13000/PerfPowerST4[[#This Row],[Cons. MT]]</f>
        <v>#N/A</v>
      </c>
      <c r="U102" s="25" t="e">
        <f>1000000000/14000/PerfPowerST4[[#This Row],[Cons. MT]]</f>
        <v>#N/A</v>
      </c>
      <c r="V102" s="25" t="e">
        <f>1000000000/15000/PerfPowerST4[[#This Row],[Cons. MT]]</f>
        <v>#N/A</v>
      </c>
    </row>
    <row r="103" spans="2:22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(ADL)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  <c r="R103" s="25">
        <f>1000000000/11000/PerfPowerST4[[#This Row],[Cons. MT]]</f>
        <v>12.813120635530783</v>
      </c>
      <c r="S103" s="25">
        <f>1000000000/12000/PerfPowerST4[[#This Row],[Cons. MT]]</f>
        <v>11.745360582569884</v>
      </c>
      <c r="T103" s="25">
        <f>1000000000/13000/PerfPowerST4[[#This Row],[Cons. MT]]</f>
        <v>10.841871306987587</v>
      </c>
      <c r="U103" s="25">
        <f>1000000000/14000/PerfPowerST4[[#This Row],[Cons. MT]]</f>
        <v>10.067451927917045</v>
      </c>
      <c r="V103" s="25">
        <f>1000000000/15000/PerfPowerST4[[#This Row],[Cons. MT]]</f>
        <v>9.3962884660559087</v>
      </c>
    </row>
    <row r="104" spans="2:22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(ADL)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  <c r="R104" s="25">
        <f>1000000000/11000/PerfPowerST4[[#This Row],[Cons. MT]]</f>
        <v>20.342155047905777</v>
      </c>
      <c r="S104" s="25">
        <f>1000000000/12000/PerfPowerST4[[#This Row],[Cons. MT]]</f>
        <v>18.646975460580293</v>
      </c>
      <c r="T104" s="25">
        <f>1000000000/13000/PerfPowerST4[[#This Row],[Cons. MT]]</f>
        <v>17.212592732843348</v>
      </c>
      <c r="U104" s="25">
        <f>1000000000/14000/PerfPowerST4[[#This Row],[Cons. MT]]</f>
        <v>15.983121823354539</v>
      </c>
      <c r="V104" s="25">
        <f>1000000000/15000/PerfPowerST4[[#This Row],[Cons. MT]]</f>
        <v>14.917580368464236</v>
      </c>
    </row>
    <row r="105" spans="2:22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  <c r="R105" s="25" t="e">
        <f>1000000000/11000/PerfPowerST4[[#This Row],[Cons. MT]]</f>
        <v>#N/A</v>
      </c>
      <c r="S105" s="25" t="e">
        <f>1000000000/12000/PerfPowerST4[[#This Row],[Cons. MT]]</f>
        <v>#N/A</v>
      </c>
      <c r="T105" s="25" t="e">
        <f>1000000000/13000/PerfPowerST4[[#This Row],[Cons. MT]]</f>
        <v>#N/A</v>
      </c>
      <c r="U105" s="25" t="e">
        <f>1000000000/14000/PerfPowerST4[[#This Row],[Cons. MT]]</f>
        <v>#N/A</v>
      </c>
      <c r="V105" s="25" t="e">
        <f>1000000000/15000/PerfPowerST4[[#This Row],[Cons. MT]]</f>
        <v>#N/A</v>
      </c>
    </row>
    <row r="106" spans="2:22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(CZN)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  <c r="R106" s="25">
        <f>1000000000/11000/PerfPowerST4[[#This Row],[Cons. MT]]</f>
        <v>33.906753038468906</v>
      </c>
      <c r="S106" s="25">
        <f>1000000000/12000/PerfPowerST4[[#This Row],[Cons. MT]]</f>
        <v>31.081190285263162</v>
      </c>
      <c r="T106" s="25">
        <f>1000000000/13000/PerfPowerST4[[#This Row],[Cons. MT]]</f>
        <v>28.690329494089074</v>
      </c>
      <c r="U106" s="25">
        <f>1000000000/14000/PerfPowerST4[[#This Row],[Cons. MT]]</f>
        <v>26.641020244511285</v>
      </c>
      <c r="V106" s="25">
        <f>1000000000/15000/PerfPowerST4[[#This Row],[Cons. MT]]</f>
        <v>24.864952228210534</v>
      </c>
    </row>
    <row r="107" spans="2:22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  <c r="R107" s="25" t="e">
        <f>1000000000/11000/PerfPowerST4[[#This Row],[Cons. MT]]</f>
        <v>#N/A</v>
      </c>
      <c r="S107" s="25" t="e">
        <f>1000000000/12000/PerfPowerST4[[#This Row],[Cons. MT]]</f>
        <v>#N/A</v>
      </c>
      <c r="T107" s="25" t="e">
        <f>1000000000/13000/PerfPowerST4[[#This Row],[Cons. MT]]</f>
        <v>#N/A</v>
      </c>
      <c r="U107" s="25" t="e">
        <f>1000000000/14000/PerfPowerST4[[#This Row],[Cons. MT]]</f>
        <v>#N/A</v>
      </c>
      <c r="V107" s="25" t="e">
        <f>1000000000/15000/PerfPowerST4[[#This Row],[Cons. MT]]</f>
        <v>#N/A</v>
      </c>
    </row>
    <row r="108" spans="2:22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(ADL)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  <c r="R108" s="25">
        <f>1000000000/11000/PerfPowerST4[[#This Row],[Cons. MT]]</f>
        <v>26.011184809468073</v>
      </c>
      <c r="S108" s="25">
        <f>1000000000/12000/PerfPowerST4[[#This Row],[Cons. MT]]</f>
        <v>23.84358607534573</v>
      </c>
      <c r="T108" s="25">
        <f>1000000000/13000/PerfPowerST4[[#This Row],[Cons. MT]]</f>
        <v>22.009464069549907</v>
      </c>
      <c r="U108" s="25">
        <f>1000000000/14000/PerfPowerST4[[#This Row],[Cons. MT]]</f>
        <v>20.437359493153487</v>
      </c>
      <c r="V108" s="25">
        <f>1000000000/15000/PerfPowerST4[[#This Row],[Cons. MT]]</f>
        <v>19.074868860276588</v>
      </c>
    </row>
    <row r="109" spans="2:22" x14ac:dyDescent="0.3">
      <c r="B109" s="24">
        <f>IFERROR(GeneralTable[[#This Row],[Ref.]],NA())</f>
        <v>106</v>
      </c>
      <c r="C109" s="14" t="e">
        <f>IFERROR(IF(GeneralTable[[#This Row],[Exclude From Chart]]="X",NA(),GeneralTable[[#This Row],[GraphLabel]]),NA())</f>
        <v>#N/A</v>
      </c>
      <c r="D109" s="14"/>
      <c r="E109" s="15" t="e">
        <f>IFERROR(IF(OR(GeneralTable[[#This Row],[Exclude From Chart]]="X",PerfPowerST4[[#This Row],[ExcludeHere]]="X"),NA(),GeneralTable[[#This Row],[Cons. MT]]),NA())</f>
        <v>#N/A</v>
      </c>
      <c r="F109" s="16" t="e">
        <f>IFERROR(IF(OR(GeneralTable[[#This Row],[Exclude From Chart]]="X",PerfPowerST4[[#This Row],[ExcludeHere]]="X"),NA(),GeneralTable[[#This Row],[Dur. MT]]),NA())</f>
        <v>#N/A</v>
      </c>
      <c r="G109" s="25" t="e">
        <f>1000000000/500/PerfPowerST4[[#This Row],[Cons. MT]]</f>
        <v>#N/A</v>
      </c>
      <c r="H109" s="25" t="e">
        <f>1000000000/1000/PerfPowerST4[[#This Row],[Cons. MT]]</f>
        <v>#N/A</v>
      </c>
      <c r="I109" s="25" t="e">
        <f>1000000000/2000/PerfPowerST4[[#This Row],[Cons. MT]]</f>
        <v>#N/A</v>
      </c>
      <c r="J109" s="25" t="e">
        <f>1000000000/3000/PerfPowerST4[[#This Row],[Cons. MT]]</f>
        <v>#N/A</v>
      </c>
      <c r="K109" s="25" t="e">
        <f>1000000000/4000/PerfPowerST4[[#This Row],[Cons. MT]]</f>
        <v>#N/A</v>
      </c>
      <c r="L109" s="25" t="e">
        <f>1000000000/5000/PerfPowerST4[[#This Row],[Cons. MT]]</f>
        <v>#N/A</v>
      </c>
      <c r="M109" s="25" t="e">
        <f>1000000000/6000/PerfPowerST4[[#This Row],[Cons. MT]]</f>
        <v>#N/A</v>
      </c>
      <c r="N109" s="25" t="e">
        <f>1000000000/7000/PerfPowerST4[[#This Row],[Cons. MT]]</f>
        <v>#N/A</v>
      </c>
      <c r="O109" s="25" t="e">
        <f>1000000000/8000/PerfPowerST4[[#This Row],[Cons. MT]]</f>
        <v>#N/A</v>
      </c>
      <c r="P109" s="25" t="e">
        <f>1000000000/9000/PerfPowerST4[[#This Row],[Cons. MT]]</f>
        <v>#N/A</v>
      </c>
      <c r="Q109" s="25" t="e">
        <f>1000000000/10000/PerfPowerST4[[#This Row],[Cons. MT]]</f>
        <v>#N/A</v>
      </c>
      <c r="R109" s="25" t="e">
        <f>1000000000/11000/PerfPowerST4[[#This Row],[Cons. MT]]</f>
        <v>#N/A</v>
      </c>
      <c r="S109" s="25" t="e">
        <f>1000000000/12000/PerfPowerST4[[#This Row],[Cons. MT]]</f>
        <v>#N/A</v>
      </c>
      <c r="T109" s="25" t="e">
        <f>1000000000/13000/PerfPowerST4[[#This Row],[Cons. MT]]</f>
        <v>#N/A</v>
      </c>
      <c r="U109" s="25" t="e">
        <f>1000000000/14000/PerfPowerST4[[#This Row],[Cons. MT]]</f>
        <v>#N/A</v>
      </c>
      <c r="V109" s="25" t="e">
        <f>1000000000/15000/PerfPowerST4[[#This Row],[Cons. MT]]</f>
        <v>#N/A</v>
      </c>
    </row>
    <row r="110" spans="2:22" x14ac:dyDescent="0.3">
      <c r="B110" s="24">
        <f>IFERROR(GeneralTable[[#This Row],[Ref.]],NA())</f>
        <v>107</v>
      </c>
      <c r="C110" s="14" t="str">
        <f>IFERROR(IF(GeneralTable[[#This Row],[Exclude From Chart]]="X",NA(),GeneralTable[[#This Row],[GraphLabel]]),NA())</f>
        <v>R7 6850H (RMB) [107]</v>
      </c>
      <c r="D110" s="14"/>
      <c r="E110" s="15">
        <f>IFERROR(IF(OR(GeneralTable[[#This Row],[Exclude From Chart]]="X",PerfPowerST4[[#This Row],[ExcludeHere]]="X"),NA(),GeneralTable[[#This Row],[Cons. MT]]),NA())</f>
        <v>2500</v>
      </c>
      <c r="F110" s="16">
        <f>IFERROR(IF(OR(GeneralTable[[#This Row],[Exclude From Chart]]="X",PerfPowerST4[[#This Row],[ExcludeHere]]="X"),NA(),GeneralTable[[#This Row],[Dur. MT]]),NA())</f>
        <v>79.349999999999994</v>
      </c>
      <c r="G110" s="25">
        <f>1000000000/500/PerfPowerST4[[#This Row],[Cons. MT]]</f>
        <v>800</v>
      </c>
      <c r="H110" s="25">
        <f>1000000000/1000/PerfPowerST4[[#This Row],[Cons. MT]]</f>
        <v>400</v>
      </c>
      <c r="I110" s="25">
        <f>1000000000/2000/PerfPowerST4[[#This Row],[Cons. MT]]</f>
        <v>200</v>
      </c>
      <c r="J110" s="25">
        <f>1000000000/3000/PerfPowerST4[[#This Row],[Cons. MT]]</f>
        <v>133.33333333333331</v>
      </c>
      <c r="K110" s="25">
        <f>1000000000/4000/PerfPowerST4[[#This Row],[Cons. MT]]</f>
        <v>100</v>
      </c>
      <c r="L110" s="25">
        <f>1000000000/5000/PerfPowerST4[[#This Row],[Cons. MT]]</f>
        <v>80</v>
      </c>
      <c r="M110" s="25">
        <f>1000000000/6000/PerfPowerST4[[#This Row],[Cons. MT]]</f>
        <v>66.666666666666657</v>
      </c>
      <c r="N110" s="25">
        <f>1000000000/7000/PerfPowerST4[[#This Row],[Cons. MT]]</f>
        <v>57.142857142857146</v>
      </c>
      <c r="O110" s="25">
        <f>1000000000/8000/PerfPowerST4[[#This Row],[Cons. MT]]</f>
        <v>50</v>
      </c>
      <c r="P110" s="25">
        <f>1000000000/9000/PerfPowerST4[[#This Row],[Cons. MT]]</f>
        <v>44.444444444444443</v>
      </c>
      <c r="Q110" s="25">
        <f>1000000000/10000/PerfPowerST4[[#This Row],[Cons. MT]]</f>
        <v>40</v>
      </c>
      <c r="R110" s="25">
        <f>1000000000/11000/PerfPowerST4[[#This Row],[Cons. MT]]</f>
        <v>36.363636363636367</v>
      </c>
      <c r="S110" s="25">
        <f>1000000000/12000/PerfPowerST4[[#This Row],[Cons. MT]]</f>
        <v>33.333333333333329</v>
      </c>
      <c r="T110" s="25">
        <f>1000000000/13000/PerfPowerST4[[#This Row],[Cons. MT]]</f>
        <v>30.76923076923077</v>
      </c>
      <c r="U110" s="25">
        <f>1000000000/14000/PerfPowerST4[[#This Row],[Cons. MT]]</f>
        <v>28.571428571428573</v>
      </c>
      <c r="V110" s="25">
        <f>1000000000/15000/PerfPowerST4[[#This Row],[Cons. MT]]</f>
        <v>26.666666666666668</v>
      </c>
    </row>
    <row r="111" spans="2:22" x14ac:dyDescent="0.3">
      <c r="B111" s="24">
        <f>IFERROR(GeneralTable[[#This Row],[Ref.]],NA())</f>
        <v>108</v>
      </c>
      <c r="C111" s="14" t="str">
        <f>IFERROR(IF(GeneralTable[[#This Row],[Exclude From Chart]]="X",NA(),GeneralTable[[#This Row],[GraphLabel]]),NA())</f>
        <v>R5 7600X (RPL) [108]</v>
      </c>
      <c r="D111" s="14"/>
      <c r="E111" s="15">
        <f>IFERROR(IF(OR(GeneralTable[[#This Row],[Exclude From Chart]]="X",PerfPowerST4[[#This Row],[ExcludeHere]]="X"),NA(),GeneralTable[[#This Row],[Cons. MT]]),NA())</f>
        <v>5156</v>
      </c>
      <c r="F111" s="16">
        <f>IFERROR(IF(OR(GeneralTable[[#This Row],[Exclude From Chart]]="X",PerfPowerST4[[#This Row],[ExcludeHere]]="X"),NA(),GeneralTable[[#This Row],[Dur. MT]]),NA())</f>
        <v>59.03</v>
      </c>
      <c r="G111" s="25">
        <f>1000000000/500/PerfPowerST4[[#This Row],[Cons. MT]]</f>
        <v>387.89759503491081</v>
      </c>
      <c r="H111" s="25">
        <f>1000000000/1000/PerfPowerST4[[#This Row],[Cons. MT]]</f>
        <v>193.9487975174554</v>
      </c>
      <c r="I111" s="25">
        <f>1000000000/2000/PerfPowerST4[[#This Row],[Cons. MT]]</f>
        <v>96.974398758727702</v>
      </c>
      <c r="J111" s="25">
        <f>1000000000/3000/PerfPowerST4[[#This Row],[Cons. MT]]</f>
        <v>64.649599172485125</v>
      </c>
      <c r="K111" s="25">
        <f>1000000000/4000/PerfPowerST4[[#This Row],[Cons. MT]]</f>
        <v>48.487199379363851</v>
      </c>
      <c r="L111" s="25">
        <f>1000000000/5000/PerfPowerST4[[#This Row],[Cons. MT]]</f>
        <v>38.789759503491076</v>
      </c>
      <c r="M111" s="25">
        <f>1000000000/6000/PerfPowerST4[[#This Row],[Cons. MT]]</f>
        <v>32.324799586242563</v>
      </c>
      <c r="N111" s="25">
        <f>1000000000/7000/PerfPowerST4[[#This Row],[Cons. MT]]</f>
        <v>27.706971073922201</v>
      </c>
      <c r="O111" s="25">
        <f>1000000000/8000/PerfPowerST4[[#This Row],[Cons. MT]]</f>
        <v>24.243599689681925</v>
      </c>
      <c r="P111" s="25">
        <f>1000000000/9000/PerfPowerST4[[#This Row],[Cons. MT]]</f>
        <v>21.549866390828377</v>
      </c>
      <c r="Q111" s="25">
        <f>1000000000/10000/PerfPowerST4[[#This Row],[Cons. MT]]</f>
        <v>19.394879751745538</v>
      </c>
      <c r="R111" s="25">
        <f>1000000000/11000/PerfPowerST4[[#This Row],[Cons. MT]]</f>
        <v>17.631708865223217</v>
      </c>
      <c r="S111" s="25">
        <f>1000000000/12000/PerfPowerST4[[#This Row],[Cons. MT]]</f>
        <v>16.162399793121281</v>
      </c>
      <c r="T111" s="25">
        <f>1000000000/13000/PerfPowerST4[[#This Row],[Cons. MT]]</f>
        <v>14.919138270573491</v>
      </c>
      <c r="U111" s="25">
        <f>1000000000/14000/PerfPowerST4[[#This Row],[Cons. MT]]</f>
        <v>13.853485536961101</v>
      </c>
      <c r="V111" s="25">
        <f>1000000000/15000/PerfPowerST4[[#This Row],[Cons. MT]]</f>
        <v>12.929919834497028</v>
      </c>
    </row>
    <row r="112" spans="2:22" x14ac:dyDescent="0.3">
      <c r="B112" s="24">
        <f>IFERROR(GeneralTable[[#This Row],[Ref.]],NA())</f>
        <v>109</v>
      </c>
      <c r="C112" s="14" t="str">
        <f>IFERROR(IF(GeneralTable[[#This Row],[Exclude From Chart]]="X",NA(),GeneralTable[[#This Row],[GraphLabel]]),NA())</f>
        <v>R7 7700X (RPL) [109]</v>
      </c>
      <c r="D112" s="14"/>
      <c r="E112" s="15">
        <f>IFERROR(IF(OR(GeneralTable[[#This Row],[Exclude From Chart]]="X",PerfPowerST4[[#This Row],[ExcludeHere]]="X"),NA(),GeneralTable[[#This Row],[Cons. MT]]),NA())</f>
        <v>4821</v>
      </c>
      <c r="F112" s="16">
        <f>IFERROR(IF(OR(GeneralTable[[#This Row],[Exclude From Chart]]="X",PerfPowerST4[[#This Row],[ExcludeHere]]="X"),NA(),GeneralTable[[#This Row],[Dur. MT]]),NA())</f>
        <v>46.68</v>
      </c>
      <c r="G112" s="25">
        <f>1000000000/500/PerfPowerST4[[#This Row],[Cons. MT]]</f>
        <v>414.8516905206389</v>
      </c>
      <c r="H112" s="25">
        <f>1000000000/1000/PerfPowerST4[[#This Row],[Cons. MT]]</f>
        <v>207.42584526031945</v>
      </c>
      <c r="I112" s="25">
        <f>1000000000/2000/PerfPowerST4[[#This Row],[Cons. MT]]</f>
        <v>103.71292263015972</v>
      </c>
      <c r="J112" s="25">
        <f>1000000000/3000/PerfPowerST4[[#This Row],[Cons. MT]]</f>
        <v>69.141948420106473</v>
      </c>
      <c r="K112" s="25">
        <f>1000000000/4000/PerfPowerST4[[#This Row],[Cons. MT]]</f>
        <v>51.856461315079862</v>
      </c>
      <c r="L112" s="25">
        <f>1000000000/5000/PerfPowerST4[[#This Row],[Cons. MT]]</f>
        <v>41.485169052063888</v>
      </c>
      <c r="M112" s="25">
        <f>1000000000/6000/PerfPowerST4[[#This Row],[Cons. MT]]</f>
        <v>34.570974210053237</v>
      </c>
      <c r="N112" s="25">
        <f>1000000000/7000/PerfPowerST4[[#This Row],[Cons. MT]]</f>
        <v>29.632263608617066</v>
      </c>
      <c r="O112" s="25">
        <f>1000000000/8000/PerfPowerST4[[#This Row],[Cons. MT]]</f>
        <v>25.928230657539931</v>
      </c>
      <c r="P112" s="25">
        <f>1000000000/9000/PerfPowerST4[[#This Row],[Cons. MT]]</f>
        <v>23.047316140035491</v>
      </c>
      <c r="Q112" s="25">
        <f>1000000000/10000/PerfPowerST4[[#This Row],[Cons. MT]]</f>
        <v>20.742584526031944</v>
      </c>
      <c r="R112" s="25">
        <f>1000000000/11000/PerfPowerST4[[#This Row],[Cons. MT]]</f>
        <v>18.856895023665405</v>
      </c>
      <c r="S112" s="25">
        <f>1000000000/12000/PerfPowerST4[[#This Row],[Cons. MT]]</f>
        <v>17.285487105026618</v>
      </c>
      <c r="T112" s="25">
        <f>1000000000/13000/PerfPowerST4[[#This Row],[Cons. MT]]</f>
        <v>15.955834250793803</v>
      </c>
      <c r="U112" s="25">
        <f>1000000000/14000/PerfPowerST4[[#This Row],[Cons. MT]]</f>
        <v>14.816131804308533</v>
      </c>
      <c r="V112" s="25">
        <f>1000000000/15000/PerfPowerST4[[#This Row],[Cons. MT]]</f>
        <v>13.828389684021296</v>
      </c>
    </row>
    <row r="113" spans="2:22" x14ac:dyDescent="0.3">
      <c r="B113" s="24">
        <f>IFERROR(GeneralTable[[#This Row],[Ref.]],NA())</f>
        <v>110</v>
      </c>
      <c r="C113" s="14" t="str">
        <f>IFERROR(IF(GeneralTable[[#This Row],[Exclude From Chart]]="X",NA(),GeneralTable[[#This Row],[GraphLabel]]),NA())</f>
        <v>R9 7900X (RPL) [110]</v>
      </c>
      <c r="D113" s="14"/>
      <c r="E113" s="15">
        <f>IFERROR(IF(OR(GeneralTable[[#This Row],[Exclude From Chart]]="X",PerfPowerST4[[#This Row],[ExcludeHere]]="X"),NA(),GeneralTable[[#This Row],[Cons. MT]]),NA())</f>
        <v>4764</v>
      </c>
      <c r="F113" s="16">
        <f>IFERROR(IF(OR(GeneralTable[[#This Row],[Exclude From Chart]]="X",PerfPowerST4[[#This Row],[ExcludeHere]]="X"),NA(),GeneralTable[[#This Row],[Dur. MT]]),NA())</f>
        <v>33.520000000000003</v>
      </c>
      <c r="G113" s="25">
        <f>1000000000/500/PerfPowerST4[[#This Row],[Cons. MT]]</f>
        <v>419.81528127623847</v>
      </c>
      <c r="H113" s="25">
        <f>1000000000/1000/PerfPowerST4[[#This Row],[Cons. MT]]</f>
        <v>209.90764063811923</v>
      </c>
      <c r="I113" s="25">
        <f>1000000000/2000/PerfPowerST4[[#This Row],[Cons. MT]]</f>
        <v>104.95382031905962</v>
      </c>
      <c r="J113" s="25">
        <f>1000000000/3000/PerfPowerST4[[#This Row],[Cons. MT]]</f>
        <v>69.96921354603974</v>
      </c>
      <c r="K113" s="25">
        <f>1000000000/4000/PerfPowerST4[[#This Row],[Cons. MT]]</f>
        <v>52.476910159529808</v>
      </c>
      <c r="L113" s="25">
        <f>1000000000/5000/PerfPowerST4[[#This Row],[Cons. MT]]</f>
        <v>41.981528127623847</v>
      </c>
      <c r="M113" s="25">
        <f>1000000000/6000/PerfPowerST4[[#This Row],[Cons. MT]]</f>
        <v>34.98460677301987</v>
      </c>
      <c r="N113" s="25">
        <f>1000000000/7000/PerfPowerST4[[#This Row],[Cons. MT]]</f>
        <v>29.986805805445606</v>
      </c>
      <c r="O113" s="25">
        <f>1000000000/8000/PerfPowerST4[[#This Row],[Cons. MT]]</f>
        <v>26.238455079764904</v>
      </c>
      <c r="P113" s="25">
        <f>1000000000/9000/PerfPowerST4[[#This Row],[Cons. MT]]</f>
        <v>23.323071182013248</v>
      </c>
      <c r="Q113" s="25">
        <f>1000000000/10000/PerfPowerST4[[#This Row],[Cons. MT]]</f>
        <v>20.990764063811923</v>
      </c>
      <c r="R113" s="25">
        <f>1000000000/11000/PerfPowerST4[[#This Row],[Cons. MT]]</f>
        <v>19.082512785283566</v>
      </c>
      <c r="S113" s="25">
        <f>1000000000/12000/PerfPowerST4[[#This Row],[Cons. MT]]</f>
        <v>17.492303386509935</v>
      </c>
      <c r="T113" s="25">
        <f>1000000000/13000/PerfPowerST4[[#This Row],[Cons. MT]]</f>
        <v>16.146741587547634</v>
      </c>
      <c r="U113" s="25">
        <f>1000000000/14000/PerfPowerST4[[#This Row],[Cons. MT]]</f>
        <v>14.993402902722803</v>
      </c>
      <c r="V113" s="25">
        <f>1000000000/15000/PerfPowerST4[[#This Row],[Cons. MT]]</f>
        <v>13.99384270920795</v>
      </c>
    </row>
    <row r="114" spans="2:22" x14ac:dyDescent="0.3">
      <c r="B114" s="24">
        <f>IFERROR(GeneralTable[[#This Row],[Ref.]],NA())</f>
        <v>111</v>
      </c>
      <c r="C114" s="14" t="str">
        <f>IFERROR(IF(GeneralTable[[#This Row],[Exclude From Chart]]="X",NA(),GeneralTable[[#This Row],[GraphLabel]]),NA())</f>
        <v>R9 7950X (RPL) [111]</v>
      </c>
      <c r="D114" s="14"/>
      <c r="E114" s="15">
        <f>IFERROR(IF(OR(GeneralTable[[#This Row],[Exclude From Chart]]="X",PerfPowerST4[[#This Row],[ExcludeHere]]="X"),NA(),GeneralTable[[#This Row],[Cons. MT]]),NA())</f>
        <v>4067</v>
      </c>
      <c r="F114" s="16">
        <f>IFERROR(IF(OR(GeneralTable[[#This Row],[Exclude From Chart]]="X",PerfPowerST4[[#This Row],[ExcludeHere]]="X"),NA(),GeneralTable[[#This Row],[Dur. MT]]),NA())</f>
        <v>27.59</v>
      </c>
      <c r="G114" s="25">
        <f>1000000000/500/PerfPowerST4[[#This Row],[Cons. MT]]</f>
        <v>491.76297024834031</v>
      </c>
      <c r="H114" s="25">
        <f>1000000000/1000/PerfPowerST4[[#This Row],[Cons. MT]]</f>
        <v>245.88148512417015</v>
      </c>
      <c r="I114" s="25">
        <f>1000000000/2000/PerfPowerST4[[#This Row],[Cons. MT]]</f>
        <v>122.94074256208508</v>
      </c>
      <c r="J114" s="25">
        <f>1000000000/3000/PerfPowerST4[[#This Row],[Cons. MT]]</f>
        <v>81.960495041390047</v>
      </c>
      <c r="K114" s="25">
        <f>1000000000/4000/PerfPowerST4[[#This Row],[Cons. MT]]</f>
        <v>61.470371281042539</v>
      </c>
      <c r="L114" s="25">
        <f>1000000000/5000/PerfPowerST4[[#This Row],[Cons. MT]]</f>
        <v>49.176297024834028</v>
      </c>
      <c r="M114" s="25">
        <f>1000000000/6000/PerfPowerST4[[#This Row],[Cons. MT]]</f>
        <v>40.980247520695023</v>
      </c>
      <c r="N114" s="25">
        <f>1000000000/7000/PerfPowerST4[[#This Row],[Cons. MT]]</f>
        <v>35.125926446310025</v>
      </c>
      <c r="O114" s="25">
        <f>1000000000/8000/PerfPowerST4[[#This Row],[Cons. MT]]</f>
        <v>30.735185640521269</v>
      </c>
      <c r="P114" s="25">
        <f>1000000000/9000/PerfPowerST4[[#This Row],[Cons. MT]]</f>
        <v>27.320165013796682</v>
      </c>
      <c r="Q114" s="25">
        <f>1000000000/10000/PerfPowerST4[[#This Row],[Cons. MT]]</f>
        <v>24.588148512417014</v>
      </c>
      <c r="R114" s="25">
        <f>1000000000/11000/PerfPowerST4[[#This Row],[Cons. MT]]</f>
        <v>22.352862284015469</v>
      </c>
      <c r="S114" s="25">
        <f>1000000000/12000/PerfPowerST4[[#This Row],[Cons. MT]]</f>
        <v>20.490123760347512</v>
      </c>
      <c r="T114" s="25">
        <f>1000000000/13000/PerfPowerST4[[#This Row],[Cons. MT]]</f>
        <v>18.913960394166935</v>
      </c>
      <c r="U114" s="25">
        <f>1000000000/14000/PerfPowerST4[[#This Row],[Cons. MT]]</f>
        <v>17.562963223155013</v>
      </c>
      <c r="V114" s="25">
        <f>1000000000/15000/PerfPowerST4[[#This Row],[Cons. MT]]</f>
        <v>16.392099008278013</v>
      </c>
    </row>
    <row r="115" spans="2:22" x14ac:dyDescent="0.3">
      <c r="B115" s="24">
        <f>IFERROR(GeneralTable[[#This Row],[Ref.]],NA())</f>
        <v>112</v>
      </c>
      <c r="C115" s="14" t="str">
        <f>IFERROR(IF(GeneralTable[[#This Row],[Exclude From Chart]]="X",NA(),GeneralTable[[#This Row],[GraphLabel]]),NA())</f>
        <v>R9 7950X (RPL) @88w [112]</v>
      </c>
      <c r="D115" s="14"/>
      <c r="E115" s="15">
        <f>IFERROR(IF(OR(GeneralTable[[#This Row],[Exclude From Chart]]="X",PerfPowerST4[[#This Row],[ExcludeHere]]="X"),NA(),GeneralTable[[#This Row],[Cons. MT]]),NA())</f>
        <v>2564</v>
      </c>
      <c r="F115" s="16">
        <f>IFERROR(IF(OR(GeneralTable[[#This Row],[Exclude From Chart]]="X",PerfPowerST4[[#This Row],[ExcludeHere]]="X"),NA(),GeneralTable[[#This Row],[Dur. MT]]),NA())</f>
        <v>31.53</v>
      </c>
      <c r="G115" s="25">
        <f>1000000000/500/PerfPowerST4[[#This Row],[Cons. MT]]</f>
        <v>780.03120124804991</v>
      </c>
      <c r="H115" s="25">
        <f>1000000000/1000/PerfPowerST4[[#This Row],[Cons. MT]]</f>
        <v>390.01560062402496</v>
      </c>
      <c r="I115" s="25">
        <f>1000000000/2000/PerfPowerST4[[#This Row],[Cons. MT]]</f>
        <v>195.00780031201248</v>
      </c>
      <c r="J115" s="25">
        <f>1000000000/3000/PerfPowerST4[[#This Row],[Cons. MT]]</f>
        <v>130.00520020800832</v>
      </c>
      <c r="K115" s="25">
        <f>1000000000/4000/PerfPowerST4[[#This Row],[Cons. MT]]</f>
        <v>97.503900156006239</v>
      </c>
      <c r="L115" s="25">
        <f>1000000000/5000/PerfPowerST4[[#This Row],[Cons. MT]]</f>
        <v>78.003120124804994</v>
      </c>
      <c r="M115" s="25">
        <f>1000000000/6000/PerfPowerST4[[#This Row],[Cons. MT]]</f>
        <v>65.002600104004159</v>
      </c>
      <c r="N115" s="25">
        <f>1000000000/7000/PerfPowerST4[[#This Row],[Cons. MT]]</f>
        <v>55.716514374860715</v>
      </c>
      <c r="O115" s="25">
        <f>1000000000/8000/PerfPowerST4[[#This Row],[Cons. MT]]</f>
        <v>48.751950078003119</v>
      </c>
      <c r="P115" s="25">
        <f>1000000000/9000/PerfPowerST4[[#This Row],[Cons. MT]]</f>
        <v>43.335066736002773</v>
      </c>
      <c r="Q115" s="25">
        <f>1000000000/10000/PerfPowerST4[[#This Row],[Cons. MT]]</f>
        <v>39.001560062402497</v>
      </c>
      <c r="R115" s="25">
        <f>1000000000/11000/PerfPowerST4[[#This Row],[Cons. MT]]</f>
        <v>35.455963693093182</v>
      </c>
      <c r="S115" s="25">
        <f>1000000000/12000/PerfPowerST4[[#This Row],[Cons. MT]]</f>
        <v>32.50130005200208</v>
      </c>
      <c r="T115" s="25">
        <f>1000000000/13000/PerfPowerST4[[#This Row],[Cons. MT]]</f>
        <v>30.00120004800192</v>
      </c>
      <c r="U115" s="25">
        <f>1000000000/14000/PerfPowerST4[[#This Row],[Cons. MT]]</f>
        <v>27.858257187430358</v>
      </c>
      <c r="V115" s="25">
        <f>1000000000/15000/PerfPowerST4[[#This Row],[Cons. MT]]</f>
        <v>26.001040041601666</v>
      </c>
    </row>
    <row r="116" spans="2:22" x14ac:dyDescent="0.3">
      <c r="B116" s="24">
        <f>IFERROR(GeneralTable[[#This Row],[Ref.]],NA())</f>
        <v>113</v>
      </c>
      <c r="C116" s="14" t="str">
        <f>IFERROR(IF(GeneralTable[[#This Row],[Exclude From Chart]]="X",NA(),GeneralTable[[#This Row],[GraphLabel]]),NA())</f>
        <v>R7 6800U (RMB) @12w [113]</v>
      </c>
      <c r="D116" s="14"/>
      <c r="E116" s="15">
        <f>IFERROR(IF(OR(GeneralTable[[#This Row],[Exclude From Chart]]="X",PerfPowerST4[[#This Row],[ExcludeHere]]="X"),NA(),GeneralTable[[#This Row],[Cons. MT]]),NA())</f>
        <v>1557.9180000000001</v>
      </c>
      <c r="F116" s="16">
        <f>IFERROR(IF(OR(GeneralTable[[#This Row],[Exclude From Chart]]="X",PerfPowerST4[[#This Row],[ExcludeHere]]="X"),NA(),GeneralTable[[#This Row],[Dur. MT]]),NA())</f>
        <v>130.22999999999999</v>
      </c>
      <c r="G116" s="25">
        <f>1000000000/500/PerfPowerST4[[#This Row],[Cons. MT]]</f>
        <v>1283.7646140554252</v>
      </c>
      <c r="H116" s="25">
        <f>1000000000/1000/PerfPowerST4[[#This Row],[Cons. MT]]</f>
        <v>641.88230702771261</v>
      </c>
      <c r="I116" s="25">
        <f>1000000000/2000/PerfPowerST4[[#This Row],[Cons. MT]]</f>
        <v>320.94115351385631</v>
      </c>
      <c r="J116" s="25">
        <f>1000000000/3000/PerfPowerST4[[#This Row],[Cons. MT]]</f>
        <v>213.96076900923751</v>
      </c>
      <c r="K116" s="25">
        <f>1000000000/4000/PerfPowerST4[[#This Row],[Cons. MT]]</f>
        <v>160.47057675692815</v>
      </c>
      <c r="L116" s="25">
        <f>1000000000/5000/PerfPowerST4[[#This Row],[Cons. MT]]</f>
        <v>128.37646140554253</v>
      </c>
      <c r="M116" s="25">
        <f>1000000000/6000/PerfPowerST4[[#This Row],[Cons. MT]]</f>
        <v>106.98038450461875</v>
      </c>
      <c r="N116" s="25">
        <f>1000000000/7000/PerfPowerST4[[#This Row],[Cons. MT]]</f>
        <v>91.697472432530375</v>
      </c>
      <c r="O116" s="25">
        <f>1000000000/8000/PerfPowerST4[[#This Row],[Cons. MT]]</f>
        <v>80.235288378464077</v>
      </c>
      <c r="P116" s="25">
        <f>1000000000/9000/PerfPowerST4[[#This Row],[Cons. MT]]</f>
        <v>71.320256336412513</v>
      </c>
      <c r="Q116" s="25">
        <f>1000000000/10000/PerfPowerST4[[#This Row],[Cons. MT]]</f>
        <v>64.188230702771264</v>
      </c>
      <c r="R116" s="25">
        <f>1000000000/11000/PerfPowerST4[[#This Row],[Cons. MT]]</f>
        <v>58.352937002519326</v>
      </c>
      <c r="S116" s="25">
        <f>1000000000/12000/PerfPowerST4[[#This Row],[Cons. MT]]</f>
        <v>53.490192252309377</v>
      </c>
      <c r="T116" s="25">
        <f>1000000000/13000/PerfPowerST4[[#This Row],[Cons. MT]]</f>
        <v>49.375562079054816</v>
      </c>
      <c r="U116" s="25">
        <f>1000000000/14000/PerfPowerST4[[#This Row],[Cons. MT]]</f>
        <v>45.848736216265188</v>
      </c>
      <c r="V116" s="25">
        <f>1000000000/15000/PerfPowerST4[[#This Row],[Cons. MT]]</f>
        <v>42.792153801847505</v>
      </c>
    </row>
    <row r="117" spans="2:22" x14ac:dyDescent="0.3">
      <c r="B117" s="24">
        <f>IFERROR(GeneralTable[[#This Row],[Ref.]],NA())</f>
        <v>114</v>
      </c>
      <c r="C117" s="14" t="str">
        <f>IFERROR(IF(GeneralTable[[#This Row],[Exclude From Chart]]="X",NA(),GeneralTable[[#This Row],[GraphLabel]]),NA())</f>
        <v>R9 7950X (RPL) @142w [114]</v>
      </c>
      <c r="D117" s="14"/>
      <c r="E117" s="15">
        <f>IFERROR(IF(OR(GeneralTable[[#This Row],[Exclude From Chart]]="X",PerfPowerST4[[#This Row],[ExcludeHere]]="X"),NA(),GeneralTable[[#This Row],[Cons. MT]]),NA())</f>
        <v>3245.53</v>
      </c>
      <c r="F117" s="16">
        <f>IFERROR(IF(OR(GeneralTable[[#This Row],[Exclude From Chart]]="X",PerfPowerST4[[#This Row],[ExcludeHere]]="X"),NA(),GeneralTable[[#This Row],[Dur. MT]]),NA())</f>
        <v>26.56</v>
      </c>
      <c r="G117" s="25">
        <f>1000000000/500/PerfPowerST4[[#This Row],[Cons. MT]]</f>
        <v>616.23217163298443</v>
      </c>
      <c r="H117" s="25">
        <f>1000000000/1000/PerfPowerST4[[#This Row],[Cons. MT]]</f>
        <v>308.11608581649222</v>
      </c>
      <c r="I117" s="25">
        <f>1000000000/2000/PerfPowerST4[[#This Row],[Cons. MT]]</f>
        <v>154.05804290824611</v>
      </c>
      <c r="J117" s="25">
        <f>1000000000/3000/PerfPowerST4[[#This Row],[Cons. MT]]</f>
        <v>102.70536193883073</v>
      </c>
      <c r="K117" s="25">
        <f>1000000000/4000/PerfPowerST4[[#This Row],[Cons. MT]]</f>
        <v>77.029021454123054</v>
      </c>
      <c r="L117" s="25">
        <f>1000000000/5000/PerfPowerST4[[#This Row],[Cons. MT]]</f>
        <v>61.623217163298442</v>
      </c>
      <c r="M117" s="25">
        <f>1000000000/6000/PerfPowerST4[[#This Row],[Cons. MT]]</f>
        <v>51.352680969415367</v>
      </c>
      <c r="N117" s="25">
        <f>1000000000/7000/PerfPowerST4[[#This Row],[Cons. MT]]</f>
        <v>44.01658368807032</v>
      </c>
      <c r="O117" s="25">
        <f>1000000000/8000/PerfPowerST4[[#This Row],[Cons. MT]]</f>
        <v>38.514510727061527</v>
      </c>
      <c r="P117" s="25">
        <f>1000000000/9000/PerfPowerST4[[#This Row],[Cons. MT]]</f>
        <v>34.235120646276911</v>
      </c>
      <c r="Q117" s="25">
        <f>1000000000/10000/PerfPowerST4[[#This Row],[Cons. MT]]</f>
        <v>30.811608581649221</v>
      </c>
      <c r="R117" s="25">
        <f>1000000000/11000/PerfPowerST4[[#This Row],[Cons. MT]]</f>
        <v>28.010553256044748</v>
      </c>
      <c r="S117" s="25">
        <f>1000000000/12000/PerfPowerST4[[#This Row],[Cons. MT]]</f>
        <v>25.676340484707683</v>
      </c>
      <c r="T117" s="25">
        <f>1000000000/13000/PerfPowerST4[[#This Row],[Cons. MT]]</f>
        <v>23.701237370499399</v>
      </c>
      <c r="U117" s="25">
        <f>1000000000/14000/PerfPowerST4[[#This Row],[Cons. MT]]</f>
        <v>22.00829184403516</v>
      </c>
      <c r="V117" s="25">
        <f>1000000000/15000/PerfPowerST4[[#This Row],[Cons. MT]]</f>
        <v>20.54107238776615</v>
      </c>
    </row>
    <row r="118" spans="2:22" x14ac:dyDescent="0.3">
      <c r="B118" s="24">
        <f>IFERROR(GeneralTable[[#This Row],[Ref.]],NA())</f>
        <v>115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  <c r="R118" s="25" t="e">
        <f>1000000000/11000/PerfPowerST4[[#This Row],[Cons. MT]]</f>
        <v>#N/A</v>
      </c>
      <c r="S118" s="25" t="e">
        <f>1000000000/12000/PerfPowerST4[[#This Row],[Cons. MT]]</f>
        <v>#N/A</v>
      </c>
      <c r="T118" s="25" t="e">
        <f>1000000000/13000/PerfPowerST4[[#This Row],[Cons. MT]]</f>
        <v>#N/A</v>
      </c>
      <c r="U118" s="25" t="e">
        <f>1000000000/14000/PerfPowerST4[[#This Row],[Cons. MT]]</f>
        <v>#N/A</v>
      </c>
      <c r="V118" s="25" t="e">
        <f>1000000000/15000/PerfPowerST4[[#This Row],[Cons. MT]]</f>
        <v>#N/A</v>
      </c>
    </row>
    <row r="119" spans="2:22" x14ac:dyDescent="0.3">
      <c r="B119" s="24">
        <f>IFERROR(GeneralTable[[#This Row],[Ref.]],NA())</f>
        <v>116</v>
      </c>
      <c r="C119" s="14" t="str">
        <f>IFERROR(IF(GeneralTable[[#This Row],[Exclude From Chart]]="X",NA(),GeneralTable[[#This Row],[GraphLabel]]),NA())</f>
        <v>R9 3900X (Matisse) [116]</v>
      </c>
      <c r="D119" s="14"/>
      <c r="E119" s="15">
        <f>IFERROR(IF(OR(GeneralTable[[#This Row],[Exclude From Chart]]="X",PerfPowerST4[[#This Row],[ExcludeHere]]="X"),NA(),GeneralTable[[#This Row],[Cons. MT]]),NA())</f>
        <v>6311</v>
      </c>
      <c r="F119" s="16">
        <f>IFERROR(IF(OR(GeneralTable[[#This Row],[Exclude From Chart]]="X",PerfPowerST4[[#This Row],[ExcludeHere]]="X"),NA(),GeneralTable[[#This Row],[Dur. MT]]),NA())</f>
        <v>49.18</v>
      </c>
      <c r="G119" s="25">
        <f>1000000000/500/PerfPowerST4[[#This Row],[Cons. MT]]</f>
        <v>316.90698779908098</v>
      </c>
      <c r="H119" s="25">
        <f>1000000000/1000/PerfPowerST4[[#This Row],[Cons. MT]]</f>
        <v>158.45349389954049</v>
      </c>
      <c r="I119" s="25">
        <f>1000000000/2000/PerfPowerST4[[#This Row],[Cons. MT]]</f>
        <v>79.226746949770245</v>
      </c>
      <c r="J119" s="25">
        <f>1000000000/3000/PerfPowerST4[[#This Row],[Cons. MT]]</f>
        <v>52.817831299846823</v>
      </c>
      <c r="K119" s="25">
        <f>1000000000/4000/PerfPowerST4[[#This Row],[Cons. MT]]</f>
        <v>39.613373474885123</v>
      </c>
      <c r="L119" s="25">
        <f>1000000000/5000/PerfPowerST4[[#This Row],[Cons. MT]]</f>
        <v>31.690698779908097</v>
      </c>
      <c r="M119" s="25">
        <f>1000000000/6000/PerfPowerST4[[#This Row],[Cons. MT]]</f>
        <v>26.408915649923411</v>
      </c>
      <c r="N119" s="25">
        <f>1000000000/7000/PerfPowerST4[[#This Row],[Cons. MT]]</f>
        <v>22.636213414220069</v>
      </c>
      <c r="O119" s="25">
        <f>1000000000/8000/PerfPowerST4[[#This Row],[Cons. MT]]</f>
        <v>19.806686737442561</v>
      </c>
      <c r="P119" s="25">
        <f>1000000000/9000/PerfPowerST4[[#This Row],[Cons. MT]]</f>
        <v>17.60594376661561</v>
      </c>
      <c r="Q119" s="25">
        <f>1000000000/10000/PerfPowerST4[[#This Row],[Cons. MT]]</f>
        <v>15.845349389954048</v>
      </c>
      <c r="R119" s="25">
        <f>1000000000/11000/PerfPowerST4[[#This Row],[Cons. MT]]</f>
        <v>14.404863081776409</v>
      </c>
      <c r="S119" s="25">
        <f>1000000000/12000/PerfPowerST4[[#This Row],[Cons. MT]]</f>
        <v>13.204457824961706</v>
      </c>
      <c r="T119" s="25">
        <f>1000000000/13000/PerfPowerST4[[#This Row],[Cons. MT]]</f>
        <v>12.188730299964652</v>
      </c>
      <c r="U119" s="25">
        <f>1000000000/14000/PerfPowerST4[[#This Row],[Cons. MT]]</f>
        <v>11.318106707110035</v>
      </c>
      <c r="V119" s="25">
        <f>1000000000/15000/PerfPowerST4[[#This Row],[Cons. MT]]</f>
        <v>10.563566259969367</v>
      </c>
    </row>
    <row r="120" spans="2:22" x14ac:dyDescent="0.3">
      <c r="B120" s="24">
        <f>IFERROR(GeneralTable[[#This Row],[Ref.]],NA())</f>
        <v>117</v>
      </c>
      <c r="C120" s="14" t="str">
        <f>IFERROR(IF(GeneralTable[[#This Row],[Exclude From Chart]]="X",NA(),GeneralTable[[#This Row],[GraphLabel]]),NA())</f>
        <v>R7 1800X(Summit Ridge) [117]</v>
      </c>
      <c r="D120" s="14"/>
      <c r="E120" s="15">
        <f>IFERROR(IF(OR(GeneralTable[[#This Row],[Exclude From Chart]]="X",PerfPowerST4[[#This Row],[ExcludeHere]]="X"),NA(),GeneralTable[[#This Row],[Cons. MT]]),NA())</f>
        <v>10507</v>
      </c>
      <c r="F120" s="16">
        <f>IFERROR(IF(OR(GeneralTable[[#This Row],[Exclude From Chart]]="X",PerfPowerST4[[#This Row],[ExcludeHere]]="X"),NA(),GeneralTable[[#This Row],[Dur. MT]]),NA())</f>
        <v>94.55</v>
      </c>
      <c r="G120" s="25">
        <f>1000000000/500/PerfPowerST4[[#This Row],[Cons. MT]]</f>
        <v>190.34929094889122</v>
      </c>
      <c r="H120" s="25">
        <f>1000000000/1000/PerfPowerST4[[#This Row],[Cons. MT]]</f>
        <v>95.174645474445612</v>
      </c>
      <c r="I120" s="25">
        <f>1000000000/2000/PerfPowerST4[[#This Row],[Cons. MT]]</f>
        <v>47.587322737222806</v>
      </c>
      <c r="J120" s="25">
        <f>1000000000/3000/PerfPowerST4[[#This Row],[Cons. MT]]</f>
        <v>31.724881824815199</v>
      </c>
      <c r="K120" s="25">
        <f>1000000000/4000/PerfPowerST4[[#This Row],[Cons. MT]]</f>
        <v>23.793661368611403</v>
      </c>
      <c r="L120" s="25">
        <f>1000000000/5000/PerfPowerST4[[#This Row],[Cons. MT]]</f>
        <v>19.034929094889122</v>
      </c>
      <c r="M120" s="25">
        <f>1000000000/6000/PerfPowerST4[[#This Row],[Cons. MT]]</f>
        <v>15.8624409124076</v>
      </c>
      <c r="N120" s="25">
        <f>1000000000/7000/PerfPowerST4[[#This Row],[Cons. MT]]</f>
        <v>13.596377924920802</v>
      </c>
      <c r="O120" s="25">
        <f>1000000000/8000/PerfPowerST4[[#This Row],[Cons. MT]]</f>
        <v>11.896830684305701</v>
      </c>
      <c r="P120" s="25">
        <f>1000000000/9000/PerfPowerST4[[#This Row],[Cons. MT]]</f>
        <v>10.574960608271734</v>
      </c>
      <c r="Q120" s="25">
        <f>1000000000/10000/PerfPowerST4[[#This Row],[Cons. MT]]</f>
        <v>9.5174645474445612</v>
      </c>
      <c r="R120" s="25">
        <f>1000000000/11000/PerfPowerST4[[#This Row],[Cons. MT]]</f>
        <v>8.652240497676873</v>
      </c>
      <c r="S120" s="25">
        <f>1000000000/12000/PerfPowerST4[[#This Row],[Cons. MT]]</f>
        <v>7.9312204562037998</v>
      </c>
      <c r="T120" s="25">
        <f>1000000000/13000/PerfPowerST4[[#This Row],[Cons. MT]]</f>
        <v>7.3211265749573542</v>
      </c>
      <c r="U120" s="25">
        <f>1000000000/14000/PerfPowerST4[[#This Row],[Cons. MT]]</f>
        <v>6.7981889624604008</v>
      </c>
      <c r="V120" s="25">
        <f>1000000000/15000/PerfPowerST4[[#This Row],[Cons. MT]]</f>
        <v>6.3449763649630411</v>
      </c>
    </row>
    <row r="121" spans="2:22" x14ac:dyDescent="0.3">
      <c r="B121" s="24">
        <f>IFERROR(GeneralTable[[#This Row],[Ref.]],NA())</f>
        <v>118</v>
      </c>
      <c r="C121" s="14" t="str">
        <f>IFERROR(IF(GeneralTable[[#This Row],[Exclude From Chart]]="X",NA(),GeneralTable[[#This Row],[GraphLabel]]),NA())</f>
        <v>i9 13900K (RTL) @250w [118]</v>
      </c>
      <c r="D121" s="14"/>
      <c r="E121" s="15">
        <f>IFERROR(IF(OR(GeneralTable[[#This Row],[Exclude From Chart]]="X",PerfPowerST4[[#This Row],[ExcludeHere]]="X"),NA(),GeneralTable[[#This Row],[Cons. MT]]),NA())</f>
        <v>5356</v>
      </c>
      <c r="F121" s="16">
        <f>IFERROR(IF(OR(GeneralTable[[#This Row],[Exclude From Chart]]="X",PerfPowerST4[[#This Row],[ExcludeHere]]="X"),NA(),GeneralTable[[#This Row],[Dur. MT]]),NA())</f>
        <v>27.27</v>
      </c>
      <c r="G121" s="25">
        <f>1000000000/500/PerfPowerST4[[#This Row],[Cons. MT]]</f>
        <v>373.4129947722181</v>
      </c>
      <c r="H121" s="25">
        <f>1000000000/1000/PerfPowerST4[[#This Row],[Cons. MT]]</f>
        <v>186.70649738610905</v>
      </c>
      <c r="I121" s="25">
        <f>1000000000/2000/PerfPowerST4[[#This Row],[Cons. MT]]</f>
        <v>93.353248693054525</v>
      </c>
      <c r="J121" s="25">
        <f>1000000000/3000/PerfPowerST4[[#This Row],[Cons. MT]]</f>
        <v>62.235499128703012</v>
      </c>
      <c r="K121" s="25">
        <f>1000000000/4000/PerfPowerST4[[#This Row],[Cons. MT]]</f>
        <v>46.676624346527262</v>
      </c>
      <c r="L121" s="25">
        <f>1000000000/5000/PerfPowerST4[[#This Row],[Cons. MT]]</f>
        <v>37.34129947722181</v>
      </c>
      <c r="M121" s="25">
        <f>1000000000/6000/PerfPowerST4[[#This Row],[Cons. MT]]</f>
        <v>31.117749564351506</v>
      </c>
      <c r="N121" s="25">
        <f>1000000000/7000/PerfPowerST4[[#This Row],[Cons. MT]]</f>
        <v>26.67235676944415</v>
      </c>
      <c r="O121" s="25">
        <f>1000000000/8000/PerfPowerST4[[#This Row],[Cons. MT]]</f>
        <v>23.338312173263631</v>
      </c>
      <c r="P121" s="25">
        <f>1000000000/9000/PerfPowerST4[[#This Row],[Cons. MT]]</f>
        <v>20.745166376234337</v>
      </c>
      <c r="Q121" s="25">
        <f>1000000000/10000/PerfPowerST4[[#This Row],[Cons. MT]]</f>
        <v>18.670649738610905</v>
      </c>
      <c r="R121" s="25">
        <f>1000000000/11000/PerfPowerST4[[#This Row],[Cons. MT]]</f>
        <v>16.973317944191731</v>
      </c>
      <c r="S121" s="25">
        <f>1000000000/12000/PerfPowerST4[[#This Row],[Cons. MT]]</f>
        <v>15.558874782175753</v>
      </c>
      <c r="T121" s="25">
        <f>1000000000/13000/PerfPowerST4[[#This Row],[Cons. MT]]</f>
        <v>14.362038260469925</v>
      </c>
      <c r="U121" s="25">
        <f>1000000000/14000/PerfPowerST4[[#This Row],[Cons. MT]]</f>
        <v>13.336178384722075</v>
      </c>
      <c r="V121" s="25">
        <f>1000000000/15000/PerfPowerST4[[#This Row],[Cons. MT]]</f>
        <v>12.447099825740603</v>
      </c>
    </row>
    <row r="122" spans="2:22" x14ac:dyDescent="0.3">
      <c r="B122" s="24">
        <f>IFERROR(GeneralTable[[#This Row],[Ref.]],NA())</f>
        <v>119</v>
      </c>
      <c r="C122" s="14" t="str">
        <f>IFERROR(IF(GeneralTable[[#This Row],[Exclude From Chart]]="X",NA(),GeneralTable[[#This Row],[GraphLabel]]),NA())</f>
        <v>i9 13900K (RTL) @160w [119]</v>
      </c>
      <c r="D122" s="14"/>
      <c r="E122" s="15">
        <f>IFERROR(IF(OR(GeneralTable[[#This Row],[Exclude From Chart]]="X",PerfPowerST4[[#This Row],[ExcludeHere]]="X"),NA(),GeneralTable[[#This Row],[Cons. MT]]),NA())</f>
        <v>3964</v>
      </c>
      <c r="F122" s="16">
        <f>IFERROR(IF(OR(GeneralTable[[#This Row],[Exclude From Chart]]="X",PerfPowerST4[[#This Row],[ExcludeHere]]="X"),NA(),GeneralTable[[#This Row],[Dur. MT]]),NA())</f>
        <v>29.55</v>
      </c>
      <c r="G122" s="25">
        <f>1000000000/500/PerfPowerST4[[#This Row],[Cons. MT]]</f>
        <v>504.54086781029264</v>
      </c>
      <c r="H122" s="25">
        <f>1000000000/1000/PerfPowerST4[[#This Row],[Cons. MT]]</f>
        <v>252.27043390514632</v>
      </c>
      <c r="I122" s="25">
        <f>1000000000/2000/PerfPowerST4[[#This Row],[Cons. MT]]</f>
        <v>126.13521695257316</v>
      </c>
      <c r="J122" s="25">
        <f>1000000000/3000/PerfPowerST4[[#This Row],[Cons. MT]]</f>
        <v>84.090144635048773</v>
      </c>
      <c r="K122" s="25">
        <f>1000000000/4000/PerfPowerST4[[#This Row],[Cons. MT]]</f>
        <v>63.06760847628658</v>
      </c>
      <c r="L122" s="25">
        <f>1000000000/5000/PerfPowerST4[[#This Row],[Cons. MT]]</f>
        <v>50.454086781029261</v>
      </c>
      <c r="M122" s="25">
        <f>1000000000/6000/PerfPowerST4[[#This Row],[Cons. MT]]</f>
        <v>42.045072317524387</v>
      </c>
      <c r="N122" s="25">
        <f>1000000000/7000/PerfPowerST4[[#This Row],[Cons. MT]]</f>
        <v>36.038633415020904</v>
      </c>
      <c r="O122" s="25">
        <f>1000000000/8000/PerfPowerST4[[#This Row],[Cons. MT]]</f>
        <v>31.53380423814329</v>
      </c>
      <c r="P122" s="25">
        <f>1000000000/9000/PerfPowerST4[[#This Row],[Cons. MT]]</f>
        <v>28.030048211682924</v>
      </c>
      <c r="Q122" s="25">
        <f>1000000000/10000/PerfPowerST4[[#This Row],[Cons. MT]]</f>
        <v>25.227043390514631</v>
      </c>
      <c r="R122" s="25">
        <f>1000000000/11000/PerfPowerST4[[#This Row],[Cons. MT]]</f>
        <v>22.933675809558757</v>
      </c>
      <c r="S122" s="25">
        <f>1000000000/12000/PerfPowerST4[[#This Row],[Cons. MT]]</f>
        <v>21.022536158762193</v>
      </c>
      <c r="T122" s="25">
        <f>1000000000/13000/PerfPowerST4[[#This Row],[Cons. MT]]</f>
        <v>19.405417992703562</v>
      </c>
      <c r="U122" s="25">
        <f>1000000000/14000/PerfPowerST4[[#This Row],[Cons. MT]]</f>
        <v>18.019316707510452</v>
      </c>
      <c r="V122" s="25">
        <f>1000000000/15000/PerfPowerST4[[#This Row],[Cons. MT]]</f>
        <v>16.818028927009756</v>
      </c>
    </row>
    <row r="123" spans="2:22" x14ac:dyDescent="0.3">
      <c r="B123" s="24">
        <f>IFERROR(GeneralTable[[#This Row],[Ref.]],NA())</f>
        <v>120</v>
      </c>
      <c r="C123" s="14" t="str">
        <f>IFERROR(IF(GeneralTable[[#This Row],[Exclude From Chart]]="X",NA(),GeneralTable[[#This Row],[GraphLabel]]),NA())</f>
        <v>i9 13900K (RTL) @100w [120]</v>
      </c>
      <c r="D123" s="14"/>
      <c r="E123" s="15">
        <f>IFERROR(IF(OR(GeneralTable[[#This Row],[Exclude From Chart]]="X",PerfPowerST4[[#This Row],[ExcludeHere]]="X"),NA(),GeneralTable[[#This Row],[Cons. MT]]),NA())</f>
        <v>2947</v>
      </c>
      <c r="F123" s="16">
        <f>IFERROR(IF(OR(GeneralTable[[#This Row],[Exclude From Chart]]="X",PerfPowerST4[[#This Row],[ExcludeHere]]="X"),NA(),GeneralTable[[#This Row],[Dur. MT]]),NA())</f>
        <v>33.47</v>
      </c>
      <c r="G123" s="25">
        <f>1000000000/500/PerfPowerST4[[#This Row],[Cons. MT]]</f>
        <v>678.65626060400405</v>
      </c>
      <c r="H123" s="25">
        <f>1000000000/1000/PerfPowerST4[[#This Row],[Cons. MT]]</f>
        <v>339.32813030200202</v>
      </c>
      <c r="I123" s="25">
        <f>1000000000/2000/PerfPowerST4[[#This Row],[Cons. MT]]</f>
        <v>169.66406515100101</v>
      </c>
      <c r="J123" s="25">
        <f>1000000000/3000/PerfPowerST4[[#This Row],[Cons. MT]]</f>
        <v>113.10937676733401</v>
      </c>
      <c r="K123" s="25">
        <f>1000000000/4000/PerfPowerST4[[#This Row],[Cons. MT]]</f>
        <v>84.832032575500506</v>
      </c>
      <c r="L123" s="25">
        <f>1000000000/5000/PerfPowerST4[[#This Row],[Cons. MT]]</f>
        <v>67.865626060400402</v>
      </c>
      <c r="M123" s="25">
        <f>1000000000/6000/PerfPowerST4[[#This Row],[Cons. MT]]</f>
        <v>56.554688383667006</v>
      </c>
      <c r="N123" s="25">
        <f>1000000000/7000/PerfPowerST4[[#This Row],[Cons. MT]]</f>
        <v>48.475447186000295</v>
      </c>
      <c r="O123" s="25">
        <f>1000000000/8000/PerfPowerST4[[#This Row],[Cons. MT]]</f>
        <v>42.416016287750253</v>
      </c>
      <c r="P123" s="25">
        <f>1000000000/9000/PerfPowerST4[[#This Row],[Cons. MT]]</f>
        <v>37.703125589111337</v>
      </c>
      <c r="Q123" s="25">
        <f>1000000000/10000/PerfPowerST4[[#This Row],[Cons. MT]]</f>
        <v>33.932813030200201</v>
      </c>
      <c r="R123" s="25">
        <f>1000000000/11000/PerfPowerST4[[#This Row],[Cons. MT]]</f>
        <v>30.848011845636549</v>
      </c>
      <c r="S123" s="25">
        <f>1000000000/12000/PerfPowerST4[[#This Row],[Cons. MT]]</f>
        <v>28.277344191833503</v>
      </c>
      <c r="T123" s="25">
        <f>1000000000/13000/PerfPowerST4[[#This Row],[Cons. MT]]</f>
        <v>26.102163869384771</v>
      </c>
      <c r="U123" s="25">
        <f>1000000000/14000/PerfPowerST4[[#This Row],[Cons. MT]]</f>
        <v>24.237723593000148</v>
      </c>
      <c r="V123" s="25">
        <f>1000000000/15000/PerfPowerST4[[#This Row],[Cons. MT]]</f>
        <v>22.621875353466805</v>
      </c>
    </row>
    <row r="124" spans="2:22" x14ac:dyDescent="0.3">
      <c r="B124" s="24">
        <f>IFERROR(GeneralTable[[#This Row],[Ref.]],NA())</f>
        <v>121</v>
      </c>
      <c r="C124" s="14" t="str">
        <f>IFERROR(IF(GeneralTable[[#This Row],[Exclude From Chart]]="X",NA(),GeneralTable[[#This Row],[GraphLabel]]),NA())</f>
        <v>i9 13900K (RTL) @65w [121]</v>
      </c>
      <c r="D124" s="14"/>
      <c r="E124" s="15">
        <f>IFERROR(IF(OR(GeneralTable[[#This Row],[Exclude From Chart]]="X",PerfPowerST4[[#This Row],[ExcludeHere]]="X"),NA(),GeneralTable[[#This Row],[Cons. MT]]),NA())</f>
        <v>2361</v>
      </c>
      <c r="F124" s="16">
        <f>IFERROR(IF(OR(GeneralTable[[#This Row],[Exclude From Chart]]="X",PerfPowerST4[[#This Row],[ExcludeHere]]="X"),NA(),GeneralTable[[#This Row],[Dur. MT]]),NA())</f>
        <v>39.67</v>
      </c>
      <c r="G124" s="25">
        <f>1000000000/500/PerfPowerST4[[#This Row],[Cons. MT]]</f>
        <v>847.0986869970352</v>
      </c>
      <c r="H124" s="25">
        <f>1000000000/1000/PerfPowerST4[[#This Row],[Cons. MT]]</f>
        <v>423.5493434985176</v>
      </c>
      <c r="I124" s="25">
        <f>1000000000/2000/PerfPowerST4[[#This Row],[Cons. MT]]</f>
        <v>211.7746717492588</v>
      </c>
      <c r="J124" s="25">
        <f>1000000000/3000/PerfPowerST4[[#This Row],[Cons. MT]]</f>
        <v>141.18311449950585</v>
      </c>
      <c r="K124" s="25">
        <f>1000000000/4000/PerfPowerST4[[#This Row],[Cons. MT]]</f>
        <v>105.8873358746294</v>
      </c>
      <c r="L124" s="25">
        <f>1000000000/5000/PerfPowerST4[[#This Row],[Cons. MT]]</f>
        <v>84.70986869970352</v>
      </c>
      <c r="M124" s="25">
        <f>1000000000/6000/PerfPowerST4[[#This Row],[Cons. MT]]</f>
        <v>70.591557249752924</v>
      </c>
      <c r="N124" s="25">
        <f>1000000000/7000/PerfPowerST4[[#This Row],[Cons. MT]]</f>
        <v>60.507049071216805</v>
      </c>
      <c r="O124" s="25">
        <f>1000000000/8000/PerfPowerST4[[#This Row],[Cons. MT]]</f>
        <v>52.9436679373147</v>
      </c>
      <c r="P124" s="25">
        <f>1000000000/9000/PerfPowerST4[[#This Row],[Cons. MT]]</f>
        <v>47.061038166501952</v>
      </c>
      <c r="Q124" s="25">
        <f>1000000000/10000/PerfPowerST4[[#This Row],[Cons. MT]]</f>
        <v>42.35493434985176</v>
      </c>
      <c r="R124" s="25">
        <f>1000000000/11000/PerfPowerST4[[#This Row],[Cons. MT]]</f>
        <v>38.50448577259251</v>
      </c>
      <c r="S124" s="25">
        <f>1000000000/12000/PerfPowerST4[[#This Row],[Cons. MT]]</f>
        <v>35.295778624876462</v>
      </c>
      <c r="T124" s="25">
        <f>1000000000/13000/PerfPowerST4[[#This Row],[Cons. MT]]</f>
        <v>32.5807187306552</v>
      </c>
      <c r="U124" s="25">
        <f>1000000000/14000/PerfPowerST4[[#This Row],[Cons. MT]]</f>
        <v>30.253524535608403</v>
      </c>
      <c r="V124" s="25">
        <f>1000000000/15000/PerfPowerST4[[#This Row],[Cons. MT]]</f>
        <v>28.236622899901175</v>
      </c>
    </row>
    <row r="125" spans="2:22" x14ac:dyDescent="0.3">
      <c r="B125" s="24">
        <f>IFERROR(GeneralTable[[#This Row],[Ref.]],NA())</f>
        <v>122</v>
      </c>
      <c r="C125" s="14" t="str">
        <f>IFERROR(IF(GeneralTable[[#This Row],[Exclude From Chart]]="X",NA(),GeneralTable[[#This Row],[GraphLabel]]),NA())</f>
        <v>R7 6800U (RMB) @25w [122]</v>
      </c>
      <c r="D125" s="14"/>
      <c r="E125" s="15">
        <f>IFERROR(IF(OR(GeneralTable[[#This Row],[Exclude From Chart]]="X",PerfPowerST4[[#This Row],[ExcludeHere]]="X"),NA(),GeneralTable[[#This Row],[Cons. MT]]),NA())</f>
        <v>2204.2800000000002</v>
      </c>
      <c r="F125" s="16">
        <f>IFERROR(IF(OR(GeneralTable[[#This Row],[Exclude From Chart]]="X",PerfPowerST4[[#This Row],[ExcludeHere]]="X"),NA(),GeneralTable[[#This Row],[Dur. MT]]),NA())</f>
        <v>88.08</v>
      </c>
      <c r="G125" s="25">
        <f>1000000000/500/PerfPowerST4[[#This Row],[Cons. MT]]</f>
        <v>907.32574809007917</v>
      </c>
      <c r="H125" s="25">
        <f>1000000000/1000/PerfPowerST4[[#This Row],[Cons. MT]]</f>
        <v>453.66287404503959</v>
      </c>
      <c r="I125" s="25">
        <f>1000000000/2000/PerfPowerST4[[#This Row],[Cons. MT]]</f>
        <v>226.83143702251979</v>
      </c>
      <c r="J125" s="25">
        <f>1000000000/3000/PerfPowerST4[[#This Row],[Cons. MT]]</f>
        <v>151.2209580150132</v>
      </c>
      <c r="K125" s="25">
        <f>1000000000/4000/PerfPowerST4[[#This Row],[Cons. MT]]</f>
        <v>113.4157185112599</v>
      </c>
      <c r="L125" s="25">
        <f>1000000000/5000/PerfPowerST4[[#This Row],[Cons. MT]]</f>
        <v>90.732574809007929</v>
      </c>
      <c r="M125" s="25">
        <f>1000000000/6000/PerfPowerST4[[#This Row],[Cons. MT]]</f>
        <v>75.610479007506598</v>
      </c>
      <c r="N125" s="25">
        <f>1000000000/7000/PerfPowerST4[[#This Row],[Cons. MT]]</f>
        <v>64.808982006434235</v>
      </c>
      <c r="O125" s="25">
        <f>1000000000/8000/PerfPowerST4[[#This Row],[Cons. MT]]</f>
        <v>56.707859255629948</v>
      </c>
      <c r="P125" s="25">
        <f>1000000000/9000/PerfPowerST4[[#This Row],[Cons. MT]]</f>
        <v>50.406986005004399</v>
      </c>
      <c r="Q125" s="25">
        <f>1000000000/10000/PerfPowerST4[[#This Row],[Cons. MT]]</f>
        <v>45.366287404503964</v>
      </c>
      <c r="R125" s="25">
        <f>1000000000/11000/PerfPowerST4[[#This Row],[Cons. MT]]</f>
        <v>41.242079458639964</v>
      </c>
      <c r="S125" s="25">
        <f>1000000000/12000/PerfPowerST4[[#This Row],[Cons. MT]]</f>
        <v>37.805239503753299</v>
      </c>
      <c r="T125" s="25">
        <f>1000000000/13000/PerfPowerST4[[#This Row],[Cons. MT]]</f>
        <v>34.897144157310741</v>
      </c>
      <c r="U125" s="25">
        <f>1000000000/14000/PerfPowerST4[[#This Row],[Cons. MT]]</f>
        <v>32.404491003217117</v>
      </c>
      <c r="V125" s="25">
        <f>1000000000/15000/PerfPowerST4[[#This Row],[Cons. MT]]</f>
        <v>30.244191603002644</v>
      </c>
    </row>
    <row r="126" spans="2:22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  <c r="R126" s="25" t="e">
        <f>1000000000/11000/PerfPowerST4[[#This Row],[Cons. MT]]</f>
        <v>#N/A</v>
      </c>
      <c r="S126" s="25" t="e">
        <f>1000000000/12000/PerfPowerST4[[#This Row],[Cons. MT]]</f>
        <v>#N/A</v>
      </c>
      <c r="T126" s="25" t="e">
        <f>1000000000/13000/PerfPowerST4[[#This Row],[Cons. MT]]</f>
        <v>#N/A</v>
      </c>
      <c r="U126" s="25" t="e">
        <f>1000000000/14000/PerfPowerST4[[#This Row],[Cons. MT]]</f>
        <v>#N/A</v>
      </c>
      <c r="V126" s="25" t="e">
        <f>1000000000/15000/PerfPowerST4[[#This Row],[Cons. MT]]</f>
        <v>#N/A</v>
      </c>
    </row>
    <row r="127" spans="2:22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  <c r="R127" s="25" t="e">
        <f>1000000000/11000/PerfPowerST4[[#This Row],[Cons. MT]]</f>
        <v>#N/A</v>
      </c>
      <c r="S127" s="25" t="e">
        <f>1000000000/12000/PerfPowerST4[[#This Row],[Cons. MT]]</f>
        <v>#N/A</v>
      </c>
      <c r="T127" s="25" t="e">
        <f>1000000000/13000/PerfPowerST4[[#This Row],[Cons. MT]]</f>
        <v>#N/A</v>
      </c>
      <c r="U127" s="25" t="e">
        <f>1000000000/14000/PerfPowerST4[[#This Row],[Cons. MT]]</f>
        <v>#N/A</v>
      </c>
      <c r="V127" s="25" t="e">
        <f>1000000000/15000/PerfPowerST4[[#This Row],[Cons. MT]]</f>
        <v>#N/A</v>
      </c>
    </row>
    <row r="128" spans="2:22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  <c r="R128" s="25" t="e">
        <f>1000000000/11000/PerfPowerST4[[#This Row],[Cons. MT]]</f>
        <v>#N/A</v>
      </c>
      <c r="S128" s="25" t="e">
        <f>1000000000/12000/PerfPowerST4[[#This Row],[Cons. MT]]</f>
        <v>#N/A</v>
      </c>
      <c r="T128" s="25" t="e">
        <f>1000000000/13000/PerfPowerST4[[#This Row],[Cons. MT]]</f>
        <v>#N/A</v>
      </c>
      <c r="U128" s="25" t="e">
        <f>1000000000/14000/PerfPowerST4[[#This Row],[Cons. MT]]</f>
        <v>#N/A</v>
      </c>
      <c r="V128" s="25" t="e">
        <f>1000000000/15000/PerfPowerST4[[#This Row],[Cons. MT]]</f>
        <v>#N/A</v>
      </c>
    </row>
    <row r="129" spans="2:22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  <c r="R129" s="25" t="e">
        <f>1000000000/11000/PerfPowerST4[[#This Row],[Cons. MT]]</f>
        <v>#N/A</v>
      </c>
      <c r="S129" s="25" t="e">
        <f>1000000000/12000/PerfPowerST4[[#This Row],[Cons. MT]]</f>
        <v>#N/A</v>
      </c>
      <c r="T129" s="25" t="e">
        <f>1000000000/13000/PerfPowerST4[[#This Row],[Cons. MT]]</f>
        <v>#N/A</v>
      </c>
      <c r="U129" s="25" t="e">
        <f>1000000000/14000/PerfPowerST4[[#This Row],[Cons. MT]]</f>
        <v>#N/A</v>
      </c>
      <c r="V129" s="25" t="e">
        <f>1000000000/15000/PerfPowerST4[[#This Row],[Cons. MT]]</f>
        <v>#N/A</v>
      </c>
    </row>
    <row r="130" spans="2:22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  <c r="R130" s="25" t="e">
        <f>1000000000/11000/PerfPowerST4[[#This Row],[Cons. MT]]</f>
        <v>#N/A</v>
      </c>
      <c r="S130" s="25" t="e">
        <f>1000000000/12000/PerfPowerST4[[#This Row],[Cons. MT]]</f>
        <v>#N/A</v>
      </c>
      <c r="T130" s="25" t="e">
        <f>1000000000/13000/PerfPowerST4[[#This Row],[Cons. MT]]</f>
        <v>#N/A</v>
      </c>
      <c r="U130" s="25" t="e">
        <f>1000000000/14000/PerfPowerST4[[#This Row],[Cons. MT]]</f>
        <v>#N/A</v>
      </c>
      <c r="V130" s="25" t="e">
        <f>1000000000/15000/PerfPowerST4[[#This Row],[Cons. MT]]</f>
        <v>#N/A</v>
      </c>
    </row>
    <row r="131" spans="2:22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  <c r="R131" s="25" t="e">
        <f>1000000000/11000/PerfPowerST4[[#This Row],[Cons. MT]]</f>
        <v>#N/A</v>
      </c>
      <c r="S131" s="25" t="e">
        <f>1000000000/12000/PerfPowerST4[[#This Row],[Cons. MT]]</f>
        <v>#N/A</v>
      </c>
      <c r="T131" s="25" t="e">
        <f>1000000000/13000/PerfPowerST4[[#This Row],[Cons. MT]]</f>
        <v>#N/A</v>
      </c>
      <c r="U131" s="25" t="e">
        <f>1000000000/14000/PerfPowerST4[[#This Row],[Cons. MT]]</f>
        <v>#N/A</v>
      </c>
      <c r="V131" s="25" t="e">
        <f>1000000000/15000/PerfPowerST4[[#This Row],[Cons. MT]]</f>
        <v>#N/A</v>
      </c>
    </row>
    <row r="132" spans="2:22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  <c r="R132" s="25" t="e">
        <f>1000000000/11000/PerfPowerST4[[#This Row],[Cons. MT]]</f>
        <v>#N/A</v>
      </c>
      <c r="S132" s="25" t="e">
        <f>1000000000/12000/PerfPowerST4[[#This Row],[Cons. MT]]</f>
        <v>#N/A</v>
      </c>
      <c r="T132" s="25" t="e">
        <f>1000000000/13000/PerfPowerST4[[#This Row],[Cons. MT]]</f>
        <v>#N/A</v>
      </c>
      <c r="U132" s="25" t="e">
        <f>1000000000/14000/PerfPowerST4[[#This Row],[Cons. MT]]</f>
        <v>#N/A</v>
      </c>
      <c r="V132" s="25" t="e">
        <f>1000000000/15000/PerfPowerST4[[#This Row],[Cons. MT]]</f>
        <v>#N/A</v>
      </c>
    </row>
    <row r="133" spans="2:22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  <c r="R133" s="25" t="e">
        <f>1000000000/11000/PerfPowerST4[[#This Row],[Cons. MT]]</f>
        <v>#N/A</v>
      </c>
      <c r="S133" s="25" t="e">
        <f>1000000000/12000/PerfPowerST4[[#This Row],[Cons. MT]]</f>
        <v>#N/A</v>
      </c>
      <c r="T133" s="25" t="e">
        <f>1000000000/13000/PerfPowerST4[[#This Row],[Cons. MT]]</f>
        <v>#N/A</v>
      </c>
      <c r="U133" s="25" t="e">
        <f>1000000000/14000/PerfPowerST4[[#This Row],[Cons. MT]]</f>
        <v>#N/A</v>
      </c>
      <c r="V133" s="25" t="e">
        <f>1000000000/15000/PerfPowerST4[[#This Row],[Cons. MT]]</f>
        <v>#N/A</v>
      </c>
    </row>
    <row r="134" spans="2:22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  <c r="R134" s="25" t="e">
        <f>1000000000/11000/PerfPowerST4[[#This Row],[Cons. MT]]</f>
        <v>#N/A</v>
      </c>
      <c r="S134" s="25" t="e">
        <f>1000000000/12000/PerfPowerST4[[#This Row],[Cons. MT]]</f>
        <v>#N/A</v>
      </c>
      <c r="T134" s="25" t="e">
        <f>1000000000/13000/PerfPowerST4[[#This Row],[Cons. MT]]</f>
        <v>#N/A</v>
      </c>
      <c r="U134" s="25" t="e">
        <f>1000000000/14000/PerfPowerST4[[#This Row],[Cons. MT]]</f>
        <v>#N/A</v>
      </c>
      <c r="V134" s="25" t="e">
        <f>1000000000/15000/PerfPowerST4[[#This Row],[Cons. MT]]</f>
        <v>#N/A</v>
      </c>
    </row>
    <row r="135" spans="2:22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  <c r="R135" s="25" t="e">
        <f>1000000000/11000/PerfPowerST4[[#This Row],[Cons. MT]]</f>
        <v>#N/A</v>
      </c>
      <c r="S135" s="25" t="e">
        <f>1000000000/12000/PerfPowerST4[[#This Row],[Cons. MT]]</f>
        <v>#N/A</v>
      </c>
      <c r="T135" s="25" t="e">
        <f>1000000000/13000/PerfPowerST4[[#This Row],[Cons. MT]]</f>
        <v>#N/A</v>
      </c>
      <c r="U135" s="25" t="e">
        <f>1000000000/14000/PerfPowerST4[[#This Row],[Cons. MT]]</f>
        <v>#N/A</v>
      </c>
      <c r="V135" s="25" t="e">
        <f>1000000000/15000/PerfPowerST4[[#This Row],[Cons. MT]]</f>
        <v>#N/A</v>
      </c>
    </row>
    <row r="136" spans="2:22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  <c r="R136" s="25" t="e">
        <f>1000000000/11000/PerfPowerST4[[#This Row],[Cons. MT]]</f>
        <v>#N/A</v>
      </c>
      <c r="S136" s="25" t="e">
        <f>1000000000/12000/PerfPowerST4[[#This Row],[Cons. MT]]</f>
        <v>#N/A</v>
      </c>
      <c r="T136" s="25" t="e">
        <f>1000000000/13000/PerfPowerST4[[#This Row],[Cons. MT]]</f>
        <v>#N/A</v>
      </c>
      <c r="U136" s="25" t="e">
        <f>1000000000/14000/PerfPowerST4[[#This Row],[Cons. MT]]</f>
        <v>#N/A</v>
      </c>
      <c r="V136" s="25" t="e">
        <f>1000000000/15000/PerfPowerST4[[#This Row],[Cons. MT]]</f>
        <v>#N/A</v>
      </c>
    </row>
    <row r="137" spans="2:22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  <c r="R137" s="25" t="e">
        <f>1000000000/11000/PerfPowerST4[[#This Row],[Cons. MT]]</f>
        <v>#N/A</v>
      </c>
      <c r="S137" s="25" t="e">
        <f>1000000000/12000/PerfPowerST4[[#This Row],[Cons. MT]]</f>
        <v>#N/A</v>
      </c>
      <c r="T137" s="25" t="e">
        <f>1000000000/13000/PerfPowerST4[[#This Row],[Cons. MT]]</f>
        <v>#N/A</v>
      </c>
      <c r="U137" s="25" t="e">
        <f>1000000000/14000/PerfPowerST4[[#This Row],[Cons. MT]]</f>
        <v>#N/A</v>
      </c>
      <c r="V137" s="25" t="e">
        <f>1000000000/15000/PerfPowerST4[[#This Row],[Cons. MT]]</f>
        <v>#N/A</v>
      </c>
    </row>
    <row r="138" spans="2:22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  <c r="R138" s="25" t="e">
        <f>1000000000/11000/PerfPowerST4[[#This Row],[Cons. MT]]</f>
        <v>#N/A</v>
      </c>
      <c r="S138" s="25" t="e">
        <f>1000000000/12000/PerfPowerST4[[#This Row],[Cons. MT]]</f>
        <v>#N/A</v>
      </c>
      <c r="T138" s="25" t="e">
        <f>1000000000/13000/PerfPowerST4[[#This Row],[Cons. MT]]</f>
        <v>#N/A</v>
      </c>
      <c r="U138" s="25" t="e">
        <f>1000000000/14000/PerfPowerST4[[#This Row],[Cons. MT]]</f>
        <v>#N/A</v>
      </c>
      <c r="V138" s="25" t="e">
        <f>1000000000/15000/PerfPowerST4[[#This Row],[Cons. MT]]</f>
        <v>#N/A</v>
      </c>
    </row>
    <row r="139" spans="2:22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  <c r="R139" s="25" t="e">
        <f>1000000000/11000/PerfPowerST4[[#This Row],[Cons. MT]]</f>
        <v>#N/A</v>
      </c>
      <c r="S139" s="25" t="e">
        <f>1000000000/12000/PerfPowerST4[[#This Row],[Cons. MT]]</f>
        <v>#N/A</v>
      </c>
      <c r="T139" s="25" t="e">
        <f>1000000000/13000/PerfPowerST4[[#This Row],[Cons. MT]]</f>
        <v>#N/A</v>
      </c>
      <c r="U139" s="25" t="e">
        <f>1000000000/14000/PerfPowerST4[[#This Row],[Cons. MT]]</f>
        <v>#N/A</v>
      </c>
      <c r="V139" s="25" t="e">
        <f>1000000000/15000/PerfPowerST4[[#This Row],[Cons. MT]]</f>
        <v>#N/A</v>
      </c>
    </row>
    <row r="140" spans="2:22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  <c r="R140" s="25" t="e">
        <f>1000000000/11000/PerfPowerST4[[#This Row],[Cons. MT]]</f>
        <v>#N/A</v>
      </c>
      <c r="S140" s="25" t="e">
        <f>1000000000/12000/PerfPowerST4[[#This Row],[Cons. MT]]</f>
        <v>#N/A</v>
      </c>
      <c r="T140" s="25" t="e">
        <f>1000000000/13000/PerfPowerST4[[#This Row],[Cons. MT]]</f>
        <v>#N/A</v>
      </c>
      <c r="U140" s="25" t="e">
        <f>1000000000/14000/PerfPowerST4[[#This Row],[Cons. MT]]</f>
        <v>#N/A</v>
      </c>
      <c r="V140" s="25" t="e">
        <f>1000000000/15000/PerfPowerST4[[#This Row],[Cons. MT]]</f>
        <v>#N/A</v>
      </c>
    </row>
    <row r="141" spans="2:22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  <c r="R141" s="25" t="e">
        <f>1000000000/11000/PerfPowerST4[[#This Row],[Cons. MT]]</f>
        <v>#N/A</v>
      </c>
      <c r="S141" s="25" t="e">
        <f>1000000000/12000/PerfPowerST4[[#This Row],[Cons. MT]]</f>
        <v>#N/A</v>
      </c>
      <c r="T141" s="25" t="e">
        <f>1000000000/13000/PerfPowerST4[[#This Row],[Cons. MT]]</f>
        <v>#N/A</v>
      </c>
      <c r="U141" s="25" t="e">
        <f>1000000000/14000/PerfPowerST4[[#This Row],[Cons. MT]]</f>
        <v>#N/A</v>
      </c>
      <c r="V141" s="25" t="e">
        <f>1000000000/15000/PerfPowerST4[[#This Row],[Cons. MT]]</f>
        <v>#N/A</v>
      </c>
    </row>
    <row r="142" spans="2:22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  <c r="R142" s="25" t="e">
        <f>1000000000/11000/PerfPowerST4[[#This Row],[Cons. MT]]</f>
        <v>#N/A</v>
      </c>
      <c r="S142" s="25" t="e">
        <f>1000000000/12000/PerfPowerST4[[#This Row],[Cons. MT]]</f>
        <v>#N/A</v>
      </c>
      <c r="T142" s="25" t="e">
        <f>1000000000/13000/PerfPowerST4[[#This Row],[Cons. MT]]</f>
        <v>#N/A</v>
      </c>
      <c r="U142" s="25" t="e">
        <f>1000000000/14000/PerfPowerST4[[#This Row],[Cons. MT]]</f>
        <v>#N/A</v>
      </c>
      <c r="V142" s="25" t="e">
        <f>1000000000/15000/PerfPowerST4[[#This Row],[Cons. MT]]</f>
        <v>#N/A</v>
      </c>
    </row>
    <row r="143" spans="2:22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  <c r="R143" s="25" t="e">
        <f>1000000000/11000/PerfPowerST4[[#This Row],[Cons. MT]]</f>
        <v>#N/A</v>
      </c>
      <c r="S143" s="25" t="e">
        <f>1000000000/12000/PerfPowerST4[[#This Row],[Cons. MT]]</f>
        <v>#N/A</v>
      </c>
      <c r="T143" s="25" t="e">
        <f>1000000000/13000/PerfPowerST4[[#This Row],[Cons. MT]]</f>
        <v>#N/A</v>
      </c>
      <c r="U143" s="25" t="e">
        <f>1000000000/14000/PerfPowerST4[[#This Row],[Cons. MT]]</f>
        <v>#N/A</v>
      </c>
      <c r="V143" s="25" t="e">
        <f>1000000000/15000/PerfPowerST4[[#This Row],[Cons. MT]]</f>
        <v>#N/A</v>
      </c>
    </row>
    <row r="144" spans="2:22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  <c r="R144" s="25" t="e">
        <f>1000000000/11000/PerfPowerST4[[#This Row],[Cons. MT]]</f>
        <v>#N/A</v>
      </c>
      <c r="S144" s="25" t="e">
        <f>1000000000/12000/PerfPowerST4[[#This Row],[Cons. MT]]</f>
        <v>#N/A</v>
      </c>
      <c r="T144" s="25" t="e">
        <f>1000000000/13000/PerfPowerST4[[#This Row],[Cons. MT]]</f>
        <v>#N/A</v>
      </c>
      <c r="U144" s="25" t="e">
        <f>1000000000/14000/PerfPowerST4[[#This Row],[Cons. MT]]</f>
        <v>#N/A</v>
      </c>
      <c r="V144" s="25" t="e">
        <f>1000000000/15000/PerfPowerST4[[#This Row],[Cons. MT]]</f>
        <v>#N/A</v>
      </c>
    </row>
    <row r="145" spans="2:22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  <c r="R145" s="25" t="e">
        <f>1000000000/11000/PerfPowerST4[[#This Row],[Cons. MT]]</f>
        <v>#N/A</v>
      </c>
      <c r="S145" s="25" t="e">
        <f>1000000000/12000/PerfPowerST4[[#This Row],[Cons. MT]]</f>
        <v>#N/A</v>
      </c>
      <c r="T145" s="25" t="e">
        <f>1000000000/13000/PerfPowerST4[[#This Row],[Cons. MT]]</f>
        <v>#N/A</v>
      </c>
      <c r="U145" s="25" t="e">
        <f>1000000000/14000/PerfPowerST4[[#This Row],[Cons. MT]]</f>
        <v>#N/A</v>
      </c>
      <c r="V145" s="25" t="e">
        <f>1000000000/15000/PerfPowerST4[[#This Row],[Cons. MT]]</f>
        <v>#N/A</v>
      </c>
    </row>
    <row r="146" spans="2:22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  <c r="R146" s="25" t="e">
        <f>1000000000/11000/PerfPowerST4[[#This Row],[Cons. MT]]</f>
        <v>#N/A</v>
      </c>
      <c r="S146" s="25" t="e">
        <f>1000000000/12000/PerfPowerST4[[#This Row],[Cons. MT]]</f>
        <v>#N/A</v>
      </c>
      <c r="T146" s="25" t="e">
        <f>1000000000/13000/PerfPowerST4[[#This Row],[Cons. MT]]</f>
        <v>#N/A</v>
      </c>
      <c r="U146" s="25" t="e">
        <f>1000000000/14000/PerfPowerST4[[#This Row],[Cons. MT]]</f>
        <v>#N/A</v>
      </c>
      <c r="V146" s="25" t="e">
        <f>1000000000/15000/PerfPowerST4[[#This Row],[Cons. MT]]</f>
        <v>#N/A</v>
      </c>
    </row>
    <row r="147" spans="2:22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  <c r="R147" s="25" t="e">
        <f>1000000000/11000/PerfPowerST4[[#This Row],[Cons. MT]]</f>
        <v>#N/A</v>
      </c>
      <c r="S147" s="25" t="e">
        <f>1000000000/12000/PerfPowerST4[[#This Row],[Cons. MT]]</f>
        <v>#N/A</v>
      </c>
      <c r="T147" s="25" t="e">
        <f>1000000000/13000/PerfPowerST4[[#This Row],[Cons. MT]]</f>
        <v>#N/A</v>
      </c>
      <c r="U147" s="25" t="e">
        <f>1000000000/14000/PerfPowerST4[[#This Row],[Cons. MT]]</f>
        <v>#N/A</v>
      </c>
      <c r="V147" s="25" t="e">
        <f>1000000000/15000/PerfPowerST4[[#This Row],[Cons. MT]]</f>
        <v>#N/A</v>
      </c>
    </row>
    <row r="148" spans="2:22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  <c r="R148" s="25" t="e">
        <f>1000000000/11000/PerfPowerST4[[#This Row],[Cons. MT]]</f>
        <v>#N/A</v>
      </c>
      <c r="S148" s="25" t="e">
        <f>1000000000/12000/PerfPowerST4[[#This Row],[Cons. MT]]</f>
        <v>#N/A</v>
      </c>
      <c r="T148" s="25" t="e">
        <f>1000000000/13000/PerfPowerST4[[#This Row],[Cons. MT]]</f>
        <v>#N/A</v>
      </c>
      <c r="U148" s="25" t="e">
        <f>1000000000/14000/PerfPowerST4[[#This Row],[Cons. MT]]</f>
        <v>#N/A</v>
      </c>
      <c r="V148" s="25" t="e">
        <f>1000000000/15000/PerfPowerST4[[#This Row],[Cons. MT]]</f>
        <v>#N/A</v>
      </c>
    </row>
    <row r="149" spans="2:22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  <c r="R149" s="25" t="e">
        <f>1000000000/11000/PerfPowerST4[[#This Row],[Cons. MT]]</f>
        <v>#N/A</v>
      </c>
      <c r="S149" s="25" t="e">
        <f>1000000000/12000/PerfPowerST4[[#This Row],[Cons. MT]]</f>
        <v>#N/A</v>
      </c>
      <c r="T149" s="25" t="e">
        <f>1000000000/13000/PerfPowerST4[[#This Row],[Cons. MT]]</f>
        <v>#N/A</v>
      </c>
      <c r="U149" s="25" t="e">
        <f>1000000000/14000/PerfPowerST4[[#This Row],[Cons. MT]]</f>
        <v>#N/A</v>
      </c>
      <c r="V149" s="25" t="e">
        <f>1000000000/15000/PerfPowerST4[[#This Row],[Cons. MT]]</f>
        <v>#N/A</v>
      </c>
    </row>
    <row r="150" spans="2:22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  <c r="R150" s="25" t="e">
        <f>1000000000/11000/PerfPowerST4[[#This Row],[Cons. MT]]</f>
        <v>#N/A</v>
      </c>
      <c r="S150" s="25" t="e">
        <f>1000000000/12000/PerfPowerST4[[#This Row],[Cons. MT]]</f>
        <v>#N/A</v>
      </c>
      <c r="T150" s="25" t="e">
        <f>1000000000/13000/PerfPowerST4[[#This Row],[Cons. MT]]</f>
        <v>#N/A</v>
      </c>
      <c r="U150" s="25" t="e">
        <f>1000000000/14000/PerfPowerST4[[#This Row],[Cons. MT]]</f>
        <v>#N/A</v>
      </c>
      <c r="V150" s="25" t="e">
        <f>1000000000/15000/PerfPowerST4[[#This Row],[Cons. MT]]</f>
        <v>#N/A</v>
      </c>
    </row>
    <row r="151" spans="2:22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  <c r="R151" s="25" t="e">
        <f>1000000000/11000/PerfPowerST4[[#This Row],[Cons. MT]]</f>
        <v>#N/A</v>
      </c>
      <c r="S151" s="25" t="e">
        <f>1000000000/12000/PerfPowerST4[[#This Row],[Cons. MT]]</f>
        <v>#N/A</v>
      </c>
      <c r="T151" s="25" t="e">
        <f>1000000000/13000/PerfPowerST4[[#This Row],[Cons. MT]]</f>
        <v>#N/A</v>
      </c>
      <c r="U151" s="25" t="e">
        <f>1000000000/14000/PerfPowerST4[[#This Row],[Cons. MT]]</f>
        <v>#N/A</v>
      </c>
      <c r="V151" s="25" t="e">
        <f>1000000000/15000/PerfPowerST4[[#This Row],[Cons. MT]]</f>
        <v>#N/A</v>
      </c>
    </row>
    <row r="152" spans="2:22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  <c r="R152" s="25" t="e">
        <f>1000000000/11000/PerfPowerST4[[#This Row],[Cons. MT]]</f>
        <v>#N/A</v>
      </c>
      <c r="S152" s="25" t="e">
        <f>1000000000/12000/PerfPowerST4[[#This Row],[Cons. MT]]</f>
        <v>#N/A</v>
      </c>
      <c r="T152" s="25" t="e">
        <f>1000000000/13000/PerfPowerST4[[#This Row],[Cons. MT]]</f>
        <v>#N/A</v>
      </c>
      <c r="U152" s="25" t="e">
        <f>1000000000/14000/PerfPowerST4[[#This Row],[Cons. MT]]</f>
        <v>#N/A</v>
      </c>
      <c r="V152" s="25" t="e">
        <f>1000000000/15000/PerfPowerST4[[#This Row],[Cons. MT]]</f>
        <v>#N/A</v>
      </c>
    </row>
    <row r="153" spans="2:22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  <c r="R153" s="25" t="e">
        <f>1000000000/11000/PerfPowerST4[[#This Row],[Cons. MT]]</f>
        <v>#N/A</v>
      </c>
      <c r="S153" s="25" t="e">
        <f>1000000000/12000/PerfPowerST4[[#This Row],[Cons. MT]]</f>
        <v>#N/A</v>
      </c>
      <c r="T153" s="25" t="e">
        <f>1000000000/13000/PerfPowerST4[[#This Row],[Cons. MT]]</f>
        <v>#N/A</v>
      </c>
      <c r="U153" s="25" t="e">
        <f>1000000000/14000/PerfPowerST4[[#This Row],[Cons. MT]]</f>
        <v>#N/A</v>
      </c>
      <c r="V153" s="25" t="e">
        <f>1000000000/15000/PerfPowerST4[[#This Row],[Cons. MT]]</f>
        <v>#N/A</v>
      </c>
    </row>
    <row r="154" spans="2:22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  <c r="R154" s="25" t="e">
        <f>1000000000/11000/PerfPowerST4[[#This Row],[Cons. MT]]</f>
        <v>#N/A</v>
      </c>
      <c r="S154" s="25" t="e">
        <f>1000000000/12000/PerfPowerST4[[#This Row],[Cons. MT]]</f>
        <v>#N/A</v>
      </c>
      <c r="T154" s="25" t="e">
        <f>1000000000/13000/PerfPowerST4[[#This Row],[Cons. MT]]</f>
        <v>#N/A</v>
      </c>
      <c r="U154" s="25" t="e">
        <f>1000000000/14000/PerfPowerST4[[#This Row],[Cons. MT]]</f>
        <v>#N/A</v>
      </c>
      <c r="V154" s="25" t="e">
        <f>1000000000/15000/PerfPowerST4[[#This Row],[Cons. MT]]</f>
        <v>#N/A</v>
      </c>
    </row>
    <row r="155" spans="2:22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  <c r="R155" s="25" t="e">
        <f>1000000000/11000/PerfPowerST4[[#This Row],[Cons. MT]]</f>
        <v>#N/A</v>
      </c>
      <c r="S155" s="25" t="e">
        <f>1000000000/12000/PerfPowerST4[[#This Row],[Cons. MT]]</f>
        <v>#N/A</v>
      </c>
      <c r="T155" s="25" t="e">
        <f>1000000000/13000/PerfPowerST4[[#This Row],[Cons. MT]]</f>
        <v>#N/A</v>
      </c>
      <c r="U155" s="25" t="e">
        <f>1000000000/14000/PerfPowerST4[[#This Row],[Cons. MT]]</f>
        <v>#N/A</v>
      </c>
      <c r="V155" s="25" t="e">
        <f>1000000000/15000/PerfPowerST4[[#This Row],[Cons. MT]]</f>
        <v>#N/A</v>
      </c>
    </row>
    <row r="156" spans="2:22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  <c r="R156" s="25" t="e">
        <f>1000000000/11000/PerfPowerST4[[#This Row],[Cons. MT]]</f>
        <v>#N/A</v>
      </c>
      <c r="S156" s="25" t="e">
        <f>1000000000/12000/PerfPowerST4[[#This Row],[Cons. MT]]</f>
        <v>#N/A</v>
      </c>
      <c r="T156" s="25" t="e">
        <f>1000000000/13000/PerfPowerST4[[#This Row],[Cons. MT]]</f>
        <v>#N/A</v>
      </c>
      <c r="U156" s="25" t="e">
        <f>1000000000/14000/PerfPowerST4[[#This Row],[Cons. MT]]</f>
        <v>#N/A</v>
      </c>
      <c r="V156" s="25" t="e">
        <f>1000000000/15000/PerfPowerST4[[#This Row],[Cons. MT]]</f>
        <v>#N/A</v>
      </c>
    </row>
    <row r="157" spans="2:22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  <c r="R157" s="25" t="e">
        <f>1000000000/11000/PerfPowerST4[[#This Row],[Cons. MT]]</f>
        <v>#N/A</v>
      </c>
      <c r="S157" s="25" t="e">
        <f>1000000000/12000/PerfPowerST4[[#This Row],[Cons. MT]]</f>
        <v>#N/A</v>
      </c>
      <c r="T157" s="25" t="e">
        <f>1000000000/13000/PerfPowerST4[[#This Row],[Cons. MT]]</f>
        <v>#N/A</v>
      </c>
      <c r="U157" s="25" t="e">
        <f>1000000000/14000/PerfPowerST4[[#This Row],[Cons. MT]]</f>
        <v>#N/A</v>
      </c>
      <c r="V157" s="25" t="e">
        <f>1000000000/15000/PerfPowerST4[[#This Row],[Cons. MT]]</f>
        <v>#N/A</v>
      </c>
    </row>
    <row r="158" spans="2:22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  <c r="R158" s="25" t="e">
        <f>1000000000/11000/PerfPowerST4[[#This Row],[Cons. MT]]</f>
        <v>#N/A</v>
      </c>
      <c r="S158" s="25" t="e">
        <f>1000000000/12000/PerfPowerST4[[#This Row],[Cons. MT]]</f>
        <v>#N/A</v>
      </c>
      <c r="T158" s="25" t="e">
        <f>1000000000/13000/PerfPowerST4[[#This Row],[Cons. MT]]</f>
        <v>#N/A</v>
      </c>
      <c r="U158" s="25" t="e">
        <f>1000000000/14000/PerfPowerST4[[#This Row],[Cons. MT]]</f>
        <v>#N/A</v>
      </c>
      <c r="V158" s="25" t="e">
        <f>1000000000/15000/PerfPowerST4[[#This Row],[Cons. MT]]</f>
        <v>#N/A</v>
      </c>
    </row>
    <row r="159" spans="2:22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  <c r="R159" s="25" t="e">
        <f>1000000000/11000/PerfPowerST4[[#This Row],[Cons. MT]]</f>
        <v>#N/A</v>
      </c>
      <c r="S159" s="25" t="e">
        <f>1000000000/12000/PerfPowerST4[[#This Row],[Cons. MT]]</f>
        <v>#N/A</v>
      </c>
      <c r="T159" s="25" t="e">
        <f>1000000000/13000/PerfPowerST4[[#This Row],[Cons. MT]]</f>
        <v>#N/A</v>
      </c>
      <c r="U159" s="25" t="e">
        <f>1000000000/14000/PerfPowerST4[[#This Row],[Cons. MT]]</f>
        <v>#N/A</v>
      </c>
      <c r="V159" s="25" t="e">
        <f>1000000000/15000/PerfPowerST4[[#This Row],[Cons. MT]]</f>
        <v>#N/A</v>
      </c>
    </row>
    <row r="160" spans="2:22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  <c r="R160" s="25" t="e">
        <f>1000000000/11000/PerfPowerST4[[#This Row],[Cons. MT]]</f>
        <v>#N/A</v>
      </c>
      <c r="S160" s="25" t="e">
        <f>1000000000/12000/PerfPowerST4[[#This Row],[Cons. MT]]</f>
        <v>#N/A</v>
      </c>
      <c r="T160" s="25" t="e">
        <f>1000000000/13000/PerfPowerST4[[#This Row],[Cons. MT]]</f>
        <v>#N/A</v>
      </c>
      <c r="U160" s="25" t="e">
        <f>1000000000/14000/PerfPowerST4[[#This Row],[Cons. MT]]</f>
        <v>#N/A</v>
      </c>
      <c r="V160" s="25" t="e">
        <f>1000000000/15000/PerfPowerST4[[#This Row],[Cons. MT]]</f>
        <v>#N/A</v>
      </c>
    </row>
    <row r="161" spans="2:22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  <c r="R161" s="25" t="e">
        <f>1000000000/11000/PerfPowerST4[[#This Row],[Cons. MT]]</f>
        <v>#N/A</v>
      </c>
      <c r="S161" s="25" t="e">
        <f>1000000000/12000/PerfPowerST4[[#This Row],[Cons. MT]]</f>
        <v>#N/A</v>
      </c>
      <c r="T161" s="25" t="e">
        <f>1000000000/13000/PerfPowerST4[[#This Row],[Cons. MT]]</f>
        <v>#N/A</v>
      </c>
      <c r="U161" s="25" t="e">
        <f>1000000000/14000/PerfPowerST4[[#This Row],[Cons. MT]]</f>
        <v>#N/A</v>
      </c>
      <c r="V161" s="25" t="e">
        <f>1000000000/15000/PerfPowerST4[[#This Row],[Cons. MT]]</f>
        <v>#N/A</v>
      </c>
    </row>
    <row r="162" spans="2:22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  <c r="R162" s="25" t="e">
        <f>1000000000/11000/PerfPowerST4[[#This Row],[Cons. MT]]</f>
        <v>#N/A</v>
      </c>
      <c r="S162" s="25" t="e">
        <f>1000000000/12000/PerfPowerST4[[#This Row],[Cons. MT]]</f>
        <v>#N/A</v>
      </c>
      <c r="T162" s="25" t="e">
        <f>1000000000/13000/PerfPowerST4[[#This Row],[Cons. MT]]</f>
        <v>#N/A</v>
      </c>
      <c r="U162" s="25" t="e">
        <f>1000000000/14000/PerfPowerST4[[#This Row],[Cons. MT]]</f>
        <v>#N/A</v>
      </c>
      <c r="V162" s="25" t="e">
        <f>1000000000/15000/PerfPowerST4[[#This Row],[Cons. MT]]</f>
        <v>#N/A</v>
      </c>
    </row>
    <row r="163" spans="2:22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  <c r="R163" s="25" t="e">
        <f>1000000000/11000/PerfPowerST4[[#This Row],[Cons. MT]]</f>
        <v>#N/A</v>
      </c>
      <c r="S163" s="25" t="e">
        <f>1000000000/12000/PerfPowerST4[[#This Row],[Cons. MT]]</f>
        <v>#N/A</v>
      </c>
      <c r="T163" s="25" t="e">
        <f>1000000000/13000/PerfPowerST4[[#This Row],[Cons. MT]]</f>
        <v>#N/A</v>
      </c>
      <c r="U163" s="25" t="e">
        <f>1000000000/14000/PerfPowerST4[[#This Row],[Cons. MT]]</f>
        <v>#N/A</v>
      </c>
      <c r="V163" s="25" t="e">
        <f>1000000000/15000/PerfPowerST4[[#This Row],[Cons. MT]]</f>
        <v>#N/A</v>
      </c>
    </row>
    <row r="164" spans="2:22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  <c r="R164" s="25" t="e">
        <f>1000000000/11000/PerfPowerST4[[#This Row],[Cons. MT]]</f>
        <v>#N/A</v>
      </c>
      <c r="S164" s="25" t="e">
        <f>1000000000/12000/PerfPowerST4[[#This Row],[Cons. MT]]</f>
        <v>#N/A</v>
      </c>
      <c r="T164" s="25" t="e">
        <f>1000000000/13000/PerfPowerST4[[#This Row],[Cons. MT]]</f>
        <v>#N/A</v>
      </c>
      <c r="U164" s="25" t="e">
        <f>1000000000/14000/PerfPowerST4[[#This Row],[Cons. MT]]</f>
        <v>#N/A</v>
      </c>
      <c r="V164" s="25" t="e">
        <f>1000000000/15000/PerfPowerST4[[#This Row],[Cons. MT]]</f>
        <v>#N/A</v>
      </c>
    </row>
    <row r="165" spans="2:22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  <c r="R165" s="25" t="e">
        <f>1000000000/11000/PerfPowerST4[[#This Row],[Cons. MT]]</f>
        <v>#N/A</v>
      </c>
      <c r="S165" s="25" t="e">
        <f>1000000000/12000/PerfPowerST4[[#This Row],[Cons. MT]]</f>
        <v>#N/A</v>
      </c>
      <c r="T165" s="25" t="e">
        <f>1000000000/13000/PerfPowerST4[[#This Row],[Cons. MT]]</f>
        <v>#N/A</v>
      </c>
      <c r="U165" s="25" t="e">
        <f>1000000000/14000/PerfPowerST4[[#This Row],[Cons. MT]]</f>
        <v>#N/A</v>
      </c>
      <c r="V165" s="25" t="e">
        <f>1000000000/15000/PerfPowerST4[[#This Row],[Cons. MT]]</f>
        <v>#N/A</v>
      </c>
    </row>
    <row r="166" spans="2:22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  <c r="R166" s="25" t="e">
        <f>1000000000/11000/PerfPowerST4[[#This Row],[Cons. MT]]</f>
        <v>#N/A</v>
      </c>
      <c r="S166" s="25" t="e">
        <f>1000000000/12000/PerfPowerST4[[#This Row],[Cons. MT]]</f>
        <v>#N/A</v>
      </c>
      <c r="T166" s="25" t="e">
        <f>1000000000/13000/PerfPowerST4[[#This Row],[Cons. MT]]</f>
        <v>#N/A</v>
      </c>
      <c r="U166" s="25" t="e">
        <f>1000000000/14000/PerfPowerST4[[#This Row],[Cons. MT]]</f>
        <v>#N/A</v>
      </c>
      <c r="V166" s="25" t="e">
        <f>1000000000/15000/PerfPowerST4[[#This Row],[Cons. MT]]</f>
        <v>#N/A</v>
      </c>
    </row>
    <row r="167" spans="2:22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  <c r="R167" s="25" t="e">
        <f>1000000000/11000/PerfPowerST4[[#This Row],[Cons. MT]]</f>
        <v>#N/A</v>
      </c>
      <c r="S167" s="25" t="e">
        <f>1000000000/12000/PerfPowerST4[[#This Row],[Cons. MT]]</f>
        <v>#N/A</v>
      </c>
      <c r="T167" s="25" t="e">
        <f>1000000000/13000/PerfPowerST4[[#This Row],[Cons. MT]]</f>
        <v>#N/A</v>
      </c>
      <c r="U167" s="25" t="e">
        <f>1000000000/14000/PerfPowerST4[[#This Row],[Cons. MT]]</f>
        <v>#N/A</v>
      </c>
      <c r="V167" s="25" t="e">
        <f>1000000000/15000/PerfPowerST4[[#This Row],[Cons. MT]]</f>
        <v>#N/A</v>
      </c>
    </row>
    <row r="168" spans="2:22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  <c r="R168" s="25" t="e">
        <f>1000000000/11000/PerfPowerST4[[#This Row],[Cons. MT]]</f>
        <v>#N/A</v>
      </c>
      <c r="S168" s="25" t="e">
        <f>1000000000/12000/PerfPowerST4[[#This Row],[Cons. MT]]</f>
        <v>#N/A</v>
      </c>
      <c r="T168" s="25" t="e">
        <f>1000000000/13000/PerfPowerST4[[#This Row],[Cons. MT]]</f>
        <v>#N/A</v>
      </c>
      <c r="U168" s="25" t="e">
        <f>1000000000/14000/PerfPowerST4[[#This Row],[Cons. MT]]</f>
        <v>#N/A</v>
      </c>
      <c r="V168" s="25" t="e">
        <f>1000000000/15000/PerfPowerST4[[#This Row],[Cons. MT]]</f>
        <v>#N/A</v>
      </c>
    </row>
    <row r="169" spans="2:22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  <c r="R169" s="25" t="e">
        <f>1000000000/11000/PerfPowerST4[[#This Row],[Cons. MT]]</f>
        <v>#N/A</v>
      </c>
      <c r="S169" s="25" t="e">
        <f>1000000000/12000/PerfPowerST4[[#This Row],[Cons. MT]]</f>
        <v>#N/A</v>
      </c>
      <c r="T169" s="25" t="e">
        <f>1000000000/13000/PerfPowerST4[[#This Row],[Cons. MT]]</f>
        <v>#N/A</v>
      </c>
      <c r="U169" s="25" t="e">
        <f>1000000000/14000/PerfPowerST4[[#This Row],[Cons. MT]]</f>
        <v>#N/A</v>
      </c>
      <c r="V169" s="25" t="e">
        <f>1000000000/15000/PerfPowerST4[[#This Row],[Cons. MT]]</f>
        <v>#N/A</v>
      </c>
    </row>
    <row r="170" spans="2:22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  <c r="R170" s="25" t="e">
        <f>1000000000/11000/PerfPowerST4[[#This Row],[Cons. MT]]</f>
        <v>#N/A</v>
      </c>
      <c r="S170" s="25" t="e">
        <f>1000000000/12000/PerfPowerST4[[#This Row],[Cons. MT]]</f>
        <v>#N/A</v>
      </c>
      <c r="T170" s="25" t="e">
        <f>1000000000/13000/PerfPowerST4[[#This Row],[Cons. MT]]</f>
        <v>#N/A</v>
      </c>
      <c r="U170" s="25" t="e">
        <f>1000000000/14000/PerfPowerST4[[#This Row],[Cons. MT]]</f>
        <v>#N/A</v>
      </c>
      <c r="V170" s="25" t="e">
        <f>1000000000/15000/PerfPowerST4[[#This Row],[Cons. MT]]</f>
        <v>#N/A</v>
      </c>
    </row>
    <row r="171" spans="2:22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  <c r="R171" s="25" t="e">
        <f>1000000000/11000/PerfPowerST4[[#This Row],[Cons. MT]]</f>
        <v>#N/A</v>
      </c>
      <c r="S171" s="25" t="e">
        <f>1000000000/12000/PerfPowerST4[[#This Row],[Cons. MT]]</f>
        <v>#N/A</v>
      </c>
      <c r="T171" s="25" t="e">
        <f>1000000000/13000/PerfPowerST4[[#This Row],[Cons. MT]]</f>
        <v>#N/A</v>
      </c>
      <c r="U171" s="25" t="e">
        <f>1000000000/14000/PerfPowerST4[[#This Row],[Cons. MT]]</f>
        <v>#N/A</v>
      </c>
      <c r="V171" s="25" t="e">
        <f>1000000000/15000/PerfPowerST4[[#This Row],[Cons. MT]]</f>
        <v>#N/A</v>
      </c>
    </row>
    <row r="172" spans="2:22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  <c r="R172" s="25" t="e">
        <f>1000000000/11000/PerfPowerST4[[#This Row],[Cons. MT]]</f>
        <v>#N/A</v>
      </c>
      <c r="S172" s="25" t="e">
        <f>1000000000/12000/PerfPowerST4[[#This Row],[Cons. MT]]</f>
        <v>#N/A</v>
      </c>
      <c r="T172" s="25" t="e">
        <f>1000000000/13000/PerfPowerST4[[#This Row],[Cons. MT]]</f>
        <v>#N/A</v>
      </c>
      <c r="U172" s="25" t="e">
        <f>1000000000/14000/PerfPowerST4[[#This Row],[Cons. MT]]</f>
        <v>#N/A</v>
      </c>
      <c r="V172" s="25" t="e">
        <f>1000000000/15000/PerfPowerST4[[#This Row],[Cons. MT]]</f>
        <v>#N/A</v>
      </c>
    </row>
    <row r="173" spans="2:22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  <c r="R173" s="25" t="e">
        <f>1000000000/11000/PerfPowerST4[[#This Row],[Cons. MT]]</f>
        <v>#N/A</v>
      </c>
      <c r="S173" s="25" t="e">
        <f>1000000000/12000/PerfPowerST4[[#This Row],[Cons. MT]]</f>
        <v>#N/A</v>
      </c>
      <c r="T173" s="25" t="e">
        <f>1000000000/13000/PerfPowerST4[[#This Row],[Cons. MT]]</f>
        <v>#N/A</v>
      </c>
      <c r="U173" s="25" t="e">
        <f>1000000000/14000/PerfPowerST4[[#This Row],[Cons. MT]]</f>
        <v>#N/A</v>
      </c>
      <c r="V173" s="25" t="e">
        <f>1000000000/15000/PerfPowerST4[[#This Row],[Cons. MT]]</f>
        <v>#N/A</v>
      </c>
    </row>
    <row r="174" spans="2:22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  <c r="R174" s="25" t="e">
        <f>1000000000/11000/PerfPowerST4[[#This Row],[Cons. MT]]</f>
        <v>#N/A</v>
      </c>
      <c r="S174" s="25" t="e">
        <f>1000000000/12000/PerfPowerST4[[#This Row],[Cons. MT]]</f>
        <v>#N/A</v>
      </c>
      <c r="T174" s="25" t="e">
        <f>1000000000/13000/PerfPowerST4[[#This Row],[Cons. MT]]</f>
        <v>#N/A</v>
      </c>
      <c r="U174" s="25" t="e">
        <f>1000000000/14000/PerfPowerST4[[#This Row],[Cons. MT]]</f>
        <v>#N/A</v>
      </c>
      <c r="V174" s="25" t="e">
        <f>1000000000/15000/PerfPowerST4[[#This Row],[Cons. MT]]</f>
        <v>#N/A</v>
      </c>
    </row>
    <row r="175" spans="2:22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  <c r="R175" s="25" t="e">
        <f>1000000000/11000/PerfPowerST4[[#This Row],[Cons. MT]]</f>
        <v>#N/A</v>
      </c>
      <c r="S175" s="25" t="e">
        <f>1000000000/12000/PerfPowerST4[[#This Row],[Cons. MT]]</f>
        <v>#N/A</v>
      </c>
      <c r="T175" s="25" t="e">
        <f>1000000000/13000/PerfPowerST4[[#This Row],[Cons. MT]]</f>
        <v>#N/A</v>
      </c>
      <c r="U175" s="25" t="e">
        <f>1000000000/14000/PerfPowerST4[[#This Row],[Cons. MT]]</f>
        <v>#N/A</v>
      </c>
      <c r="V175" s="25" t="e">
        <f>1000000000/15000/PerfPowerST4[[#This Row],[Cons. MT]]</f>
        <v>#N/A</v>
      </c>
    </row>
    <row r="176" spans="2:22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  <c r="R176" s="25" t="e">
        <f>1000000000/11000/PerfPowerST4[[#This Row],[Cons. MT]]</f>
        <v>#N/A</v>
      </c>
      <c r="S176" s="25" t="e">
        <f>1000000000/12000/PerfPowerST4[[#This Row],[Cons. MT]]</f>
        <v>#N/A</v>
      </c>
      <c r="T176" s="25" t="e">
        <f>1000000000/13000/PerfPowerST4[[#This Row],[Cons. MT]]</f>
        <v>#N/A</v>
      </c>
      <c r="U176" s="25" t="e">
        <f>1000000000/14000/PerfPowerST4[[#This Row],[Cons. MT]]</f>
        <v>#N/A</v>
      </c>
      <c r="V176" s="25" t="e">
        <f>1000000000/15000/PerfPowerST4[[#This Row],[Cons. MT]]</f>
        <v>#N/A</v>
      </c>
    </row>
    <row r="177" spans="2:22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  <c r="R177" s="25" t="e">
        <f>1000000000/11000/PerfPowerST4[[#This Row],[Cons. MT]]</f>
        <v>#N/A</v>
      </c>
      <c r="S177" s="25" t="e">
        <f>1000000000/12000/PerfPowerST4[[#This Row],[Cons. MT]]</f>
        <v>#N/A</v>
      </c>
      <c r="T177" s="25" t="e">
        <f>1000000000/13000/PerfPowerST4[[#This Row],[Cons. MT]]</f>
        <v>#N/A</v>
      </c>
      <c r="U177" s="25" t="e">
        <f>1000000000/14000/PerfPowerST4[[#This Row],[Cons. MT]]</f>
        <v>#N/A</v>
      </c>
      <c r="V177" s="25" t="e">
        <f>1000000000/15000/PerfPowerST4[[#This Row],[Cons. MT]]</f>
        <v>#N/A</v>
      </c>
    </row>
    <row r="178" spans="2:22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  <c r="R178" s="25" t="e">
        <f>1000000000/11000/PerfPowerST4[[#This Row],[Cons. MT]]</f>
        <v>#N/A</v>
      </c>
      <c r="S178" s="25" t="e">
        <f>1000000000/12000/PerfPowerST4[[#This Row],[Cons. MT]]</f>
        <v>#N/A</v>
      </c>
      <c r="T178" s="25" t="e">
        <f>1000000000/13000/PerfPowerST4[[#This Row],[Cons. MT]]</f>
        <v>#N/A</v>
      </c>
      <c r="U178" s="25" t="e">
        <f>1000000000/14000/PerfPowerST4[[#This Row],[Cons. MT]]</f>
        <v>#N/A</v>
      </c>
      <c r="V178" s="25" t="e">
        <f>1000000000/15000/PerfPowerST4[[#This Row],[Cons. MT]]</f>
        <v>#N/A</v>
      </c>
    </row>
    <row r="179" spans="2:22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  <c r="R179" s="25" t="e">
        <f>1000000000/11000/PerfPowerST4[[#This Row],[Cons. MT]]</f>
        <v>#N/A</v>
      </c>
      <c r="S179" s="25" t="e">
        <f>1000000000/12000/PerfPowerST4[[#This Row],[Cons. MT]]</f>
        <v>#N/A</v>
      </c>
      <c r="T179" s="25" t="e">
        <f>1000000000/13000/PerfPowerST4[[#This Row],[Cons. MT]]</f>
        <v>#N/A</v>
      </c>
      <c r="U179" s="25" t="e">
        <f>1000000000/14000/PerfPowerST4[[#This Row],[Cons. MT]]</f>
        <v>#N/A</v>
      </c>
      <c r="V179" s="25" t="e">
        <f>1000000000/15000/PerfPowerST4[[#This Row],[Cons. MT]]</f>
        <v>#N/A</v>
      </c>
    </row>
    <row r="180" spans="2:22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  <c r="R180" s="25" t="e">
        <f>1000000000/11000/PerfPowerST4[[#This Row],[Cons. MT]]</f>
        <v>#N/A</v>
      </c>
      <c r="S180" s="25" t="e">
        <f>1000000000/12000/PerfPowerST4[[#This Row],[Cons. MT]]</f>
        <v>#N/A</v>
      </c>
      <c r="T180" s="25" t="e">
        <f>1000000000/13000/PerfPowerST4[[#This Row],[Cons. MT]]</f>
        <v>#N/A</v>
      </c>
      <c r="U180" s="25" t="e">
        <f>1000000000/14000/PerfPowerST4[[#This Row],[Cons. MT]]</f>
        <v>#N/A</v>
      </c>
      <c r="V180" s="25" t="e">
        <f>1000000000/15000/PerfPowerST4[[#This Row],[Cons. MT]]</f>
        <v>#N/A</v>
      </c>
    </row>
    <row r="181" spans="2:22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  <c r="R181" s="25" t="e">
        <f>1000000000/11000/PerfPowerST4[[#This Row],[Cons. MT]]</f>
        <v>#N/A</v>
      </c>
      <c r="S181" s="25" t="e">
        <f>1000000000/12000/PerfPowerST4[[#This Row],[Cons. MT]]</f>
        <v>#N/A</v>
      </c>
      <c r="T181" s="25" t="e">
        <f>1000000000/13000/PerfPowerST4[[#This Row],[Cons. MT]]</f>
        <v>#N/A</v>
      </c>
      <c r="U181" s="25" t="e">
        <f>1000000000/14000/PerfPowerST4[[#This Row],[Cons. MT]]</f>
        <v>#N/A</v>
      </c>
      <c r="V181" s="25" t="e">
        <f>1000000000/15000/PerfPowerST4[[#This Row],[Cons. MT]]</f>
        <v>#N/A</v>
      </c>
    </row>
    <row r="182" spans="2:22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  <c r="R182" s="25" t="e">
        <f>1000000000/11000/PerfPowerST4[[#This Row],[Cons. MT]]</f>
        <v>#N/A</v>
      </c>
      <c r="S182" s="25" t="e">
        <f>1000000000/12000/PerfPowerST4[[#This Row],[Cons. MT]]</f>
        <v>#N/A</v>
      </c>
      <c r="T182" s="25" t="e">
        <f>1000000000/13000/PerfPowerST4[[#This Row],[Cons. MT]]</f>
        <v>#N/A</v>
      </c>
      <c r="U182" s="25" t="e">
        <f>1000000000/14000/PerfPowerST4[[#This Row],[Cons. MT]]</f>
        <v>#N/A</v>
      </c>
      <c r="V182" s="25" t="e">
        <f>1000000000/15000/PerfPowerST4[[#This Row],[Cons. MT]]</f>
        <v>#N/A</v>
      </c>
    </row>
    <row r="183" spans="2:22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  <c r="R183" s="25" t="e">
        <f>1000000000/11000/PerfPowerST4[[#This Row],[Cons. MT]]</f>
        <v>#N/A</v>
      </c>
      <c r="S183" s="25" t="e">
        <f>1000000000/12000/PerfPowerST4[[#This Row],[Cons. MT]]</f>
        <v>#N/A</v>
      </c>
      <c r="T183" s="25" t="e">
        <f>1000000000/13000/PerfPowerST4[[#This Row],[Cons. MT]]</f>
        <v>#N/A</v>
      </c>
      <c r="U183" s="25" t="e">
        <f>1000000000/14000/PerfPowerST4[[#This Row],[Cons. MT]]</f>
        <v>#N/A</v>
      </c>
      <c r="V183" s="25" t="e">
        <f>1000000000/15000/PerfPowerST4[[#This Row],[Cons. MT]]</f>
        <v>#N/A</v>
      </c>
    </row>
    <row r="184" spans="2:22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  <c r="R184" s="25" t="e">
        <f>1000000000/11000/PerfPowerST4[[#This Row],[Cons. MT]]</f>
        <v>#N/A</v>
      </c>
      <c r="S184" s="25" t="e">
        <f>1000000000/12000/PerfPowerST4[[#This Row],[Cons. MT]]</f>
        <v>#N/A</v>
      </c>
      <c r="T184" s="25" t="e">
        <f>1000000000/13000/PerfPowerST4[[#This Row],[Cons. MT]]</f>
        <v>#N/A</v>
      </c>
      <c r="U184" s="25" t="e">
        <f>1000000000/14000/PerfPowerST4[[#This Row],[Cons. MT]]</f>
        <v>#N/A</v>
      </c>
      <c r="V184" s="25" t="e">
        <f>1000000000/15000/PerfPowerST4[[#This Row],[Cons. MT]]</f>
        <v>#N/A</v>
      </c>
    </row>
    <row r="185" spans="2:22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  <c r="R185" s="25" t="e">
        <f>1000000000/11000/PerfPowerST4[[#This Row],[Cons. MT]]</f>
        <v>#N/A</v>
      </c>
      <c r="S185" s="25" t="e">
        <f>1000000000/12000/PerfPowerST4[[#This Row],[Cons. MT]]</f>
        <v>#N/A</v>
      </c>
      <c r="T185" s="25" t="e">
        <f>1000000000/13000/PerfPowerST4[[#This Row],[Cons. MT]]</f>
        <v>#N/A</v>
      </c>
      <c r="U185" s="25" t="e">
        <f>1000000000/14000/PerfPowerST4[[#This Row],[Cons. MT]]</f>
        <v>#N/A</v>
      </c>
      <c r="V185" s="25" t="e">
        <f>1000000000/15000/PerfPowerST4[[#This Row],[Cons. MT]]</f>
        <v>#N/A</v>
      </c>
    </row>
    <row r="186" spans="2:22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  <c r="R186" s="25" t="e">
        <f>1000000000/11000/PerfPowerST4[[#This Row],[Cons. MT]]</f>
        <v>#N/A</v>
      </c>
      <c r="S186" s="25" t="e">
        <f>1000000000/12000/PerfPowerST4[[#This Row],[Cons. MT]]</f>
        <v>#N/A</v>
      </c>
      <c r="T186" s="25" t="e">
        <f>1000000000/13000/PerfPowerST4[[#This Row],[Cons. MT]]</f>
        <v>#N/A</v>
      </c>
      <c r="U186" s="25" t="e">
        <f>1000000000/14000/PerfPowerST4[[#This Row],[Cons. MT]]</f>
        <v>#N/A</v>
      </c>
      <c r="V186" s="25" t="e">
        <f>1000000000/15000/PerfPowerST4[[#This Row],[Cons. MT]]</f>
        <v>#N/A</v>
      </c>
    </row>
    <row r="187" spans="2:22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  <c r="R187" s="25" t="e">
        <f>1000000000/11000/PerfPowerST4[[#This Row],[Cons. MT]]</f>
        <v>#N/A</v>
      </c>
      <c r="S187" s="25" t="e">
        <f>1000000000/12000/PerfPowerST4[[#This Row],[Cons. MT]]</f>
        <v>#N/A</v>
      </c>
      <c r="T187" s="25" t="e">
        <f>1000000000/13000/PerfPowerST4[[#This Row],[Cons. MT]]</f>
        <v>#N/A</v>
      </c>
      <c r="U187" s="25" t="e">
        <f>1000000000/14000/PerfPowerST4[[#This Row],[Cons. MT]]</f>
        <v>#N/A</v>
      </c>
      <c r="V187" s="25" t="e">
        <f>1000000000/15000/PerfPowerST4[[#This Row],[Cons. MT]]</f>
        <v>#N/A</v>
      </c>
    </row>
    <row r="188" spans="2:22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  <c r="R188" s="25" t="e">
        <f>1000000000/11000/PerfPowerST4[[#This Row],[Cons. MT]]</f>
        <v>#N/A</v>
      </c>
      <c r="S188" s="25" t="e">
        <f>1000000000/12000/PerfPowerST4[[#This Row],[Cons. MT]]</f>
        <v>#N/A</v>
      </c>
      <c r="T188" s="25" t="e">
        <f>1000000000/13000/PerfPowerST4[[#This Row],[Cons. MT]]</f>
        <v>#N/A</v>
      </c>
      <c r="U188" s="25" t="e">
        <f>1000000000/14000/PerfPowerST4[[#This Row],[Cons. MT]]</f>
        <v>#N/A</v>
      </c>
      <c r="V188" s="25" t="e">
        <f>1000000000/15000/PerfPowerST4[[#This Row],[Cons. MT]]</f>
        <v>#N/A</v>
      </c>
    </row>
    <row r="189" spans="2:22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  <c r="R189" s="25" t="e">
        <f>1000000000/11000/PerfPowerST4[[#This Row],[Cons. MT]]</f>
        <v>#N/A</v>
      </c>
      <c r="S189" s="25" t="e">
        <f>1000000000/12000/PerfPowerST4[[#This Row],[Cons. MT]]</f>
        <v>#N/A</v>
      </c>
      <c r="T189" s="25" t="e">
        <f>1000000000/13000/PerfPowerST4[[#This Row],[Cons. MT]]</f>
        <v>#N/A</v>
      </c>
      <c r="U189" s="25" t="e">
        <f>1000000000/14000/PerfPowerST4[[#This Row],[Cons. MT]]</f>
        <v>#N/A</v>
      </c>
      <c r="V189" s="25" t="e">
        <f>1000000000/15000/PerfPowerST4[[#This Row],[Cons. MT]]</f>
        <v>#N/A</v>
      </c>
    </row>
    <row r="190" spans="2:22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  <c r="R190" s="25" t="e">
        <f>1000000000/11000/PerfPowerST4[[#This Row],[Cons. MT]]</f>
        <v>#N/A</v>
      </c>
      <c r="S190" s="25" t="e">
        <f>1000000000/12000/PerfPowerST4[[#This Row],[Cons. MT]]</f>
        <v>#N/A</v>
      </c>
      <c r="T190" s="25" t="e">
        <f>1000000000/13000/PerfPowerST4[[#This Row],[Cons. MT]]</f>
        <v>#N/A</v>
      </c>
      <c r="U190" s="25" t="e">
        <f>1000000000/14000/PerfPowerST4[[#This Row],[Cons. MT]]</f>
        <v>#N/A</v>
      </c>
      <c r="V190" s="25" t="e">
        <f>1000000000/15000/PerfPowerST4[[#This Row],[Cons. MT]]</f>
        <v>#N/A</v>
      </c>
    </row>
    <row r="191" spans="2:22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  <c r="R191" s="25" t="e">
        <f>1000000000/11000/PerfPowerST4[[#This Row],[Cons. MT]]</f>
        <v>#N/A</v>
      </c>
      <c r="S191" s="25" t="e">
        <f>1000000000/12000/PerfPowerST4[[#This Row],[Cons. MT]]</f>
        <v>#N/A</v>
      </c>
      <c r="T191" s="25" t="e">
        <f>1000000000/13000/PerfPowerST4[[#This Row],[Cons. MT]]</f>
        <v>#N/A</v>
      </c>
      <c r="U191" s="25" t="e">
        <f>1000000000/14000/PerfPowerST4[[#This Row],[Cons. MT]]</f>
        <v>#N/A</v>
      </c>
      <c r="V191" s="25" t="e">
        <f>1000000000/15000/PerfPowerST4[[#This Row],[Cons. MT]]</f>
        <v>#N/A</v>
      </c>
    </row>
    <row r="192" spans="2:22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  <c r="R192" s="25" t="e">
        <f>1000000000/11000/PerfPowerST4[[#This Row],[Cons. MT]]</f>
        <v>#N/A</v>
      </c>
      <c r="S192" s="25" t="e">
        <f>1000000000/12000/PerfPowerST4[[#This Row],[Cons. MT]]</f>
        <v>#N/A</v>
      </c>
      <c r="T192" s="25" t="e">
        <f>1000000000/13000/PerfPowerST4[[#This Row],[Cons. MT]]</f>
        <v>#N/A</v>
      </c>
      <c r="U192" s="25" t="e">
        <f>1000000000/14000/PerfPowerST4[[#This Row],[Cons. MT]]</f>
        <v>#N/A</v>
      </c>
      <c r="V192" s="25" t="e">
        <f>1000000000/15000/PerfPowerST4[[#This Row],[Cons. MT]]</f>
        <v>#N/A</v>
      </c>
    </row>
    <row r="193" spans="2:22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  <c r="R193" s="25" t="e">
        <f>1000000000/11000/PerfPowerST4[[#This Row],[Cons. MT]]</f>
        <v>#N/A</v>
      </c>
      <c r="S193" s="25" t="e">
        <f>1000000000/12000/PerfPowerST4[[#This Row],[Cons. MT]]</f>
        <v>#N/A</v>
      </c>
      <c r="T193" s="25" t="e">
        <f>1000000000/13000/PerfPowerST4[[#This Row],[Cons. MT]]</f>
        <v>#N/A</v>
      </c>
      <c r="U193" s="25" t="e">
        <f>1000000000/14000/PerfPowerST4[[#This Row],[Cons. MT]]</f>
        <v>#N/A</v>
      </c>
      <c r="V193" s="25" t="e">
        <f>1000000000/15000/PerfPowerST4[[#This Row],[Cons. MT]]</f>
        <v>#N/A</v>
      </c>
    </row>
    <row r="194" spans="2:22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  <c r="R194" s="25" t="e">
        <f>1000000000/11000/PerfPowerST4[[#This Row],[Cons. MT]]</f>
        <v>#N/A</v>
      </c>
      <c r="S194" s="25" t="e">
        <f>1000000000/12000/PerfPowerST4[[#This Row],[Cons. MT]]</f>
        <v>#N/A</v>
      </c>
      <c r="T194" s="25" t="e">
        <f>1000000000/13000/PerfPowerST4[[#This Row],[Cons. MT]]</f>
        <v>#N/A</v>
      </c>
      <c r="U194" s="25" t="e">
        <f>1000000000/14000/PerfPowerST4[[#This Row],[Cons. MT]]</f>
        <v>#N/A</v>
      </c>
      <c r="V194" s="25" t="e">
        <f>1000000000/15000/PerfPowerST4[[#This Row],[Cons. MT]]</f>
        <v>#N/A</v>
      </c>
    </row>
    <row r="195" spans="2:22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  <c r="R195" s="25" t="e">
        <f>1000000000/11000/PerfPowerST4[[#This Row],[Cons. MT]]</f>
        <v>#N/A</v>
      </c>
      <c r="S195" s="25" t="e">
        <f>1000000000/12000/PerfPowerST4[[#This Row],[Cons. MT]]</f>
        <v>#N/A</v>
      </c>
      <c r="T195" s="25" t="e">
        <f>1000000000/13000/PerfPowerST4[[#This Row],[Cons. MT]]</f>
        <v>#N/A</v>
      </c>
      <c r="U195" s="25" t="e">
        <f>1000000000/14000/PerfPowerST4[[#This Row],[Cons. MT]]</f>
        <v>#N/A</v>
      </c>
      <c r="V195" s="25" t="e">
        <f>1000000000/15000/PerfPowerST4[[#This Row],[Cons. MT]]</f>
        <v>#N/A</v>
      </c>
    </row>
    <row r="196" spans="2:22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  <c r="R196" s="25" t="e">
        <f>1000000000/11000/PerfPowerST4[[#This Row],[Cons. MT]]</f>
        <v>#N/A</v>
      </c>
      <c r="S196" s="25" t="e">
        <f>1000000000/12000/PerfPowerST4[[#This Row],[Cons. MT]]</f>
        <v>#N/A</v>
      </c>
      <c r="T196" s="25" t="e">
        <f>1000000000/13000/PerfPowerST4[[#This Row],[Cons. MT]]</f>
        <v>#N/A</v>
      </c>
      <c r="U196" s="25" t="e">
        <f>1000000000/14000/PerfPowerST4[[#This Row],[Cons. MT]]</f>
        <v>#N/A</v>
      </c>
      <c r="V196" s="25" t="e">
        <f>1000000000/15000/PerfPowerST4[[#This Row],[Cons. MT]]</f>
        <v>#N/A</v>
      </c>
    </row>
    <row r="197" spans="2:22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  <c r="R197" s="25" t="e">
        <f>1000000000/11000/PerfPowerST4[[#This Row],[Cons. MT]]</f>
        <v>#N/A</v>
      </c>
      <c r="S197" s="25" t="e">
        <f>1000000000/12000/PerfPowerST4[[#This Row],[Cons. MT]]</f>
        <v>#N/A</v>
      </c>
      <c r="T197" s="25" t="e">
        <f>1000000000/13000/PerfPowerST4[[#This Row],[Cons. MT]]</f>
        <v>#N/A</v>
      </c>
      <c r="U197" s="25" t="e">
        <f>1000000000/14000/PerfPowerST4[[#This Row],[Cons. MT]]</f>
        <v>#N/A</v>
      </c>
      <c r="V197" s="25" t="e">
        <f>1000000000/15000/PerfPowerST4[[#This Row],[Cons. MT]]</f>
        <v>#N/A</v>
      </c>
    </row>
    <row r="198" spans="2:22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  <c r="R198" s="25" t="e">
        <f>1000000000/11000/PerfPowerST4[[#This Row],[Cons. MT]]</f>
        <v>#N/A</v>
      </c>
      <c r="S198" s="25" t="e">
        <f>1000000000/12000/PerfPowerST4[[#This Row],[Cons. MT]]</f>
        <v>#N/A</v>
      </c>
      <c r="T198" s="25" t="e">
        <f>1000000000/13000/PerfPowerST4[[#This Row],[Cons. MT]]</f>
        <v>#N/A</v>
      </c>
      <c r="U198" s="25" t="e">
        <f>1000000000/14000/PerfPowerST4[[#This Row],[Cons. MT]]</f>
        <v>#N/A</v>
      </c>
      <c r="V198" s="25" t="e">
        <f>1000000000/15000/PerfPowerST4[[#This Row],[Cons. MT]]</f>
        <v>#N/A</v>
      </c>
    </row>
    <row r="199" spans="2:22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  <c r="R199" s="25" t="e">
        <f>1000000000/11000/PerfPowerST4[[#This Row],[Cons. MT]]</f>
        <v>#N/A</v>
      </c>
      <c r="S199" s="25" t="e">
        <f>1000000000/12000/PerfPowerST4[[#This Row],[Cons. MT]]</f>
        <v>#N/A</v>
      </c>
      <c r="T199" s="25" t="e">
        <f>1000000000/13000/PerfPowerST4[[#This Row],[Cons. MT]]</f>
        <v>#N/A</v>
      </c>
      <c r="U199" s="25" t="e">
        <f>1000000000/14000/PerfPowerST4[[#This Row],[Cons. MT]]</f>
        <v>#N/A</v>
      </c>
      <c r="V199" s="25" t="e">
        <f>1000000000/15000/PerfPowerST4[[#This Row],[Cons. MT]]</f>
        <v>#N/A</v>
      </c>
    </row>
    <row r="200" spans="2:22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  <c r="R200" s="25" t="e">
        <f>1000000000/11000/PerfPowerST4[[#This Row],[Cons. MT]]</f>
        <v>#N/A</v>
      </c>
      <c r="S200" s="25" t="e">
        <f>1000000000/12000/PerfPowerST4[[#This Row],[Cons. MT]]</f>
        <v>#N/A</v>
      </c>
      <c r="T200" s="25" t="e">
        <f>1000000000/13000/PerfPowerST4[[#This Row],[Cons. MT]]</f>
        <v>#N/A</v>
      </c>
      <c r="U200" s="25" t="e">
        <f>1000000000/14000/PerfPowerST4[[#This Row],[Cons. MT]]</f>
        <v>#N/A</v>
      </c>
      <c r="V200" s="25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2022-10-23T09:07:46Z</dcterms:modified>
</cp:coreProperties>
</file>