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F466EB60-B3F4-494E-8615-DA1BE9E828CF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5" i="1" l="1"/>
  <c r="C115" i="9" s="1"/>
  <c r="T115" i="1"/>
  <c r="U115" i="1"/>
  <c r="V115" i="1"/>
  <c r="W115" i="1"/>
  <c r="S114" i="1"/>
  <c r="C114" i="8" s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C111" i="8" s="1"/>
  <c r="T111" i="1"/>
  <c r="U111" i="1"/>
  <c r="V111" i="1"/>
  <c r="W111" i="1"/>
  <c r="S110" i="1"/>
  <c r="C110" i="8" s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15" i="8" l="1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W100" i="1" l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<sst xmlns="http://schemas.openxmlformats.org/spreadsheetml/2006/main" count="870" uniqueCount="299">
  <si>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</si>
  <si>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</si>
  <si>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</si>
  <si>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</si>
  <si>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</si>
  <si>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</si>
  <si>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</si>
  <si>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</si>
  <si>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</si>
  <si>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</si>
  <si>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</si>
  <si>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</si>
  <si>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</si>
  <si>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</si>
  <si>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</si>
  <si>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</si>
  <si>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</si>
  <si>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</si>
  <si>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</si>
  <si>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</si>
  <si>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</si>
  <si>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</si>
  <si>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</si>
  <si>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</si>
  <si>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</si>
  <si>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</si>
  <si>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</si>
  <si>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</si>
  <si>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</si>
  <si>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</si>
  <si>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</si>
  <si>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</si>
  <si>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</si>
  <si>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</si>
  <si>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</si>
  <si>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</si>
  <si>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</si>
  <si>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</si>
  <si>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</si>
  <si>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</si>
  <si>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</si>
  <si>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</si>
  <si>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</si>
  <si>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</si>
  <si>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</si>
  <si>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</si>
  <si>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</si>
  <si>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</si>
  <si>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</si>
  <si>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</si>
  <si>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</si>
  <si>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</si>
  <si>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</si>
  <si>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</si>
  <si>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</si>
  <si>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</si>
  <si>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</si>
  <si>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</si>
  <si>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</si>
  <si>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</si>
  <si>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</si>
  <si>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</si>
  <si>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</si>
  <si>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</si>
  <si>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</si>
  <si>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</si>
  <si>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</si>
  <si>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</si>
  <si>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</si>
  <si>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</si>
  <si>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</si>
  <si>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</si>
  <si>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</si>
  <si>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</si>
  <si>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</si>
  <si>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</si>
  <si>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</si>
  <si>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</si>
  <si>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</si>
  <si>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</si>
  <si>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</si>
  <si>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</si>
  <si>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</si>
  <si>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</si>
  <si>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</si>
  <si>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</si>
  <si>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</si>
  <si>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</si>
  <si>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</si>
  <si>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</si>
  <si>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</si>
  <si>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</si>
  <si>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</si>
  <si>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</si>
  <si>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</si>
  <si>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</si>
  <si>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</si>
  <si>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</si>
  <si>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</si>
  <si>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</si>
  <si>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</si>
  <si>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</si>
  <si>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</si>
  <si>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</si>
  <si>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</si>
  <si>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</si>
  <si>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</si>
  <si>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</si>
  <si>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</si>
  <si>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</si>
  <si>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</si>
  <si>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</si>
  <si>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</si>
  <si>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</si>
  <si>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</si>
  <si>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</si>
  <si>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</si>
  <si>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</si>
  <si>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</si>
  <si>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</si>
  <si>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</si>
  <si>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</si>
  <si>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</si>
  <si>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</si>
  <si>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</si>
  <si>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</si>
  <si>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</si>
  <si>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</si>
  <si>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</si>
  <si>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</si>
  <si>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</si>
  <si>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</si>
  <si>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</si>
  <si>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</si>
  <si>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</si>
  <si>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</si>
  <si>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</si>
  <si>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</si>
  <si>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</si>
  <si>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</si>
  <si>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</si>
  <si>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</si>
  <si>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</si>
  <si>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</si>
  <si>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</si>
  <si>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</si>
  <si>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</si>
  <si>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</si>
  <si>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</si>
  <si>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</si>
  <si>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</si>
  <si>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</si>
  <si>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</si>
  <si>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</si>
  <si>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</si>
  <si>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</si>
  <si>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</si>
  <si>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</si>
  <si>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</si>
  <si>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</si>
  <si>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</si>
  <si>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</si>
  <si>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</si>
  <si>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</si>
  <si>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</si>
  <si>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</si>
  <si>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</si>
  <si>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</si>
  <si>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</si>
  <si>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</si>
  <si>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</si>
  <si>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</si>
  <si>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</si>
  <si>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</si>
  <si>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</si>
  <si>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</si>
  <si>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</si>
  <si>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</si>
  <si>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</si>
  <si>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</si>
  <si>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</si>
  <si>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</si>
  <si>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</si>
  <si>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</si>
  <si>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</si>
  <si>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</si>
  <si>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</si>
  <si>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</si>
  <si>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</si>
  <si>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</si>
  <si>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</si>
  <si>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</si>
  <si>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</si>
  <si>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</si>
  <si>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</si>
  <si>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</si>
  <si>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</si>
  <si>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</si>
  <si>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</si>
  <si>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</si>
  <si>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</si>
  <si>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</si>
  <si>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</si>
  <si>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</si>
  <si>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</si>
  <si>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</si>
  <si>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</si>
  <si>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</si>
  <si>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</si>
  <si>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</si>
  <si>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</si>
  <si>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</si>
  <si>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</si>
  <si>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</si>
  <si>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</si>
  <si>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</si>
  <si>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</si>
  <si>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</si>
  <si>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</si>
  <si>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</si>
  <si>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</si>
  <si>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</si>
  <si>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</si>
  <si>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</si>
  <si>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</si>
  <si>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</si>
  <si>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</si>
  <si>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</si>
  <si>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</si>
  <si>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</si>
  <si>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</si>
  <si>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</si>
  <si>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</si>
  <si>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</si>
  <si>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</si>
  <si>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</si>
  <si>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</si>
  <si>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</si>
  <si>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</si>
  <si>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</si>
  <si>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</si>
  <si>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</si>
  <si>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</si>
  <si>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</si>
  <si>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</si>
  <si>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</si>
  <si>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</si>
  <si>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</si>
  <si>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</si>
  <si>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</si>
  <si>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</si>
  <si>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</si>
  <si>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</si>
  <si>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</si>
  <si>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</si>
  <si>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</si>
  <si>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</si>
  <si>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</si>
  <si>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</si>
  <si>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</si>
  <si>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</si>
  <si>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</si>
  <si>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</si>
  <si>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</si>
  <si>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</si>
  <si>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</si>
  <si>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</si>
  <si>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</si>
  <si>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</si>
  <si>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</si>
  <si>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</si>
  <si>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</si>
  <si>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</si>
  <si>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</si>
  <si>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</si>
  <si>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</si>
  <si>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</si>
  <si>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</si>
  <si>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</si>
  <si>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</si>
  <si>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</si>
  <si>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</si>
  <si>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</si>
  <si>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</si>
  <si>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</si>
  <si>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</si>
  <si>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</si>
  <si>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i9 12900K (AlderLake) @125w [101]</t>
  </si>
  <si>
    <t>R7 6850H (Rembrandt)</t>
  </si>
  <si>
    <t>Markfw</t>
  </si>
  <si>
    <t>R9 7900X (Raphael)</t>
  </si>
  <si>
    <t>R5 7600X (Raphael)</t>
  </si>
  <si>
    <t>R7 7700X (Raphael)</t>
  </si>
  <si>
    <t>@88w PPT</t>
  </si>
  <si>
    <t>R9 7950X (Raphael) [111]</t>
  </si>
  <si>
    <t>R9 7900X (Raphael) [110]</t>
  </si>
  <si>
    <t>R7 7700X (Raphael) [109]</t>
  </si>
  <si>
    <t>R7 6850H (Rembrandt) [107]</t>
  </si>
  <si>
    <t>R5 7600X (Raphael) [108]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</si>
</sst>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9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ST'!$B$4:$B$60</c:f>
              <c:strCache>
                <c:ptCount val="56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R9 7950X (Raphael) [111]</c:v>
                </c:pt>
                <c:pt idx="31">
                  <c:v>R9 7900X (Raphael) [110]</c:v>
                </c:pt>
                <c:pt idx="32">
                  <c:v>R5 2500U (Raven Ridge) [75]</c:v>
                </c:pt>
                <c:pt idx="33">
                  <c:v>i7 11800H (TigerLake-8C) [95]</c:v>
                </c:pt>
                <c:pt idx="34">
                  <c:v>i7 1065G (IceLake) v0.3.1 [3]</c:v>
                </c:pt>
                <c:pt idx="35">
                  <c:v>R7 4750U (Renoir) v0.3.1 [7]</c:v>
                </c:pt>
                <c:pt idx="36">
                  <c:v>R7 4700U (Renoir) [1]</c:v>
                </c:pt>
                <c:pt idx="37">
                  <c:v>i9 12900K (AlderLake) @125w [101]</c:v>
                </c:pt>
                <c:pt idx="38">
                  <c:v>R5 PRO 4650G (Renoir) v0.3.1 [12]</c:v>
                </c:pt>
                <c:pt idx="39">
                  <c:v>i5 12600K (AlderLake) [98]</c:v>
                </c:pt>
                <c:pt idx="40">
                  <c:v>i9 12900K (AlderLake) [100]</c:v>
                </c:pt>
                <c:pt idx="41">
                  <c:v>R7 7700X (Raphael) [109]</c:v>
                </c:pt>
                <c:pt idx="42">
                  <c:v>R7 4750G (Renoir) v0.3.1 [5]</c:v>
                </c:pt>
                <c:pt idx="43">
                  <c:v>i7 1165G7 (TigerLake) [82]</c:v>
                </c:pt>
                <c:pt idx="44">
                  <c:v>R5 4600H (Renoir) Win11 v0.6.0 [44]</c:v>
                </c:pt>
                <c:pt idx="45">
                  <c:v>i7 12700H (AlderLake) [105]</c:v>
                </c:pt>
                <c:pt idx="46">
                  <c:v>R5 5600G (Cezanne) [96]</c:v>
                </c:pt>
                <c:pt idx="47">
                  <c:v>R7 6850H (Rembrandt) [107]</c:v>
                </c:pt>
                <c:pt idx="48">
                  <c:v>R3 4300G (Renoir) [81]</c:v>
                </c:pt>
                <c:pt idx="49">
                  <c:v>R5 4500U (Renoir) [74]</c:v>
                </c:pt>
                <c:pt idx="50">
                  <c:v>R7 PRO 5750GE (Cezanne) [103]</c:v>
                </c:pt>
                <c:pt idx="51">
                  <c:v>R7 5800H (Cezanne) [77]</c:v>
                </c:pt>
                <c:pt idx="52">
                  <c:v>R9 5900HS (Cezanne) v0.5.0 [30]</c:v>
                </c:pt>
                <c:pt idx="53">
                  <c:v>R5 7600X (Raphael) [108]</c:v>
                </c:pt>
                <c:pt idx="54">
                  <c:v>Apple M1 Max Estimate [97]</c:v>
                </c:pt>
                <c:pt idx="55">
                  <c:v>Apple M1 Estimate [94]</c:v>
                </c:pt>
              </c:strCache>
            </c:strRef>
          </c:cat>
          <c:val>
            <c:numRef>
              <c:f>'PES ST'!$C$4:$C$60</c:f>
              <c:numCache>
                <c:formatCode>#,##0.00</c:formatCode>
                <c:ptCount val="56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117.05</c:v>
                </c:pt>
                <c:pt idx="31">
                  <c:v>123.05</c:v>
                </c:pt>
                <c:pt idx="32">
                  <c:v>126.49</c:v>
                </c:pt>
                <c:pt idx="33">
                  <c:v>127.66</c:v>
                </c:pt>
                <c:pt idx="34">
                  <c:v>127.76</c:v>
                </c:pt>
                <c:pt idx="35">
                  <c:v>137.88</c:v>
                </c:pt>
                <c:pt idx="36">
                  <c:v>143.16999999999999</c:v>
                </c:pt>
                <c:pt idx="37">
                  <c:v>145.66</c:v>
                </c:pt>
                <c:pt idx="38">
                  <c:v>146.74</c:v>
                </c:pt>
                <c:pt idx="39">
                  <c:v>146.91</c:v>
                </c:pt>
                <c:pt idx="40">
                  <c:v>148.72</c:v>
                </c:pt>
                <c:pt idx="41">
                  <c:v>151.38999999999999</c:v>
                </c:pt>
                <c:pt idx="42">
                  <c:v>153.88</c:v>
                </c:pt>
                <c:pt idx="43">
                  <c:v>155.84</c:v>
                </c:pt>
                <c:pt idx="44">
                  <c:v>158.59</c:v>
                </c:pt>
                <c:pt idx="45">
                  <c:v>171.78</c:v>
                </c:pt>
                <c:pt idx="46">
                  <c:v>177.67</c:v>
                </c:pt>
                <c:pt idx="47">
                  <c:v>185.72</c:v>
                </c:pt>
                <c:pt idx="48">
                  <c:v>188.44</c:v>
                </c:pt>
                <c:pt idx="49">
                  <c:v>190</c:v>
                </c:pt>
                <c:pt idx="50">
                  <c:v>205.28</c:v>
                </c:pt>
                <c:pt idx="51">
                  <c:v>210.66</c:v>
                </c:pt>
                <c:pt idx="52">
                  <c:v>216.08</c:v>
                </c:pt>
                <c:pt idx="53">
                  <c:v>221.41</c:v>
                </c:pt>
                <c:pt idx="54">
                  <c:v>297.27408581529943</c:v>
                </c:pt>
                <c:pt idx="55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ST'!$B$4:$B$60</c:f>
              <c:strCache>
                <c:ptCount val="56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R9 7950X (Raphael) [111]</c:v>
                </c:pt>
                <c:pt idx="16">
                  <c:v>i5 11500 (Rocket Lake) [83]</c:v>
                </c:pt>
                <c:pt idx="17">
                  <c:v>i5 7500 (Kaby Lake) 4C/4T v0.5.1 [40]</c:v>
                </c:pt>
                <c:pt idx="18">
                  <c:v>R9 7900X (Raphael) [110]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i9 12900K (AlderLake) @125w [101]</c:v>
                </c:pt>
                <c:pt idx="23">
                  <c:v>i9 12900K (AlderLake) [100]</c:v>
                </c:pt>
                <c:pt idx="24">
                  <c:v>R7 7700X (Raphael) [109]</c:v>
                </c:pt>
                <c:pt idx="25">
                  <c:v>i5 12600K (AlderLake) [98]</c:v>
                </c:pt>
                <c:pt idx="26">
                  <c:v>R7 3700X (Matisse) v0.6.0 [47]</c:v>
                </c:pt>
                <c:pt idx="27">
                  <c:v>i7 11800H (TigerLake-8C) [95]</c:v>
                </c:pt>
                <c:pt idx="28">
                  <c:v>R5 3500U (Picasso) [73]</c:v>
                </c:pt>
                <c:pt idx="29">
                  <c:v>i5 4300U (Haswell) v0.6.0 [58]</c:v>
                </c:pt>
                <c:pt idx="30">
                  <c:v>i7 9750H (Coffee Lake) [71]</c:v>
                </c:pt>
                <c:pt idx="31">
                  <c:v>i7 12700H (AlderLake) [105]</c:v>
                </c:pt>
                <c:pt idx="32">
                  <c:v>i5 8365U (WhiskeyLake) v0.3.1 [11]</c:v>
                </c:pt>
                <c:pt idx="33">
                  <c:v>i7 1165G7 (TigerLake) [82]</c:v>
                </c:pt>
                <c:pt idx="34">
                  <c:v>i7 7500U (Kaby Lake) 2C/4T v0.5.1 [36]</c:v>
                </c:pt>
                <c:pt idx="35">
                  <c:v>R5 7600X (Raphael) [108]</c:v>
                </c:pt>
                <c:pt idx="36">
                  <c:v>R5 PRO 4650G (Renoir) v0.3.1 [12]</c:v>
                </c:pt>
                <c:pt idx="37">
                  <c:v>R7 4700U (Renoir) [1]</c:v>
                </c:pt>
                <c:pt idx="38">
                  <c:v>R7 4750U (Renoir) v0.3.1 [7]</c:v>
                </c:pt>
                <c:pt idx="39">
                  <c:v>i5 8250U (WhiskeyLake) v0.6.0 [51]</c:v>
                </c:pt>
                <c:pt idx="40">
                  <c:v>R7 4750G (Renoir) v0.3.1 [5]</c:v>
                </c:pt>
                <c:pt idx="41">
                  <c:v>R7 6850H (Rembrandt) [107]</c:v>
                </c:pt>
                <c:pt idx="42">
                  <c:v>R5 5600G (Cezanne) [96]</c:v>
                </c:pt>
                <c:pt idx="43">
                  <c:v>i7 1065G (IceLake) v0.3.1 [3]</c:v>
                </c:pt>
                <c:pt idx="44">
                  <c:v>Celeron N5100 (JasperLake) [80]</c:v>
                </c:pt>
                <c:pt idx="45">
                  <c:v>R7 PRO 5750GE (Cezanne) [103]</c:v>
                </c:pt>
                <c:pt idx="46">
                  <c:v>P Silver N6000 (JasperLake) [79]</c:v>
                </c:pt>
                <c:pt idx="47">
                  <c:v>R5 4600H (Renoir) Win11 v0.6.0 [44]</c:v>
                </c:pt>
                <c:pt idx="48">
                  <c:v>R7 5800H (Cezanne) [77]</c:v>
                </c:pt>
                <c:pt idx="49">
                  <c:v>R5 2500U (Raven Ridge) [75]</c:v>
                </c:pt>
                <c:pt idx="50">
                  <c:v>R9 5900HS (Cezanne) v0.5.0 [30]</c:v>
                </c:pt>
                <c:pt idx="51">
                  <c:v>R5 4500U (Renoir) [74]</c:v>
                </c:pt>
                <c:pt idx="52">
                  <c:v>i3 6157U (Skylake) v0.6.0 [63]</c:v>
                </c:pt>
                <c:pt idx="53">
                  <c:v>R3 4300G (Renoir) [81]</c:v>
                </c:pt>
                <c:pt idx="54">
                  <c:v>Apple M1 Max Estimate [97]</c:v>
                </c:pt>
                <c:pt idx="55">
                  <c:v>Apple M1 Estimate [94]</c:v>
                </c:pt>
              </c:strCache>
            </c:strRef>
          </c:cat>
          <c:val>
            <c:numRef>
              <c:f>'Consumption ST'!$C$4:$C$60</c:f>
              <c:numCache>
                <c:formatCode>General</c:formatCode>
                <c:ptCount val="56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21111</c:v>
                </c:pt>
                <c:pt idx="16">
                  <c:v>20987</c:v>
                </c:pt>
                <c:pt idx="17">
                  <c:v>20650</c:v>
                </c:pt>
                <c:pt idx="18">
                  <c:v>20376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16888</c:v>
                </c:pt>
                <c:pt idx="23">
                  <c:v>16621</c:v>
                </c:pt>
                <c:pt idx="24">
                  <c:v>16232</c:v>
                </c:pt>
                <c:pt idx="25">
                  <c:v>16019</c:v>
                </c:pt>
                <c:pt idx="26">
                  <c:v>15775</c:v>
                </c:pt>
                <c:pt idx="27">
                  <c:v>14109</c:v>
                </c:pt>
                <c:pt idx="28">
                  <c:v>13745</c:v>
                </c:pt>
                <c:pt idx="29">
                  <c:v>13379.46</c:v>
                </c:pt>
                <c:pt idx="30">
                  <c:v>13062.5</c:v>
                </c:pt>
                <c:pt idx="31">
                  <c:v>12332</c:v>
                </c:pt>
                <c:pt idx="32">
                  <c:v>11657</c:v>
                </c:pt>
                <c:pt idx="33">
                  <c:v>11590</c:v>
                </c:pt>
                <c:pt idx="34">
                  <c:v>11096</c:v>
                </c:pt>
                <c:pt idx="35">
                  <c:v>10913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8876.3700000000008</c:v>
                </c:pt>
                <c:pt idx="46">
                  <c:v>8577.2000000000007</c:v>
                </c:pt>
                <c:pt idx="47">
                  <c:v>8278</c:v>
                </c:pt>
                <c:pt idx="48">
                  <c:v>8085</c:v>
                </c:pt>
                <c:pt idx="49">
                  <c:v>7799</c:v>
                </c:pt>
                <c:pt idx="50">
                  <c:v>7445</c:v>
                </c:pt>
                <c:pt idx="51">
                  <c:v>7302.14</c:v>
                </c:pt>
                <c:pt idx="52">
                  <c:v>6987</c:v>
                </c:pt>
                <c:pt idx="53">
                  <c:v>6349.88</c:v>
                </c:pt>
                <c:pt idx="54">
                  <c:v>6083</c:v>
                </c:pt>
                <c:pt idx="55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MT'!$B$4:$B$60</c:f>
              <c:strCache>
                <c:ptCount val="56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R5 7600X (Raphael) [108]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i9 12900K (AlderLake) [100]</c:v>
                </c:pt>
                <c:pt idx="45">
                  <c:v>i7 12700H (AlderLake) [105]</c:v>
                </c:pt>
                <c:pt idx="46">
                  <c:v>R9 5900X (Vermeer) [90]</c:v>
                </c:pt>
                <c:pt idx="47">
                  <c:v>R7 7700X (Raphael) [109]</c:v>
                </c:pt>
                <c:pt idx="48">
                  <c:v>R7 PRO 5750GE (Cezanne) [103]</c:v>
                </c:pt>
                <c:pt idx="49">
                  <c:v>R7 6850H (Rembrandt) [107]</c:v>
                </c:pt>
                <c:pt idx="50">
                  <c:v>Apple M1 Estimate [94]</c:v>
                </c:pt>
                <c:pt idx="51">
                  <c:v>i9 12900K (AlderLake) @125w [101]</c:v>
                </c:pt>
                <c:pt idx="52">
                  <c:v>Apple M1 Max Estimate [97]</c:v>
                </c:pt>
                <c:pt idx="53">
                  <c:v>R9 7900X (Raphael) [110]</c:v>
                </c:pt>
                <c:pt idx="54">
                  <c:v>R9 5950X (Vermeer) v0.5.1 [43]</c:v>
                </c:pt>
                <c:pt idx="55">
                  <c:v>R9 7950X (Raphael) [111]</c:v>
                </c:pt>
              </c:strCache>
            </c:strRef>
          </c:cat>
          <c:val>
            <c:numRef>
              <c:f>'PES MT'!$C$4:$C$60</c:f>
              <c:numCache>
                <c:formatCode>#,##0.00</c:formatCode>
                <c:ptCount val="56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3285.45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4012.09</c:v>
                </c:pt>
                <c:pt idx="45">
                  <c:v>4214.75</c:v>
                </c:pt>
                <c:pt idx="46">
                  <c:v>4236.1000000000004</c:v>
                </c:pt>
                <c:pt idx="47">
                  <c:v>4444.33</c:v>
                </c:pt>
                <c:pt idx="48">
                  <c:v>4818.3599999999997</c:v>
                </c:pt>
                <c:pt idx="49">
                  <c:v>5041.29</c:v>
                </c:pt>
                <c:pt idx="50">
                  <c:v>5380.0754286575102</c:v>
                </c:pt>
                <c:pt idx="51">
                  <c:v>5553.64</c:v>
                </c:pt>
                <c:pt idx="52">
                  <c:v>5753.1937416758474</c:v>
                </c:pt>
                <c:pt idx="53">
                  <c:v>6261.2</c:v>
                </c:pt>
                <c:pt idx="54">
                  <c:v>6668.05</c:v>
                </c:pt>
                <c:pt idx="55">
                  <c:v>8913.74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MT'!$B$4:$B$60</c:f>
              <c:strCache>
                <c:ptCount val="56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R5 7600X (Raphael) [108]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R7 7700X (Raphael) [109]</c:v>
                </c:pt>
                <c:pt idx="34">
                  <c:v>i7 11800H (TigerLake-8C) [95]</c:v>
                </c:pt>
                <c:pt idx="35">
                  <c:v>R9 7900X (Raphael) [110]</c:v>
                </c:pt>
                <c:pt idx="36">
                  <c:v>i5 8365U (WhiskeyLake) v0.3.1 [11]</c:v>
                </c:pt>
                <c:pt idx="37">
                  <c:v>Celeron N5100 (JasperLake) [80]</c:v>
                </c:pt>
                <c:pt idx="38">
                  <c:v>i9 12900K (AlderLake) @125w [101]</c:v>
                </c:pt>
                <c:pt idx="39">
                  <c:v>R9 5950X (Vermeer) v0.5.1 [43]</c:v>
                </c:pt>
                <c:pt idx="40">
                  <c:v>R3 4300G (Renoir) [81]</c:v>
                </c:pt>
                <c:pt idx="41">
                  <c:v>R9 7950X (Raphael) [111]</c:v>
                </c:pt>
                <c:pt idx="42">
                  <c:v>i7 1065G (IceLake) v0.3.1 [3]</c:v>
                </c:pt>
                <c:pt idx="43">
                  <c:v>R5 4600H (Renoir) Win11 v0.6.0 [44]</c:v>
                </c:pt>
                <c:pt idx="44">
                  <c:v>R7 5800H (Cezanne) [77]</c:v>
                </c:pt>
                <c:pt idx="45">
                  <c:v>P Silver N6000 (JasperLake) [79]</c:v>
                </c:pt>
                <c:pt idx="46">
                  <c:v>i7 12700H (AlderLake) [105]</c:v>
                </c:pt>
                <c:pt idx="47">
                  <c:v>R9 5900HS (Cezanne) v0.5.0 [30]</c:v>
                </c:pt>
                <c:pt idx="48">
                  <c:v>R5 4500U (Renoir) [74]</c:v>
                </c:pt>
                <c:pt idx="49">
                  <c:v>R7 PRO 5750GE (Cezanne) [103]</c:v>
                </c:pt>
                <c:pt idx="50">
                  <c:v>R5 2500U (Raven Ridge) [75]</c:v>
                </c:pt>
                <c:pt idx="51">
                  <c:v>R7 6850H (Rembrandt) [107]</c:v>
                </c:pt>
                <c:pt idx="52">
                  <c:v>Apple M1 Max Estimate [97]</c:v>
                </c:pt>
                <c:pt idx="53">
                  <c:v>R7 4700U (Renoir) [1]</c:v>
                </c:pt>
                <c:pt idx="54">
                  <c:v>R7 4750U (Renoir) v0.3.1 [7]</c:v>
                </c:pt>
                <c:pt idx="55">
                  <c:v>Apple M1 Estimate [94]</c:v>
                </c:pt>
              </c:strCache>
            </c:strRef>
          </c:cat>
          <c:val>
            <c:numRef>
              <c:f>'Consumption MT'!$C$4:$C$60</c:f>
              <c:numCache>
                <c:formatCode>General</c:formatCode>
                <c:ptCount val="56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5156</c:v>
                </c:pt>
                <c:pt idx="31">
                  <c:v>5030</c:v>
                </c:pt>
                <c:pt idx="32">
                  <c:v>4965</c:v>
                </c:pt>
                <c:pt idx="33">
                  <c:v>4821</c:v>
                </c:pt>
                <c:pt idx="34">
                  <c:v>4800.7988888888895</c:v>
                </c:pt>
                <c:pt idx="35">
                  <c:v>4764</c:v>
                </c:pt>
                <c:pt idx="36">
                  <c:v>4575</c:v>
                </c:pt>
                <c:pt idx="37">
                  <c:v>4550</c:v>
                </c:pt>
                <c:pt idx="38">
                  <c:v>4469</c:v>
                </c:pt>
                <c:pt idx="39">
                  <c:v>4149</c:v>
                </c:pt>
                <c:pt idx="40">
                  <c:v>4075.1950000000002</c:v>
                </c:pt>
                <c:pt idx="41">
                  <c:v>4067</c:v>
                </c:pt>
                <c:pt idx="42">
                  <c:v>3912</c:v>
                </c:pt>
                <c:pt idx="43">
                  <c:v>3886</c:v>
                </c:pt>
                <c:pt idx="44">
                  <c:v>3775</c:v>
                </c:pt>
                <c:pt idx="45">
                  <c:v>3703.3049999999998</c:v>
                </c:pt>
                <c:pt idx="46">
                  <c:v>3495</c:v>
                </c:pt>
                <c:pt idx="47">
                  <c:v>3010</c:v>
                </c:pt>
                <c:pt idx="48">
                  <c:v>2723.7275</c:v>
                </c:pt>
                <c:pt idx="49">
                  <c:v>2681.15</c:v>
                </c:pt>
                <c:pt idx="50">
                  <c:v>2588</c:v>
                </c:pt>
                <c:pt idx="51">
                  <c:v>2500</c:v>
                </c:pt>
                <c:pt idx="52">
                  <c:v>2431</c:v>
                </c:pt>
                <c:pt idx="53">
                  <c:v>2410</c:v>
                </c:pt>
                <c:pt idx="54">
                  <c:v>2029</c:v>
                </c:pt>
                <c:pt idx="55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D65D523C-581C-49DF-B7DA-ADA457DF8B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1151D6-9DCF-4D14-9CB6-874EB84020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4818CAAE-B654-40A6-94ED-8F69A802BB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EDA02308-B22C-4AED-A7CB-C12FFC8A7A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EF0CA2C7-AA0C-4494-ABFE-AAC6A1FC93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6AFAC0-2F81-4BD8-A798-AC75A78083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FEB7685B-7415-475D-A418-B2969E37589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15BED3AF-5D47-4AD5-A84A-968D3B0ABC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0CE2C8E2-DBD3-4AEB-82DE-7A96385D1B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0735CFE2-C45F-42A3-B45E-1F22B8C3BF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D4BF6245-A12C-401A-B9E7-961CC03C0E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6337018E-A322-4E1C-84BE-CCF2BC98A4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4C952A14-3AA6-4A9B-833F-CBCB8803B9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3CBAEA85-2606-4FD4-B060-D66645F8AF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E2062A-B31A-4D0E-8304-D3EA7A9B979A}" type="CELLRANGE">
                      <a:rPr lang="en-US" b="0"/>
                      <a:pPr>
                        <a:defRPr b="0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A769D11-7A9B-485A-A2C4-BAF077D6DE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A1E40D9B-31A4-4F9E-8058-E81D7D2E18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3FA44158-2704-43EE-8162-AEA652E502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72E07FF2-E326-43E6-8A4A-7301FF6959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0B8F70B6-92D6-4268-9E10-F6A7E32C77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690565A-3034-4C81-87CB-64EEE2A109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6D9EBB9-F74D-4623-88CD-E15ADC7540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C108AB0-23CD-4B81-8E2E-39F87BB3D9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26E76AB7-8448-4FB4-9222-DA1369C86D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025365C4-FB2C-4EC5-8BD4-CF56DA1924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5FD909D4-1BAA-4B49-A734-B95F31D42F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3B00E36-2426-42B6-B7E3-DD165D8174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691DC343-93C2-46E7-9BF3-D0C93D8287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60D64A5-0CC4-443C-B125-58D4F74F28E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F2EEB3D9-7D41-4116-A762-40512824E6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9D470F8-52B4-470C-9FBB-F5B0E9827D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C9877EA6-74F1-4B99-A914-240FFC0BC5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D952B78E-58B1-4BF0-B9E4-431780A73C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27220B1A-DBD2-4C9C-B769-32A04EB25D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EC1E2EE-186B-4222-8C58-D18ED09042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318874FB-62D5-42A1-8104-3811DEAB66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32C4EC8C-104F-46D8-8307-FF523DFCC6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639B6D30-ADAB-43DD-A203-7D3CACC582B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93D15CA4-EDF5-495C-8988-7B64EB740C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18DEBFDD-2D59-4A43-80D2-6BB372D679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AB5DEDD3-42B3-42FD-B4A8-095FC5AF10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22A19DFA-60A0-4115-8AF4-9120FB700B6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DC609D-4795-4EDB-A868-C4A5437EAFA1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25B41A0B-F06E-43E2-9657-F8C27791BA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94E74040-F6FD-4A39-8168-10B7D2B618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4431387F-7D57-40B0-96A9-B89B8CBFF3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63C6E466-A27E-46C0-BEF9-AE24D70E40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301111111111111"/>
                  <c:y val="2.3988888888888785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968EBF-2304-444F-BDBE-829140018530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1166666666666667E-2"/>
                  <c:y val="-2.1166666666666771E-2"/>
                </c:manualLayout>
              </c:layout>
              <c:tx>
                <c:rich>
                  <a:bodyPr/>
                  <a:lstStyle/>
                  <a:p>
                    <a:fld id="{E354FF6E-4940-4BF1-A403-A0C3AF43A6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/>
                  <a:lstStyle/>
                  <a:p>
                    <a:fld id="{ED1D89C4-8A88-4555-B68D-D36E9AF7F4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93E84DC-D824-4749-BDD2-CEE5C3521C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96638A6-37DB-4CC3-ACA0-FB818D8970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82B6CD4-78F5-4FF6-9AAA-2F259AA8DE2C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8072F8-2641-4917-A192-E1E95745B586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1.5522222222222222E-2"/>
                  <c:y val="1.1288888888888888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982BD7-0C4F-429D-9F6E-DF41721BCDDA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1AA8B2-DBBF-45C3-8D91-50D3E21229B5}" type="CELLRANGE">
                      <a:rPr lang="de-DE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6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35C5D25-68A3-462D-BA5B-27210E7257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26508C-F3CA-4025-A0DA-6C27100103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4AA49E-DB6E-40C1-B39C-7B0D4DA34B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4E47032-F70A-45CE-9A99-E864E1CCED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BD8F0561-B567-484C-B223-D2B2405D74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F9204306-987F-4C49-94D8-068BA3AB91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0BA57C-41E0-4F28-849D-52CAFF418C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D4EE4A3B-1F8D-4F9D-8218-5D2E572C07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ECBEEEA1-FBBD-40AF-80E8-57998DA7BF2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B9D37360-0263-432C-A8E2-2545B62EE42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2938674-382C-407B-BAC8-F3ECD5446EF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B3207CA8-53EB-4207-9BC9-DE690D5205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DC28DD16-CBC8-4904-A396-85B1238AD6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B7C3C13A-686A-4D56-8300-5D25EA699D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DB3762-B1F0-422E-A57D-82EDFF76BE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0941D60-3422-4438-BECA-E0E4A8F74D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9C654075-CEA1-4D00-92D9-55A0264E28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4D2761B-2CB5-42CF-B3F8-3672D61C0A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1369A62-AD61-4E27-8DB9-A17850FF4A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79E2C09-37EA-42F8-AF3E-EB073A8879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AC47B9C-E213-42BF-B08C-433DA78CD5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6E22B816-99DA-4F17-8CD8-F70AD8777B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6B5D215-76B3-42CA-AF46-E449704AAEF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2A4A2B65-95F7-4C45-8182-13B115C681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97FBA8A9-21A7-4CBB-9D94-C3C59AEC1E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B5B5AFE3-7695-4C37-B2E9-F1A91CBC47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A9D1B91-6560-4FE4-93A9-FDCC58B370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D8B3F32-DE32-4D30-B5B1-8BCC64199D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6E05DC8-130A-42F7-89B2-FD89B61C09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B0036FA-51EC-453A-8314-4BECEB8363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765FFB1-6773-4A84-A2A1-A50B2F3448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69A119BB-98D5-46EE-9BD5-2E6B0BC236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E12BBF81-9649-419C-94BE-A1279CDE31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98290BB7-E6FC-4E34-B1DF-EFD8F11E07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63178EC-5F66-44A2-8541-A1E94060F8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DAC0360-089E-4525-8065-B61D2FA4E4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8EFCBF1-88AA-43FC-8A22-CE6F620F05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11377BC6-3CB8-4448-AF28-96F8299D1E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F8C31CA6-3A3A-426F-B819-9819DA55CB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54A1F95-9412-4D79-B620-F90A890A48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A164967C-D607-4D9F-A26D-B5A7C5F7E3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EF2C6B72-7F8F-4B82-88F6-C49876305E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8E905E9-E6AD-46C8-B88C-B705BE7D64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27776DB7-11A2-4741-89FA-67DE450254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1CC59E76-10CD-4B68-A9A3-F68E36C9D2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2E5ADCE-352A-4712-9AC2-085ABEC58C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6BD4C7A-CCA9-4D89-9E36-12647F91E6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4DE71E-183B-430C-826A-CF2600FD1858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9ED00A7-47B4-4768-B904-03DCBDC5F0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9755555555555557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EAB80337-D562-4792-AFF6-009722691C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7350873713668716"/>
                  <c:y val="9.8099463586835377E-3"/>
                </c:manualLayout>
              </c:layout>
              <c:tx>
                <c:rich>
                  <a:bodyPr/>
                  <a:lstStyle/>
                  <a:p>
                    <a:fld id="{E0F27A28-DC83-4726-B1A2-F44A808227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1006666666666669"/>
                  <c:y val="-2.3988886223457087E-2"/>
                </c:manualLayout>
              </c:layout>
              <c:tx>
                <c:rich>
                  <a:bodyPr/>
                  <a:lstStyle/>
                  <a:p>
                    <a:fld id="{C012D259-77FF-4213-A0D2-E3D6CB5378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5.6444444444444441E-3"/>
                  <c:y val="9.87777668024693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EDBDF6-58A2-4731-992F-0CB7A3B2D43F}" type="CELLRANGE">
                      <a:rPr lang="en-US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2DCD28-8C74-4626-AB1E-CF38CEE9E690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A649EF-CDBD-4211-8EEC-72054EF92C02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0C7E62-5682-40EA-940D-C86E079B9472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34.668127083336" createdVersion="7" refreshedVersion="8" minRefreshableVersion="3" recordCount="110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12"/>
    </cacheField>
    <cacheField name="Ver" numFmtId="0">
      <sharedItems/>
    </cacheField>
    <cacheField name="Frm" numFmtId="0">
      <sharedItems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98.83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2370.2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7.44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75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6850H (Rembrandt) [107]"/>
        <s v="R5 7600X (Raphael) [108]"/>
        <s v="R7 7700X (Raphael) [109]"/>
        <s v="R9 7900X (Raphael) [110]"/>
        <s v="R9 7950X (Raphael) [111]"/>
        <s v="R9 7950X (Raphael) @88w PPT [112]"/>
        <s v="R7 3700X (Matisse) @95W [49]" u="1"/>
        <s v="AMD Ryzen 7 3700X (Matisse) v0.3.1 [6]" u="1"/>
        <s v="i7 7500U (Kaby Lake) [36]" u="1"/>
        <s v="R9 7950X (Raphael) 0.7.5 [10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i9 12900K (AlderLake) @241w [100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n v="96"/>
    <s v="R9 7950X (Raphae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aphael)|BorisTheBlade82||v0.7.5|95,3|25941|404,49|64,13"/>
    <s v="106|AT #96|R9 7950X (Raphael)|BorisTheBlade82||v0.7.5|8356,05|4361|27,44|158,95"/>
    <s v="[TR][TD]106[/TD][TD]AT #96[/TD][TD]R9 7950X (Raphael)[/TD][TD]BorisTheBlade82[/TD][TD][/TD][TD]v0.7.5[/TD][TD]95,3[/TD][TD]25941[/TD][TD]404,49[/TD][TD]64,13[/TD][/TR]"/>
    <s v="[TR][TD]106[/TD][TD]AT #96[/TD][TD]R9 7950X (Raphael)[/TD][TD]BorisTheBlade82[/TD][TD][/TD][TD]v0.7.5[/TD][TD]8356,05[/TD][TD]4361[/TD][TD]27,44[/TD][TD]158,95[/TD][/TR]"/>
  </r>
  <r>
    <n v="107"/>
    <s v="v0.7.5"/>
    <s v="AT"/>
    <n v="98"/>
    <s v="R7 6850H (Rembrandt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embrandt)|Markfw||v0.7.5|185,72|10028|536,96|18,67"/>
    <s v="107|AT #98|R7 6850H (Rembrandt)|Markfw||v0.7.5|5041,29|2500|79,35|31,5"/>
    <s v="[TR][TD]107[/TD][TD]AT #98[/TD][TD]R7 6850H (Rembrandt)[/TD][TD]Markfw[/TD][TD][/TD][TD]v0.7.5[/TD][TD]185,72[/TD][TD]10028[/TD][TD]536,96[/TD][TD]18,67[/TD][/TR]"/>
    <s v="[TR][TD]107[/TD][TD]AT #98[/TD][TD]R7 6850H (Rembrandt)[/TD][TD]Markfw[/TD][TD][/TD][TD]v0.7.5[/TD][TD]5041,29[/TD][TD]2500[/TD][TD]79,35[/TD][TD]31,5[/TD][/TR]"/>
  </r>
  <r>
    <n v="108"/>
    <s v="v0.7.5"/>
    <s v="AT"/>
    <m/>
    <s v="R5 7600X (Raphael)"/>
    <s v="BorisTheBlade82"/>
    <m/>
    <m/>
    <x v="0"/>
    <n v="221.41"/>
    <n v="10913"/>
    <n v="413.88"/>
    <n v="26.37"/>
    <n v="3285.45"/>
    <n v="5156"/>
    <n v="59.03"/>
    <n v="87.36"/>
    <x v="105"/>
    <s v="108|AT #|R5 7600X (Raphael)|BorisTheBlade82||v0.7.5|221,41|10913|413,88|26,37"/>
    <s v="108|AT #|R5 7600X (Raphael)|BorisTheBlade82||v0.7.5|3285,45|5156|59,03|87,36"/>
    <s v="[TR][TD]108[/TD][TD]AT #[/TD][TD]R5 7600X (Raphael)[/TD][TD]BorisTheBlade82[/TD][TD][/TD][TD]v0.7.5[/TD][TD]221,41[/TD][TD]10913[/TD][TD]413,88[/TD][TD]26,37[/TD][/TR]"/>
    <s v="[TR][TD]108[/TD][TD]AT #[/TD][TD]R5 7600X (Raphael)[/TD][TD]BorisTheBlade82[/TD][TD][/TD][TD]v0.7.5[/TD][TD]3285,45[/TD][TD]5156[/TD][TD]59,03[/TD][TD]87,36[/TD][/TR]"/>
  </r>
  <r>
    <n v="109"/>
    <s v="v0.7.5"/>
    <s v="AT"/>
    <m/>
    <s v="R7 7700X (Raphael)"/>
    <s v="BorisTheBlade82"/>
    <m/>
    <m/>
    <x v="0"/>
    <n v="151.38999999999999"/>
    <n v="16232"/>
    <n v="406.94"/>
    <n v="39.89"/>
    <n v="4444.33"/>
    <n v="4821"/>
    <n v="46.68"/>
    <n v="103.28"/>
    <x v="106"/>
    <s v="109|AT #|R7 7700X (Raphael)|BorisTheBlade82||v0.7.5|151,39|16232|406,94|39,89"/>
    <s v="109|AT #|R7 7700X (Raphael)|BorisTheBlade82||v0.7.5|4444,33|4821|46,68|103,28"/>
    <s v="[TR][TD]109[/TD][TD]AT #[/TD][TD]R7 7700X (Raphael)[/TD][TD]BorisTheBlade82[/TD][TD][/TD][TD]v0.7.5[/TD][TD]151,39[/TD][TD]16232[/TD][TD]406,94[/TD][TD]39,89[/TD][/TR]"/>
    <s v="[TR][TD]109[/TD][TD]AT #[/TD][TD]R7 7700X (Raphael)[/TD][TD]BorisTheBlade82[/TD][TD][/TD][TD]v0.7.5[/TD][TD]4444,33[/TD][TD]4821[/TD][TD]46,68[/TD][TD]103,28[/TD][/TR]"/>
  </r>
  <r>
    <n v="110"/>
    <s v="v0.7.5"/>
    <s v="AT"/>
    <m/>
    <s v="R9 7900X (Raphael)"/>
    <s v="BorisTheBlade82"/>
    <m/>
    <m/>
    <x v="0"/>
    <n v="123.05"/>
    <n v="20376"/>
    <n v="398.83"/>
    <n v="51.09"/>
    <n v="6261.2"/>
    <n v="4764"/>
    <n v="33.520000000000003"/>
    <n v="142.12"/>
    <x v="107"/>
    <s v="110|AT #|R9 7900X (Raphael)|BorisTheBlade82||v0.7.5|123,05|20376|398,83|51,09"/>
    <s v="110|AT #|R9 7900X (Raphael)|BorisTheBlade82||v0.7.5|6261,2|4764|33,52|142,12"/>
    <s v="[TR][TD]110[/TD][TD]AT #[/TD][TD]R9 7900X (Raphael)[/TD][TD]BorisTheBlade82[/TD][TD][/TD][TD]v0.7.5[/TD][TD]123,05[/TD][TD]20376[/TD][TD]398,83[/TD][TD]51,09[/TD][/TR]"/>
    <s v="[TR][TD]110[/TD][TD]AT #[/TD][TD]R9 7900X (Raphael)[/TD][TD]BorisTheBlade82[/TD][TD][/TD][TD]v0.7.5[/TD][TD]6261,2[/TD][TD]4764[/TD][TD]33,52[/TD][TD]142,12[/TD][/TR]"/>
  </r>
  <r>
    <n v="111"/>
    <s v="v0.7.5"/>
    <s v="AT"/>
    <m/>
    <s v="R9 7950X (Raphael)"/>
    <s v="BorisTheBlade82"/>
    <m/>
    <m/>
    <x v="0"/>
    <n v="117.05"/>
    <n v="21111"/>
    <n v="404.69"/>
    <n v="52.17"/>
    <n v="8913.74"/>
    <n v="4067"/>
    <n v="27.59"/>
    <n v="147.41999999999999"/>
    <x v="108"/>
    <s v="111|AT #|R9 7950X (Raphael)|BorisTheBlade82||v0.7.5|117,05|21111|404,69|52,17"/>
    <s v="111|AT #|R9 7950X (Raphael)|BorisTheBlade82||v0.7.5|8913,74|4067|27,59|147,42"/>
    <s v="[TR][TD]111[/TD][TD]AT #[/TD][TD]R9 7950X (Raphael)[/TD][TD]BorisTheBlade82[/TD][TD][/TD][TD]v0.7.5[/TD][TD]117,05[/TD][TD]21111[/TD][TD]404,69[/TD][TD]52,17[/TD][/TR]"/>
    <s v="[TR][TD]111[/TD][TD]AT #[/TD][TD]R9 7950X (Raphael)[/TD][TD]BorisTheBlade82[/TD][TD][/TD][TD]v0.7.5[/TD][TD]8913,74[/TD][TD]4067[/TD][TD]27,59[/TD][TD]147,42[/TD][/TR]"/>
  </r>
  <r>
    <n v="112"/>
    <s v="v0.7.5"/>
    <s v="AT"/>
    <m/>
    <s v="R9 7950X (Raphael)"/>
    <s v="BorisTheBlade82"/>
    <m/>
    <s v="@88w PPT"/>
    <x v="1"/>
    <n v="117.28"/>
    <n v="21271"/>
    <n v="400.87"/>
    <n v="53.06"/>
    <n v="12370.21"/>
    <n v="2564"/>
    <n v="31.53"/>
    <n v="81.290000000000006"/>
    <x v="109"/>
    <s v="112|AT #|R9 7950X (Raphael)|BorisTheBlade82||v0.7.5|117,28|21271|400,87|53,06"/>
    <s v="112|AT #|R9 7950X (Raphael)|BorisTheBlade82||v0.7.5|12370,21|2564|31,53|81,29"/>
    <s v="[TR][TD]112[/TD][TD]AT #[/TD][TD]R9 7950X (Raphael)[/TD][TD]BorisTheBlade82[/TD][TD][/TD][TD]v0.7.5[/TD][TD]117,28[/TD][TD]21271[/TD][TD]400,87[/TD][TD]53,06[/TD][/TR]"/>
    <s v="[TR][TD]112[/TD][TD]AT #[/TD][TD]R9 7950X (Raphael)[/TD][TD]BorisTheBlade82[/TD][TD][/TD][TD]v0.7.5[/TD][TD]12370,21[/TD][TD]2564[/TD][TD]31,53[/TD][TD]81,29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1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73"/>
    </i>
    <i>
      <x v="172"/>
    </i>
    <i>
      <x v="131"/>
    </i>
    <i>
      <x v="155"/>
    </i>
    <i>
      <x v="22"/>
    </i>
    <i>
      <x v="26"/>
    </i>
    <i>
      <x v="20"/>
    </i>
    <i>
      <x v="161"/>
    </i>
    <i>
      <x v="31"/>
    </i>
    <i>
      <x v="158"/>
    </i>
    <i>
      <x v="166"/>
    </i>
    <i>
      <x v="171"/>
    </i>
    <i>
      <x v="24"/>
    </i>
    <i>
      <x v="138"/>
    </i>
    <i>
      <x v="103"/>
    </i>
    <i>
      <x v="165"/>
    </i>
    <i>
      <x v="156"/>
    </i>
    <i>
      <x v="169"/>
    </i>
    <i>
      <x v="137"/>
    </i>
    <i>
      <x v="130"/>
    </i>
    <i>
      <x v="163"/>
    </i>
    <i>
      <x v="133"/>
    </i>
    <i>
      <x v="57"/>
    </i>
    <i>
      <x v="170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73"/>
    </i>
    <i>
      <x v="139"/>
    </i>
    <i>
      <x v="84"/>
    </i>
    <i>
      <x v="172"/>
    </i>
    <i>
      <x v="73"/>
    </i>
    <i>
      <x v="132"/>
    </i>
    <i>
      <x v="116"/>
    </i>
    <i>
      <x v="161"/>
    </i>
    <i>
      <x v="166"/>
    </i>
    <i>
      <x v="171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170"/>
    </i>
    <i>
      <x v="31"/>
    </i>
    <i>
      <x v="20"/>
    </i>
    <i>
      <x v="26"/>
    </i>
    <i>
      <x v="110"/>
    </i>
    <i>
      <x v="24"/>
    </i>
    <i>
      <x v="169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8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0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70"/>
    </i>
    <i>
      <x v="133"/>
    </i>
    <i>
      <x v="26"/>
    </i>
    <i>
      <x v="57"/>
    </i>
    <i>
      <x v="166"/>
    </i>
    <i>
      <x v="165"/>
    </i>
    <i>
      <x v="148"/>
    </i>
    <i>
      <x v="171"/>
    </i>
    <i>
      <x v="163"/>
    </i>
    <i>
      <x v="169"/>
    </i>
    <i>
      <x v="154"/>
    </i>
    <i>
      <x v="161"/>
    </i>
    <i>
      <x v="157"/>
    </i>
    <i>
      <x v="172"/>
    </i>
    <i>
      <x v="87"/>
    </i>
    <i>
      <x v="173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4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6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70"/>
    </i>
    <i>
      <x v="110"/>
    </i>
    <i>
      <x v="119"/>
    </i>
    <i>
      <x v="171"/>
    </i>
    <i>
      <x v="155"/>
    </i>
    <i>
      <x v="172"/>
    </i>
    <i>
      <x v="30"/>
    </i>
    <i>
      <x v="136"/>
    </i>
    <i>
      <x v="161"/>
    </i>
    <i>
      <x v="87"/>
    </i>
    <i>
      <x v="137"/>
    </i>
    <i>
      <x v="173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69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36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0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15" totalsRowShown="0">
  <autoFilter ref="B5:W115" xr:uid="{D71527BF-35EF-41E4-9E51-2CB3A9570C24}"/>
  <tableColumns count="22">
    <tableColumn id="9" xr3:uid="{930AA11C-DBAD-449C-9AAB-58413DD653FF}" name="Ref." dataDxfId="58"/>
    <tableColumn id="12" xr3:uid="{E49439F9-F907-4E59-A719-6E96236549B4}" name="Ver" dataDxfId="57" dataCellStyle="Eingabe"/>
    <tableColumn id="20" xr3:uid="{AD0FEAE1-8D4C-4952-B2FF-6B0C4EC22BC9}" name="Frm" dataDxfId="56" dataCellStyle="Eingabe"/>
    <tableColumn id="1" xr3:uid="{4EB90E3D-8138-420D-9685-23ED5E0CD304}" name="Post" dataDxfId="55" dataCellStyle="Eingabe"/>
    <tableColumn id="2" xr3:uid="{92C57538-460C-4E03-9CB9-83B07236AA32}" name="CPU" dataDxfId="54" dataCellStyle="Eingabe"/>
    <tableColumn id="3" xr3:uid="{F26113B1-1044-4D8E-AAF2-786269A14A78}" name="User" dataDxfId="53" dataCellStyle="Eingabe"/>
    <tableColumn id="11" xr3:uid="{C9A1EC67-185F-4C31-82BF-1FD4E60EEEB8}" name="Remark" dataDxfId="52" dataCellStyle="Eingabe"/>
    <tableColumn id="19" xr3:uid="{94C794A9-6812-467E-9A80-159F40002F47}" name="Chart-Remark" dataDxfId="51" dataCellStyle="Eingabe"/>
    <tableColumn id="17" xr3:uid="{4676CE90-8D18-4367-92DF-8446949D7324}" name="Exclude From Chart" dataDxfId="50" dataCellStyle="Eingabe"/>
    <tableColumn id="4" xr3:uid="{DC9686E4-85C0-47F0-8897-2265DDE0051D}" name="PES ST" dataDxfId="49" dataCellStyle="Eingabe"/>
    <tableColumn id="6" xr3:uid="{374DB514-59D1-4DD5-9B7D-7CBBDA45F154}" name="Cons. ST" dataDxfId="48" dataCellStyle="Komma"/>
    <tableColumn id="13" xr3:uid="{10E1BD7B-CAF9-42F5-8914-D1310D8226D9}" name="Dur. ST" dataDxfId="47" dataCellStyle="Eingabe"/>
    <tableColumn id="14" xr3:uid="{24DAABC1-44C6-41F4-932F-8FE2CC1373D1}" name="Avg. Pwr. ST" dataDxfId="46" dataCellStyle="Eingabe"/>
    <tableColumn id="5" xr3:uid="{12E62267-0D7D-4CE4-BBC7-A7856D373EEC}" name="PES MT" dataDxfId="45" dataCellStyle="Komma"/>
    <tableColumn id="7" xr3:uid="{601EDF6E-3CF8-4495-BCA8-F12B64C740B5}" name="Cons. MT" dataDxfId="44" dataCellStyle="Komma"/>
    <tableColumn id="15" xr3:uid="{CE683E5F-B131-497D-9152-9159DF956534}" name="Dur. MT" dataDxfId="43" dataCellStyle="Eingabe"/>
    <tableColumn id="16" xr3:uid="{27A65197-EB92-4DD2-BC96-E7065F4BE0F9}" name="Avg. Pwr. MT" dataDxfId="42" dataCellStyle="Eingabe"/>
    <tableColumn id="10" xr3:uid="{17D81176-3AE4-44FC-9069-C773914DD128}" name="GraphLabel" dataDxfId="41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5"/>
  <sheetViews>
    <sheetView tabSelected="1" zoomScale="86" zoomScaleNormal="100" workbookViewId="0">
      <pane xSplit="6" ySplit="5" topLeftCell="G78" activePane="bottomRight" state="frozen"/>
      <selection pane="topRight" activeCell="G1" sqref="G1"/>
      <selection pane="bottomLeft" activeCell="A5" sqref="A5"/>
      <selection pane="bottomRight" activeCell="L113" sqref="L113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5" t="s">
        <v>208</v>
      </c>
      <c r="C1" s="45"/>
      <c r="D1" t="s">
        <v>182</v>
      </c>
      <c r="F1" s="5" t="s">
        <v>74</v>
      </c>
      <c r="G1">
        <v>289</v>
      </c>
    </row>
    <row r="2" spans="2:23" x14ac:dyDescent="0.3">
      <c r="B2" s="7"/>
      <c r="C2" s="7"/>
      <c r="D2" s="7"/>
      <c r="F2" s="7" t="s">
        <v>101</v>
      </c>
      <c r="G2">
        <v>230</v>
      </c>
    </row>
    <row r="3" spans="2:23" x14ac:dyDescent="0.3">
      <c r="B3" s="22"/>
      <c r="C3" s="22"/>
      <c r="D3" s="22"/>
      <c r="F3" s="22" t="s">
        <v>218</v>
      </c>
      <c r="G3">
        <v>67</v>
      </c>
    </row>
    <row r="4" spans="2:23" x14ac:dyDescent="0.3">
      <c r="F4" s="22" t="s">
        <v>219</v>
      </c>
      <c r="G4" s="23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30">
        <v>1</v>
      </c>
      <c r="C6" s="31" t="s">
        <v>138</v>
      </c>
      <c r="D6" s="31" t="s">
        <v>104</v>
      </c>
      <c r="E6" s="31">
        <v>3</v>
      </c>
      <c r="F6" s="31" t="s">
        <v>42</v>
      </c>
      <c r="G6" s="31" t="s">
        <v>4</v>
      </c>
      <c r="H6" s="32" t="s">
        <v>73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104</v>
      </c>
      <c r="E7" s="31">
        <v>6</v>
      </c>
      <c r="F7" s="31" t="s">
        <v>43</v>
      </c>
      <c r="G7" s="31" t="s">
        <v>5</v>
      </c>
      <c r="H7" s="32"/>
      <c r="I7" s="32"/>
      <c r="J7" s="32"/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104</v>
      </c>
      <c r="E8" s="31">
        <v>7</v>
      </c>
      <c r="F8" s="31" t="s">
        <v>52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104</v>
      </c>
      <c r="E9" s="31">
        <v>14</v>
      </c>
      <c r="F9" s="31" t="s">
        <v>44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104</v>
      </c>
      <c r="E10" s="31">
        <v>18</v>
      </c>
      <c r="F10" s="31" t="s">
        <v>45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104</v>
      </c>
      <c r="E11" s="31">
        <v>27</v>
      </c>
      <c r="F11" s="31" t="s">
        <v>46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104</v>
      </c>
      <c r="E12" s="31">
        <v>29</v>
      </c>
      <c r="F12" s="31" t="s">
        <v>47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104</v>
      </c>
      <c r="E13" s="31">
        <v>32</v>
      </c>
      <c r="F13" s="31" t="s">
        <v>44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104</v>
      </c>
      <c r="E14" s="31">
        <v>42</v>
      </c>
      <c r="F14" s="31" t="s">
        <v>48</v>
      </c>
      <c r="G14" s="31" t="s">
        <v>16</v>
      </c>
      <c r="H14" s="32" t="s">
        <v>22</v>
      </c>
      <c r="I14" s="32" t="s">
        <v>60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104</v>
      </c>
      <c r="E15" s="31">
        <v>44</v>
      </c>
      <c r="F15" s="31" t="s">
        <v>48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104</v>
      </c>
      <c r="E16" s="31">
        <v>54</v>
      </c>
      <c r="F16" s="31" t="s">
        <v>53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104</v>
      </c>
      <c r="E17" s="31">
        <v>69</v>
      </c>
      <c r="F17" s="31" t="s">
        <v>49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104</v>
      </c>
      <c r="E18" s="31">
        <v>47</v>
      </c>
      <c r="F18" s="31" t="s">
        <v>45</v>
      </c>
      <c r="G18" s="31" t="s">
        <v>11</v>
      </c>
      <c r="H18" s="32" t="s">
        <v>18</v>
      </c>
      <c r="I18" s="32" t="s">
        <v>59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104</v>
      </c>
      <c r="E19" s="31">
        <v>3</v>
      </c>
      <c r="F19" s="31" t="s">
        <v>42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104</v>
      </c>
      <c r="E20" s="31">
        <v>38</v>
      </c>
      <c r="F20" s="31" t="s">
        <v>44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104</v>
      </c>
      <c r="E21" s="31">
        <v>65</v>
      </c>
      <c r="F21" s="31" t="s">
        <v>48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104</v>
      </c>
      <c r="E22" s="31">
        <v>64</v>
      </c>
      <c r="F22" s="31" t="s">
        <v>50</v>
      </c>
      <c r="G22" s="31" t="s">
        <v>24</v>
      </c>
      <c r="H22" s="32"/>
      <c r="I22" s="32"/>
      <c r="J22" s="32"/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104</v>
      </c>
      <c r="E23" s="31">
        <v>67</v>
      </c>
      <c r="F23" s="31" t="s">
        <v>46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104</v>
      </c>
      <c r="E24" s="31">
        <v>68</v>
      </c>
      <c r="F24" s="31" t="s">
        <v>51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104</v>
      </c>
      <c r="E25" s="31">
        <v>70</v>
      </c>
      <c r="F25" s="31" t="s">
        <v>44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104</v>
      </c>
      <c r="E26" s="31">
        <v>88</v>
      </c>
      <c r="F26" s="31" t="s">
        <v>44</v>
      </c>
      <c r="G26" s="31" t="s">
        <v>54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104</v>
      </c>
      <c r="E27" s="31">
        <v>90</v>
      </c>
      <c r="F27" s="31" t="s">
        <v>44</v>
      </c>
      <c r="G27" s="31" t="s">
        <v>55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104</v>
      </c>
      <c r="E28" s="31">
        <v>108</v>
      </c>
      <c r="F28" s="31" t="s">
        <v>71</v>
      </c>
      <c r="G28" s="31" t="s">
        <v>56</v>
      </c>
      <c r="H28" s="32" t="s">
        <v>72</v>
      </c>
      <c r="I28" s="32" t="s">
        <v>72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104</v>
      </c>
      <c r="E29" s="31">
        <v>102</v>
      </c>
      <c r="F29" s="31" t="s">
        <v>57</v>
      </c>
      <c r="G29" s="31" t="s">
        <v>55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104</v>
      </c>
      <c r="E30" s="31">
        <v>94</v>
      </c>
      <c r="F30" s="31" t="s">
        <v>44</v>
      </c>
      <c r="G30" s="31" t="s">
        <v>55</v>
      </c>
      <c r="H30" s="32" t="s">
        <v>62</v>
      </c>
      <c r="I30" s="32" t="s">
        <v>61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104</v>
      </c>
      <c r="E31" s="31">
        <v>96</v>
      </c>
      <c r="F31" s="31" t="s">
        <v>44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70</v>
      </c>
      <c r="D32" s="31" t="s">
        <v>104</v>
      </c>
      <c r="E32" s="31">
        <v>118</v>
      </c>
      <c r="F32" s="31" t="s">
        <v>45</v>
      </c>
      <c r="G32" s="31" t="s">
        <v>11</v>
      </c>
      <c r="H32" s="32" t="s">
        <v>76</v>
      </c>
      <c r="I32" s="32" t="s">
        <v>75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70</v>
      </c>
      <c r="D33" s="31" t="s">
        <v>104</v>
      </c>
      <c r="E33" s="31">
        <v>129</v>
      </c>
      <c r="F33" s="31" t="s">
        <v>77</v>
      </c>
      <c r="G33" s="31" t="s">
        <v>17</v>
      </c>
      <c r="H33" s="32"/>
      <c r="I33" s="32"/>
      <c r="J33" s="32"/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70</v>
      </c>
      <c r="D34" s="31" t="s">
        <v>104</v>
      </c>
      <c r="E34" s="31">
        <v>133</v>
      </c>
      <c r="F34" s="31" t="s">
        <v>78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104</v>
      </c>
      <c r="E35" s="31">
        <v>134</v>
      </c>
      <c r="F35" s="31" t="s">
        <v>48</v>
      </c>
      <c r="G35" s="31" t="s">
        <v>16</v>
      </c>
      <c r="H35" s="32" t="s">
        <v>79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70</v>
      </c>
      <c r="D36" s="31" t="s">
        <v>104</v>
      </c>
      <c r="E36" s="31">
        <v>135</v>
      </c>
      <c r="F36" s="31" t="s">
        <v>51</v>
      </c>
      <c r="G36" s="31" t="s">
        <v>80</v>
      </c>
      <c r="H36" s="32" t="s">
        <v>81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70</v>
      </c>
      <c r="D37" s="31" t="s">
        <v>104</v>
      </c>
      <c r="E37" s="31">
        <v>136</v>
      </c>
      <c r="F37" s="31" t="s">
        <v>51</v>
      </c>
      <c r="G37" s="31" t="s">
        <v>82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70</v>
      </c>
      <c r="D38" s="31" t="s">
        <v>104</v>
      </c>
      <c r="E38" s="31">
        <v>140</v>
      </c>
      <c r="F38" s="31" t="s">
        <v>51</v>
      </c>
      <c r="G38" s="31" t="s">
        <v>27</v>
      </c>
      <c r="H38" s="32" t="s">
        <v>83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70</v>
      </c>
      <c r="D39" s="31" t="s">
        <v>104</v>
      </c>
      <c r="E39" s="31">
        <v>141</v>
      </c>
      <c r="F39" s="31" t="s">
        <v>85</v>
      </c>
      <c r="G39" s="31" t="s">
        <v>84</v>
      </c>
      <c r="H39" s="32" t="s">
        <v>86</v>
      </c>
      <c r="I39" s="32" t="s">
        <v>86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70</v>
      </c>
      <c r="D40" s="31" t="s">
        <v>104</v>
      </c>
      <c r="E40" s="31">
        <v>145</v>
      </c>
      <c r="F40" s="31" t="s">
        <v>88</v>
      </c>
      <c r="G40" s="31" t="s">
        <v>89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70</v>
      </c>
      <c r="D41" s="31" t="s">
        <v>104</v>
      </c>
      <c r="E41" s="31">
        <v>146</v>
      </c>
      <c r="F41" s="31" t="s">
        <v>90</v>
      </c>
      <c r="G41" s="31" t="s">
        <v>84</v>
      </c>
      <c r="H41" s="32"/>
      <c r="I41" s="32" t="s">
        <v>95</v>
      </c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0">
        <v>37</v>
      </c>
      <c r="C42" s="31" t="s">
        <v>70</v>
      </c>
      <c r="D42" s="31" t="s">
        <v>104</v>
      </c>
      <c r="E42" s="31">
        <v>146</v>
      </c>
      <c r="F42" s="31" t="s">
        <v>91</v>
      </c>
      <c r="G42" s="31" t="s">
        <v>84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70</v>
      </c>
      <c r="D43" s="31" t="s">
        <v>104</v>
      </c>
      <c r="E43" s="31">
        <v>148</v>
      </c>
      <c r="F43" s="31" t="s">
        <v>88</v>
      </c>
      <c r="G43" s="31" t="s">
        <v>92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70</v>
      </c>
      <c r="D44" s="31" t="s">
        <v>104</v>
      </c>
      <c r="E44" s="31">
        <v>154</v>
      </c>
      <c r="F44" s="31" t="s">
        <v>93</v>
      </c>
      <c r="G44" s="31" t="s">
        <v>89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70</v>
      </c>
      <c r="D45" s="31" t="s">
        <v>104</v>
      </c>
      <c r="E45" s="31">
        <v>154</v>
      </c>
      <c r="F45" s="31" t="s">
        <v>94</v>
      </c>
      <c r="G45" s="31" t="s">
        <v>89</v>
      </c>
      <c r="H45" s="32"/>
      <c r="I45" s="32" t="s">
        <v>96</v>
      </c>
      <c r="J45" s="32"/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70</v>
      </c>
      <c r="D46" s="31" t="s">
        <v>104</v>
      </c>
      <c r="E46" s="31">
        <v>155</v>
      </c>
      <c r="F46" s="31" t="s">
        <v>99</v>
      </c>
      <c r="G46" s="31" t="s">
        <v>97</v>
      </c>
      <c r="H46" s="32" t="s">
        <v>98</v>
      </c>
      <c r="I46" s="32" t="s">
        <v>98</v>
      </c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70</v>
      </c>
      <c r="D47" s="31" t="s">
        <v>104</v>
      </c>
      <c r="E47" s="31">
        <v>156</v>
      </c>
      <c r="F47" s="31" t="s">
        <v>100</v>
      </c>
      <c r="G47" s="31" t="s">
        <v>82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70</v>
      </c>
      <c r="D48" s="31" t="s">
        <v>104</v>
      </c>
      <c r="E48" s="31">
        <v>160</v>
      </c>
      <c r="F48" s="31" t="s">
        <v>44</v>
      </c>
      <c r="G48" s="31" t="s">
        <v>103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102</v>
      </c>
      <c r="D49" s="31" t="s">
        <v>104</v>
      </c>
      <c r="E49" s="31">
        <v>165</v>
      </c>
      <c r="F49" s="31" t="s">
        <v>106</v>
      </c>
      <c r="G49" s="31" t="s">
        <v>105</v>
      </c>
      <c r="H49" s="32" t="s">
        <v>107</v>
      </c>
      <c r="I49" s="32" t="s">
        <v>108</v>
      </c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102</v>
      </c>
      <c r="D50" s="31" t="s">
        <v>109</v>
      </c>
      <c r="E50" s="31">
        <v>4</v>
      </c>
      <c r="F50" s="31" t="s">
        <v>51</v>
      </c>
      <c r="G50" s="31" t="s">
        <v>110</v>
      </c>
      <c r="H50" s="32" t="s">
        <v>111</v>
      </c>
      <c r="I50" s="32" t="s">
        <v>111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102</v>
      </c>
      <c r="D51" s="31" t="s">
        <v>109</v>
      </c>
      <c r="E51" s="31">
        <v>5</v>
      </c>
      <c r="F51" s="31" t="s">
        <v>114</v>
      </c>
      <c r="G51" s="31" t="s">
        <v>112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102</v>
      </c>
      <c r="D52" s="31" t="s">
        <v>109</v>
      </c>
      <c r="E52" s="31">
        <v>9</v>
      </c>
      <c r="F52" s="31" t="s">
        <v>46</v>
      </c>
      <c r="G52" s="31" t="s">
        <v>113</v>
      </c>
      <c r="H52" s="32" t="s">
        <v>145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102</v>
      </c>
      <c r="D53" s="31" t="s">
        <v>109</v>
      </c>
      <c r="E53" s="31">
        <v>10</v>
      </c>
      <c r="F53" s="31" t="s">
        <v>123</v>
      </c>
      <c r="G53" s="31" t="s">
        <v>115</v>
      </c>
      <c r="H53" s="32" t="s">
        <v>145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102</v>
      </c>
      <c r="D54" s="31" t="s">
        <v>109</v>
      </c>
      <c r="E54" s="31">
        <v>13</v>
      </c>
      <c r="F54" s="31" t="s">
        <v>46</v>
      </c>
      <c r="G54" s="31" t="s">
        <v>116</v>
      </c>
      <c r="H54" s="32" t="s">
        <v>111</v>
      </c>
      <c r="I54" s="32" t="s">
        <v>111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102</v>
      </c>
      <c r="D55" s="31" t="s">
        <v>109</v>
      </c>
      <c r="E55" s="31">
        <v>14</v>
      </c>
      <c r="F55" s="31" t="s">
        <v>46</v>
      </c>
      <c r="G55" s="31" t="s">
        <v>117</v>
      </c>
      <c r="H55" s="32" t="s">
        <v>118</v>
      </c>
      <c r="I55" s="32" t="s">
        <v>118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102</v>
      </c>
      <c r="D56" s="31" t="s">
        <v>109</v>
      </c>
      <c r="E56" s="31">
        <v>20</v>
      </c>
      <c r="F56" s="31" t="s">
        <v>119</v>
      </c>
      <c r="G56" s="31" t="s">
        <v>120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102</v>
      </c>
      <c r="D57" s="31" t="s">
        <v>109</v>
      </c>
      <c r="E57" s="31">
        <v>36</v>
      </c>
      <c r="F57" s="31" t="s">
        <v>121</v>
      </c>
      <c r="G57" s="31" t="s">
        <v>122</v>
      </c>
      <c r="H57" s="32"/>
      <c r="I57" s="32"/>
      <c r="J57" s="32"/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102</v>
      </c>
      <c r="D58" s="31" t="s">
        <v>109</v>
      </c>
      <c r="E58" s="31">
        <v>49</v>
      </c>
      <c r="F58" s="31" t="s">
        <v>123</v>
      </c>
      <c r="G58" s="31" t="s">
        <v>110</v>
      </c>
      <c r="H58" s="32" t="s">
        <v>168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102</v>
      </c>
      <c r="D59" s="31" t="s">
        <v>109</v>
      </c>
      <c r="E59" s="31">
        <v>57</v>
      </c>
      <c r="F59" s="31" t="s">
        <v>127</v>
      </c>
      <c r="G59" s="31" t="s">
        <v>124</v>
      </c>
      <c r="H59" s="32"/>
      <c r="I59" s="32" t="s">
        <v>125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102</v>
      </c>
      <c r="D60" s="31" t="s">
        <v>109</v>
      </c>
      <c r="E60" s="31">
        <v>60</v>
      </c>
      <c r="F60" s="31" t="s">
        <v>126</v>
      </c>
      <c r="G60" s="31" t="s">
        <v>124</v>
      </c>
      <c r="H60" s="32"/>
      <c r="I60" s="32"/>
      <c r="J60" s="32"/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102</v>
      </c>
      <c r="D61" s="31" t="s">
        <v>109</v>
      </c>
      <c r="E61" s="31">
        <v>60</v>
      </c>
      <c r="F61" s="31" t="s">
        <v>134</v>
      </c>
      <c r="G61" s="31" t="s">
        <v>124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70</v>
      </c>
      <c r="D62" s="31" t="s">
        <v>109</v>
      </c>
      <c r="E62" s="31">
        <v>39</v>
      </c>
      <c r="F62" s="31" t="s">
        <v>135</v>
      </c>
      <c r="G62" s="31" t="s">
        <v>136</v>
      </c>
      <c r="H62" s="32"/>
      <c r="I62" s="32"/>
      <c r="J62" s="32"/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102</v>
      </c>
      <c r="D63" s="31" t="s">
        <v>109</v>
      </c>
      <c r="E63" s="31">
        <v>63</v>
      </c>
      <c r="F63" s="31" t="s">
        <v>139</v>
      </c>
      <c r="G63" s="31" t="s">
        <v>140</v>
      </c>
      <c r="H63" s="32"/>
      <c r="I63" s="32"/>
      <c r="J63" s="32"/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102</v>
      </c>
      <c r="D64" s="31" t="s">
        <v>109</v>
      </c>
      <c r="E64" s="31">
        <v>83</v>
      </c>
      <c r="F64" s="31" t="s">
        <v>123</v>
      </c>
      <c r="G64" s="31" t="s">
        <v>141</v>
      </c>
      <c r="H64" s="32" t="s">
        <v>145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102</v>
      </c>
      <c r="D65" s="31" t="s">
        <v>109</v>
      </c>
      <c r="E65" s="31">
        <v>102</v>
      </c>
      <c r="F65" s="31" t="s">
        <v>143</v>
      </c>
      <c r="G65" s="31" t="s">
        <v>142</v>
      </c>
      <c r="H65" s="32"/>
      <c r="I65" s="32"/>
      <c r="J65" s="32"/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102</v>
      </c>
      <c r="D66" s="31" t="s">
        <v>109</v>
      </c>
      <c r="E66" s="31">
        <v>102</v>
      </c>
      <c r="F66" s="31" t="s">
        <v>144</v>
      </c>
      <c r="G66" s="31" t="s">
        <v>142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102</v>
      </c>
      <c r="D67" s="31" t="s">
        <v>109</v>
      </c>
      <c r="E67" s="31">
        <v>112</v>
      </c>
      <c r="F67" s="31" t="s">
        <v>46</v>
      </c>
      <c r="G67" s="31" t="s">
        <v>146</v>
      </c>
      <c r="H67" s="32" t="s">
        <v>147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102</v>
      </c>
      <c r="D68" s="31" t="s">
        <v>104</v>
      </c>
      <c r="E68" s="31">
        <v>190</v>
      </c>
      <c r="F68" s="31" t="s">
        <v>48</v>
      </c>
      <c r="G68" s="31" t="s">
        <v>16</v>
      </c>
      <c r="H68" s="32" t="s">
        <v>22</v>
      </c>
      <c r="I68" s="32" t="s">
        <v>60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138</v>
      </c>
      <c r="D69" s="31" t="s">
        <v>104</v>
      </c>
      <c r="E69" s="31">
        <v>204</v>
      </c>
      <c r="F69" s="31" t="s">
        <v>88</v>
      </c>
      <c r="G69" s="31" t="s">
        <v>92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138</v>
      </c>
      <c r="D70" s="31" t="s">
        <v>109</v>
      </c>
      <c r="E70" s="31">
        <v>132</v>
      </c>
      <c r="F70" s="31" t="s">
        <v>123</v>
      </c>
      <c r="G70" s="31" t="s">
        <v>115</v>
      </c>
      <c r="H70" s="32" t="s">
        <v>162</v>
      </c>
      <c r="I70" s="32" t="s">
        <v>169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102</v>
      </c>
      <c r="D71" s="31" t="s">
        <v>109</v>
      </c>
      <c r="E71" s="31">
        <v>118</v>
      </c>
      <c r="F71" s="31" t="s">
        <v>166</v>
      </c>
      <c r="G71" s="31" t="s">
        <v>163</v>
      </c>
      <c r="H71" s="32" t="s">
        <v>165</v>
      </c>
      <c r="I71" s="32" t="s">
        <v>164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138</v>
      </c>
      <c r="D72" s="31" t="s">
        <v>109</v>
      </c>
      <c r="E72" s="31">
        <v>137</v>
      </c>
      <c r="F72" s="31" t="s">
        <v>123</v>
      </c>
      <c r="G72" s="31" t="s">
        <v>141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138</v>
      </c>
      <c r="D73" s="31" t="s">
        <v>109</v>
      </c>
      <c r="E73" s="31">
        <v>140</v>
      </c>
      <c r="F73" s="31" t="s">
        <v>123</v>
      </c>
      <c r="G73" s="31" t="s">
        <v>110</v>
      </c>
      <c r="H73" s="32" t="s">
        <v>167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138</v>
      </c>
      <c r="D74" s="31" t="s">
        <v>109</v>
      </c>
      <c r="E74" s="31">
        <v>143</v>
      </c>
      <c r="F74" s="31" t="s">
        <v>127</v>
      </c>
      <c r="G74" s="31" t="s">
        <v>124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138</v>
      </c>
      <c r="D75" s="31" t="s">
        <v>109</v>
      </c>
      <c r="E75" s="31">
        <v>149</v>
      </c>
      <c r="F75" s="31" t="s">
        <v>170</v>
      </c>
      <c r="G75" s="31" t="s">
        <v>171</v>
      </c>
      <c r="H75" s="32"/>
      <c r="I75" s="32"/>
      <c r="J75" s="32"/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138</v>
      </c>
      <c r="D76" s="31" t="s">
        <v>109</v>
      </c>
      <c r="E76" s="31">
        <v>152</v>
      </c>
      <c r="F76" s="31" t="s">
        <v>123</v>
      </c>
      <c r="G76" s="31" t="s">
        <v>171</v>
      </c>
      <c r="H76" s="32" t="s">
        <v>172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138</v>
      </c>
      <c r="D77" s="31" t="s">
        <v>104</v>
      </c>
      <c r="E77" s="31">
        <v>205</v>
      </c>
      <c r="F77" s="31" t="s">
        <v>78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138</v>
      </c>
      <c r="D78" s="31" t="s">
        <v>104</v>
      </c>
      <c r="E78" s="31">
        <v>212</v>
      </c>
      <c r="F78" s="31" t="s">
        <v>176</v>
      </c>
      <c r="G78" s="31" t="s">
        <v>177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138</v>
      </c>
      <c r="D79" s="31" t="s">
        <v>109</v>
      </c>
      <c r="E79" s="31">
        <v>173</v>
      </c>
      <c r="F79" s="31" t="s">
        <v>114</v>
      </c>
      <c r="G79" s="31" t="s">
        <v>178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138</v>
      </c>
      <c r="D80" s="31" t="s">
        <v>104</v>
      </c>
      <c r="E80" s="31">
        <v>234</v>
      </c>
      <c r="F80" s="31" t="s">
        <v>100</v>
      </c>
      <c r="G80" s="31" t="s">
        <v>183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138</v>
      </c>
      <c r="D81" s="31" t="s">
        <v>104</v>
      </c>
      <c r="E81" s="31">
        <v>241</v>
      </c>
      <c r="F81" s="31" t="s">
        <v>114</v>
      </c>
      <c r="G81" s="31" t="s">
        <v>184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185</v>
      </c>
      <c r="D82" s="31" t="s">
        <v>104</v>
      </c>
      <c r="E82" s="31">
        <v>242</v>
      </c>
      <c r="F82" s="31" t="s">
        <v>186</v>
      </c>
      <c r="G82" s="31" t="s">
        <v>187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185</v>
      </c>
      <c r="D83" s="31" t="s">
        <v>104</v>
      </c>
      <c r="E83" s="31">
        <v>244</v>
      </c>
      <c r="F83" s="31" t="s">
        <v>189</v>
      </c>
      <c r="G83" s="31" t="s">
        <v>188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138</v>
      </c>
      <c r="D84" s="31" t="s">
        <v>109</v>
      </c>
      <c r="E84" s="31">
        <v>178</v>
      </c>
      <c r="F84" s="31" t="s">
        <v>190</v>
      </c>
      <c r="G84" s="31" t="s">
        <v>191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138</v>
      </c>
      <c r="D85" s="31" t="s">
        <v>109</v>
      </c>
      <c r="E85" s="31">
        <v>181</v>
      </c>
      <c r="F85" s="31" t="s">
        <v>57</v>
      </c>
      <c r="G85" s="31" t="s">
        <v>192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185</v>
      </c>
      <c r="D86" s="31" t="s">
        <v>109</v>
      </c>
      <c r="E86" s="31">
        <v>184</v>
      </c>
      <c r="F86" s="31" t="s">
        <v>198</v>
      </c>
      <c r="G86" s="31" t="s">
        <v>178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185</v>
      </c>
      <c r="D87" s="31" t="s">
        <v>104</v>
      </c>
      <c r="E87" s="31">
        <v>257</v>
      </c>
      <c r="F87" s="31" t="s">
        <v>201</v>
      </c>
      <c r="G87" s="31" t="s">
        <v>202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185</v>
      </c>
      <c r="D88" s="31" t="s">
        <v>109</v>
      </c>
      <c r="E88" s="31">
        <v>186</v>
      </c>
      <c r="F88" s="31" t="s">
        <v>203</v>
      </c>
      <c r="G88" s="31" t="s">
        <v>204</v>
      </c>
      <c r="H88" s="32" t="s">
        <v>206</v>
      </c>
      <c r="I88" s="32" t="s">
        <v>205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185</v>
      </c>
      <c r="D89" s="31" t="s">
        <v>104</v>
      </c>
      <c r="E89" s="31">
        <v>261</v>
      </c>
      <c r="F89" s="31" t="s">
        <v>114</v>
      </c>
      <c r="G89" s="31" t="s">
        <v>209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185</v>
      </c>
      <c r="D90" s="31" t="s">
        <v>104</v>
      </c>
      <c r="E90" s="31">
        <v>279</v>
      </c>
      <c r="F90" s="31" t="s">
        <v>210</v>
      </c>
      <c r="G90" s="31" t="s">
        <v>24</v>
      </c>
      <c r="H90" s="32"/>
      <c r="I90" s="32"/>
      <c r="J90" s="32"/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185</v>
      </c>
      <c r="D91" s="31" t="s">
        <v>109</v>
      </c>
      <c r="E91" s="31">
        <v>214</v>
      </c>
      <c r="F91" s="31" t="s">
        <v>51</v>
      </c>
      <c r="G91" s="31" t="s">
        <v>211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185</v>
      </c>
      <c r="D92" s="31" t="s">
        <v>220</v>
      </c>
      <c r="E92" s="31">
        <v>8</v>
      </c>
      <c r="F92" s="31" t="s">
        <v>44</v>
      </c>
      <c r="G92" s="31" t="s">
        <v>221</v>
      </c>
      <c r="H92" s="32" t="s">
        <v>222</v>
      </c>
      <c r="I92" s="32" t="s">
        <v>222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185</v>
      </c>
      <c r="D93" s="31" t="s">
        <v>109</v>
      </c>
      <c r="E93" s="31">
        <v>218</v>
      </c>
      <c r="F93" s="31" t="s">
        <v>51</v>
      </c>
      <c r="G93" s="31" t="s">
        <v>211</v>
      </c>
      <c r="H93" s="32" t="s">
        <v>223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185</v>
      </c>
      <c r="D94" s="31" t="s">
        <v>220</v>
      </c>
      <c r="E94" s="31">
        <v>17</v>
      </c>
      <c r="F94" s="31" t="s">
        <v>225</v>
      </c>
      <c r="G94" s="31" t="s">
        <v>226</v>
      </c>
      <c r="H94" s="32" t="s">
        <v>223</v>
      </c>
      <c r="I94" s="32"/>
      <c r="J94" s="32"/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228</v>
      </c>
      <c r="D95" s="31" t="s">
        <v>220</v>
      </c>
      <c r="E95" s="31">
        <v>37</v>
      </c>
      <c r="F95" s="31" t="s">
        <v>44</v>
      </c>
      <c r="G95" s="31" t="s">
        <v>229</v>
      </c>
      <c r="H95" s="35" t="s">
        <v>230</v>
      </c>
      <c r="I95" s="35" t="s">
        <v>230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228</v>
      </c>
      <c r="D96" s="37" t="s">
        <v>220</v>
      </c>
      <c r="E96" s="37">
        <v>43</v>
      </c>
      <c r="F96" s="37" t="s">
        <v>231</v>
      </c>
      <c r="G96" s="37" t="s">
        <v>232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228</v>
      </c>
      <c r="D97" s="37" t="s">
        <v>220</v>
      </c>
      <c r="E97" s="37">
        <v>44</v>
      </c>
      <c r="F97" s="37" t="s">
        <v>233</v>
      </c>
      <c r="G97" s="37" t="s">
        <v>234</v>
      </c>
      <c r="H97" s="38" t="s">
        <v>235</v>
      </c>
      <c r="I97" s="38" t="s">
        <v>236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185</v>
      </c>
      <c r="D98" s="37" t="s">
        <v>104</v>
      </c>
      <c r="E98" s="37">
        <v>283</v>
      </c>
      <c r="F98" s="37" t="s">
        <v>238</v>
      </c>
      <c r="G98" s="37" t="s">
        <v>239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228</v>
      </c>
      <c r="D99" s="37" t="s">
        <v>220</v>
      </c>
      <c r="E99" s="37">
        <v>55</v>
      </c>
      <c r="F99" s="37" t="s">
        <v>231</v>
      </c>
      <c r="G99" s="37" t="s">
        <v>232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228</v>
      </c>
      <c r="D100" s="37" t="s">
        <v>220</v>
      </c>
      <c r="E100" s="37">
        <v>63</v>
      </c>
      <c r="F100" s="37" t="s">
        <v>240</v>
      </c>
      <c r="G100" s="37" t="s">
        <v>234</v>
      </c>
      <c r="H100" s="38" t="s">
        <v>241</v>
      </c>
      <c r="I100" s="38" t="s">
        <v>236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266</v>
      </c>
      <c r="D101" s="37" t="s">
        <v>104</v>
      </c>
      <c r="E101" s="37">
        <v>289</v>
      </c>
      <c r="F101" s="37" t="s">
        <v>267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266</v>
      </c>
      <c r="D102" s="37" t="s">
        <v>220</v>
      </c>
      <c r="E102" s="37">
        <v>67</v>
      </c>
      <c r="F102" s="37" t="s">
        <v>268</v>
      </c>
      <c r="G102" s="37" t="s">
        <v>234</v>
      </c>
      <c r="H102" s="38" t="s">
        <v>269</v>
      </c>
      <c r="I102" s="42" t="s">
        <v>270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266</v>
      </c>
      <c r="D103" s="37" t="s">
        <v>220</v>
      </c>
      <c r="E103" s="37">
        <v>67</v>
      </c>
      <c r="F103" s="37" t="s">
        <v>268</v>
      </c>
      <c r="G103" s="37" t="s">
        <v>234</v>
      </c>
      <c r="H103" s="38" t="s">
        <v>273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266</v>
      </c>
      <c r="D104" s="37" t="s">
        <v>220</v>
      </c>
      <c r="E104" s="37">
        <v>67</v>
      </c>
      <c r="F104" s="37" t="s">
        <v>268</v>
      </c>
      <c r="G104" s="37" t="s">
        <v>234</v>
      </c>
      <c r="H104" s="38" t="s">
        <v>271</v>
      </c>
      <c r="I104" s="42" t="s">
        <v>272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266</v>
      </c>
      <c r="D105" s="37" t="s">
        <v>220</v>
      </c>
      <c r="E105" s="37">
        <v>67</v>
      </c>
      <c r="F105" s="37" t="s">
        <v>268</v>
      </c>
      <c r="G105" s="37" t="s">
        <v>234</v>
      </c>
      <c r="H105" s="38" t="s">
        <v>274</v>
      </c>
      <c r="I105" s="42" t="s">
        <v>275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138</v>
      </c>
      <c r="D106" s="37" t="s">
        <v>109</v>
      </c>
      <c r="E106" s="37">
        <v>230</v>
      </c>
      <c r="F106" s="37" t="s">
        <v>276</v>
      </c>
      <c r="G106" s="37" t="s">
        <v>178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138</v>
      </c>
      <c r="D107" s="37" t="s">
        <v>109</v>
      </c>
      <c r="E107" s="37">
        <v>230</v>
      </c>
      <c r="F107" s="37" t="s">
        <v>276</v>
      </c>
      <c r="G107" s="37" t="s">
        <v>178</v>
      </c>
      <c r="H107" s="38" t="s">
        <v>278</v>
      </c>
      <c r="I107" s="42" t="s">
        <v>277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266</v>
      </c>
      <c r="D108" s="37" t="s">
        <v>104</v>
      </c>
      <c r="E108" s="37">
        <v>308</v>
      </c>
      <c r="F108" s="37" t="s">
        <v>281</v>
      </c>
      <c r="G108" s="37" t="s">
        <v>282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286</v>
      </c>
      <c r="D109" s="37" t="s">
        <v>220</v>
      </c>
      <c r="E109" s="37">
        <v>96</v>
      </c>
      <c r="F109" s="37" t="s">
        <v>284</v>
      </c>
      <c r="G109" s="37" t="s">
        <v>234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(Raphael)|BorisTheBlade82||v0.7.5|95,3|25941|404,49|64,13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(Raphael)|BorisTheBlade82||v0.7.5|8356,05|4361|27,44|158,95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(Raphael)[/TD][TD]BorisTheBlade82[/TD][TD][/TD][TD]v0.7.5[/TD][TD]95,3[/TD][TD]25941[/TD][TD]404,49[/TD][TD]64,13[/TD][/TR]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(Raphael)[/TD][TD]BorisTheBlade82[/TD][TD][/TD][TD]v0.7.5[/TD][TD]8356,05[/TD][TD]4361[/TD][TD]27,44[/TD][TD]158,95[/TD][/TR]</v>
      </c>
    </row>
    <row r="110" spans="2:23" x14ac:dyDescent="0.3">
      <c r="B110" s="44">
        <v>107</v>
      </c>
      <c r="C110" s="37" t="s">
        <v>286</v>
      </c>
      <c r="D110" s="37" t="s">
        <v>220</v>
      </c>
      <c r="E110" s="37">
        <v>98</v>
      </c>
      <c r="F110" s="37" t="s">
        <v>288</v>
      </c>
      <c r="G110" s="37" t="s">
        <v>289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(Rembrandt)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(Rembrandt)|Markfw||v0.7.5|185,72|10028|536,96|18,67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(Rembrandt)|Markfw||v0.7.5|5041,29|2500|79,35|31,5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(Rembrandt)[/TD][TD]Markfw[/TD][TD][/TD][TD]v0.7.5[/TD][TD]185,72[/TD][TD]10028[/TD][TD]536,96[/TD][TD]18,67[/TD][/TR]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(Rembrandt)[/TD][TD]Markfw[/TD][TD][/TD][TD]v0.7.5[/TD][TD]5041,29[/TD][TD]2500[/TD][TD]79,35[/TD][TD]31,5[/TD][/TR]</v>
      </c>
    </row>
    <row r="111" spans="2:23" x14ac:dyDescent="0.3">
      <c r="B111" s="44">
        <v>108</v>
      </c>
      <c r="C111" s="37" t="s">
        <v>286</v>
      </c>
      <c r="D111" s="37" t="s">
        <v>220</v>
      </c>
      <c r="E111" s="37"/>
      <c r="F111" s="37" t="s">
        <v>291</v>
      </c>
      <c r="G111" s="37" t="s">
        <v>234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(Raphael)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#|R5 7600X (Raphael)|BorisTheBlade82||v0.7.5|221,41|10913|413,88|26,37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#|R5 7600X (Raphael)|BorisTheBlade82||v0.7.5|3285,45|5156|59,03|87,36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#[/TD][TD]R5 7600X (Raphael)[/TD][TD]BorisTheBlade82[/TD][TD][/TD][TD]v0.7.5[/TD][TD]221,41[/TD][TD]10913[/TD][TD]413,88[/TD][TD]26,37[/TD][/TR]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#[/TD][TD]R5 7600X (Raphael)[/TD][TD]BorisTheBlade82[/TD][TD][/TD][TD]v0.7.5[/TD][TD]3285,45[/TD][TD]5156[/TD][TD]59,03[/TD][TD]87,36[/TD][/TR]</v>
      </c>
    </row>
    <row r="112" spans="2:23" x14ac:dyDescent="0.3">
      <c r="B112" s="44">
        <v>109</v>
      </c>
      <c r="C112" s="37" t="s">
        <v>286</v>
      </c>
      <c r="D112" s="37" t="s">
        <v>220</v>
      </c>
      <c r="E112" s="37"/>
      <c r="F112" s="37" t="s">
        <v>292</v>
      </c>
      <c r="G112" s="37" t="s">
        <v>234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(Raphael)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#|R7 7700X (Raphael)|BorisTheBlade82||v0.7.5|151,39|16232|406,94|39,89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#|R7 7700X (Raphael)|BorisTheBlade82||v0.7.5|4444,33|4821|46,68|103,28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#[/TD][TD]R7 7700X (Raphael)[/TD][TD]BorisTheBlade82[/TD][TD][/TD][TD]v0.7.5[/TD][TD]151,39[/TD][TD]16232[/TD][TD]406,94[/TD][TD]39,89[/TD][/TR]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#[/TD][TD]R7 7700X (Raphael)[/TD][TD]BorisTheBlade82[/TD][TD][/TD][TD]v0.7.5[/TD][TD]4444,33[/TD][TD]4821[/TD][TD]46,68[/TD][TD]103,28[/TD][/TR]</v>
      </c>
    </row>
    <row r="113" spans="2:23" x14ac:dyDescent="0.3">
      <c r="B113" s="44">
        <v>110</v>
      </c>
      <c r="C113" s="37" t="s">
        <v>286</v>
      </c>
      <c r="D113" s="37" t="s">
        <v>220</v>
      </c>
      <c r="E113" s="37"/>
      <c r="F113" s="37" t="s">
        <v>290</v>
      </c>
      <c r="G113" s="37" t="s">
        <v>234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(Raphael)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#|R9 7900X (Raphael)|BorisTheBlade82||v0.7.5|123,05|20376|398,83|51,09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#|R9 7900X (Raphael)|BorisTheBlade82||v0.7.5|6261,2|4764|33,52|142,12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#[/TD][TD]R9 7900X (Raphael)[/TD][TD]BorisTheBlade82[/TD][TD][/TD][TD]v0.7.5[/TD][TD]123,05[/TD][TD]20376[/TD][TD]398,83[/TD][TD]51,09[/TD][/TR]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#[/TD][TD]R9 7900X (Raphael)[/TD][TD]BorisTheBlade82[/TD][TD][/TD][TD]v0.7.5[/TD][TD]6261,2[/TD][TD]4764[/TD][TD]33,52[/TD][TD]142,12[/TD][/TR]</v>
      </c>
    </row>
    <row r="114" spans="2:23" x14ac:dyDescent="0.3">
      <c r="B114" s="44">
        <v>111</v>
      </c>
      <c r="C114" s="37" t="s">
        <v>286</v>
      </c>
      <c r="D114" s="37" t="s">
        <v>220</v>
      </c>
      <c r="E114" s="37"/>
      <c r="F114" s="37" t="s">
        <v>284</v>
      </c>
      <c r="G114" s="37" t="s">
        <v>234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#|R9 7950X (Raphael)|BorisTheBlade82||v0.7.5|117,05|21111|404,69|52,17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#|R9 7950X (Raphael)|BorisTheBlade82||v0.7.5|8913,74|4067|27,59|147,42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#[/TD][TD]R9 7950X (Raphael)[/TD][TD]BorisTheBlade82[/TD][TD][/TD][TD]v0.7.5[/TD][TD]117,05[/TD][TD]21111[/TD][TD]404,69[/TD][TD]52,17[/TD][/TR]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#[/TD][TD]R9 7950X (Raphael)[/TD][TD]BorisTheBlade82[/TD][TD][/TD][TD]v0.7.5[/TD][TD]8913,74[/TD][TD]4067[/TD][TD]27,59[/TD][TD]147,42[/TD][/TR]</v>
      </c>
    </row>
    <row r="115" spans="2:23" x14ac:dyDescent="0.3">
      <c r="B115" s="44">
        <v>112</v>
      </c>
      <c r="C115" s="37" t="s">
        <v>286</v>
      </c>
      <c r="D115" s="37" t="s">
        <v>220</v>
      </c>
      <c r="E115" s="37"/>
      <c r="F115" s="37" t="s">
        <v>284</v>
      </c>
      <c r="G115" s="37" t="s">
        <v>234</v>
      </c>
      <c r="H115" s="38"/>
      <c r="I115" s="42" t="s">
        <v>293</v>
      </c>
      <c r="J115" s="38" t="s">
        <v>40</v>
      </c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@88w PPT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#|R9 7950X (Raphael)|BorisTheBlade82||v0.7.5|117,28|21271|400,87|53,06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#|R9 7950X (Raphael)|BorisTheBlade82||v0.7.5|12370,21|2564|31,53|81,29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#[/TD][TD]R9 7950X (Raphael)[/TD][TD]BorisTheBlade82[/TD][TD][/TD][TD]v0.7.5[/TD][TD]117,28[/TD][TD]21271[/TD][TD]400,87[/TD][TD]53,06[/TD][/TR]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#[/TD][TD]R9 7950X (Raphael)[/TD][TD]BorisTheBlade82[/TD][TD][/TD][TD]v0.7.5[/TD][TD]12370,21[/TD][TD]2564[/TD][TD]31,53[/TD][TD]81,29[/TD][/TR]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0"/>
  <sheetViews>
    <sheetView topLeftCell="D1" workbookViewId="0">
      <selection activeCell="Q10" sqref="Q10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212</v>
      </c>
      <c r="C4" s="3">
        <v>26.63</v>
      </c>
    </row>
    <row r="5" spans="2:3" ht="27" customHeight="1" x14ac:dyDescent="0.3">
      <c r="B5" s="4" t="s">
        <v>148</v>
      </c>
      <c r="C5" s="3">
        <v>28.37</v>
      </c>
    </row>
    <row r="6" spans="2:3" ht="27" customHeight="1" x14ac:dyDescent="0.3">
      <c r="B6" s="4" t="s">
        <v>63</v>
      </c>
      <c r="C6" s="3">
        <v>31.1</v>
      </c>
    </row>
    <row r="7" spans="2:3" ht="27" customHeight="1" x14ac:dyDescent="0.3">
      <c r="B7" s="4" t="s">
        <v>149</v>
      </c>
      <c r="C7" s="3">
        <v>35.72</v>
      </c>
    </row>
    <row r="8" spans="2:3" ht="27" customHeight="1" x14ac:dyDescent="0.3">
      <c r="B8" s="4" t="s">
        <v>150</v>
      </c>
      <c r="C8" s="3">
        <v>37.380000000000003</v>
      </c>
    </row>
    <row r="9" spans="2:3" ht="27" customHeight="1" x14ac:dyDescent="0.3">
      <c r="B9" s="4" t="s">
        <v>151</v>
      </c>
      <c r="C9" s="3">
        <v>40.92</v>
      </c>
    </row>
    <row r="10" spans="2:3" ht="27" customHeight="1" x14ac:dyDescent="0.3">
      <c r="B10" s="4" t="s">
        <v>227</v>
      </c>
      <c r="C10" s="3">
        <v>40.93</v>
      </c>
    </row>
    <row r="11" spans="2:3" ht="27" customHeight="1" x14ac:dyDescent="0.3">
      <c r="B11" s="4" t="s">
        <v>137</v>
      </c>
      <c r="C11" s="3">
        <v>41.74</v>
      </c>
    </row>
    <row r="12" spans="2:3" ht="27" customHeight="1" x14ac:dyDescent="0.3">
      <c r="B12" s="4" t="s">
        <v>64</v>
      </c>
      <c r="C12" s="3">
        <v>45.76</v>
      </c>
    </row>
    <row r="13" spans="2:3" ht="27" customHeight="1" x14ac:dyDescent="0.3">
      <c r="B13" s="4" t="s">
        <v>173</v>
      </c>
      <c r="C13" s="3">
        <v>50.22</v>
      </c>
    </row>
    <row r="14" spans="2:3" ht="27" customHeight="1" x14ac:dyDescent="0.3">
      <c r="B14" s="4" t="s">
        <v>128</v>
      </c>
      <c r="C14" s="3">
        <v>54.74</v>
      </c>
    </row>
    <row r="15" spans="2:3" ht="27" customHeight="1" x14ac:dyDescent="0.3">
      <c r="B15" s="4" t="s">
        <v>129</v>
      </c>
      <c r="C15" s="3">
        <v>55.06</v>
      </c>
    </row>
    <row r="16" spans="2:3" ht="27" customHeight="1" x14ac:dyDescent="0.3">
      <c r="B16" s="4" t="s">
        <v>130</v>
      </c>
      <c r="C16" s="3">
        <v>58.25</v>
      </c>
    </row>
    <row r="17" spans="2:3" ht="27" customHeight="1" x14ac:dyDescent="0.3">
      <c r="B17" s="4" t="s">
        <v>152</v>
      </c>
      <c r="C17" s="3">
        <v>58.95</v>
      </c>
    </row>
    <row r="18" spans="2:3" ht="27" customHeight="1" x14ac:dyDescent="0.3">
      <c r="B18" s="4" t="s">
        <v>131</v>
      </c>
      <c r="C18" s="3">
        <v>61.55</v>
      </c>
    </row>
    <row r="19" spans="2:3" ht="27" customHeight="1" x14ac:dyDescent="0.3">
      <c r="B19" s="4" t="s">
        <v>193</v>
      </c>
      <c r="C19" s="3">
        <v>65.849999999999994</v>
      </c>
    </row>
    <row r="20" spans="2:3" ht="27" customHeight="1" x14ac:dyDescent="0.3">
      <c r="B20" s="4" t="s">
        <v>224</v>
      </c>
      <c r="C20" s="3">
        <v>71.430000000000007</v>
      </c>
    </row>
    <row r="21" spans="2:3" ht="27" customHeight="1" x14ac:dyDescent="0.3">
      <c r="B21" s="4" t="s">
        <v>132</v>
      </c>
      <c r="C21" s="3">
        <v>74.44</v>
      </c>
    </row>
    <row r="22" spans="2:3" ht="27" customHeight="1" x14ac:dyDescent="0.3">
      <c r="B22" s="4" t="s">
        <v>174</v>
      </c>
      <c r="C22" s="3">
        <v>77.22</v>
      </c>
    </row>
    <row r="23" spans="2:3" ht="27" customHeight="1" x14ac:dyDescent="0.3">
      <c r="B23" s="4" t="s">
        <v>175</v>
      </c>
      <c r="C23" s="3">
        <v>78.09</v>
      </c>
    </row>
    <row r="24" spans="2:3" ht="27" customHeight="1" x14ac:dyDescent="0.3">
      <c r="B24" s="4" t="s">
        <v>199</v>
      </c>
      <c r="C24" s="3">
        <v>83.47</v>
      </c>
    </row>
    <row r="25" spans="2:3" ht="27" customHeight="1" x14ac:dyDescent="0.3">
      <c r="B25" s="4" t="s">
        <v>133</v>
      </c>
      <c r="C25" s="3">
        <v>83.49</v>
      </c>
    </row>
    <row r="26" spans="2:3" ht="27" customHeight="1" x14ac:dyDescent="0.3">
      <c r="B26" s="4" t="s">
        <v>207</v>
      </c>
      <c r="C26" s="3">
        <v>83.97</v>
      </c>
    </row>
    <row r="27" spans="2:3" ht="27" customHeight="1" x14ac:dyDescent="0.3">
      <c r="B27" s="4" t="s">
        <v>65</v>
      </c>
      <c r="C27" s="3">
        <v>88.24</v>
      </c>
    </row>
    <row r="28" spans="2:3" ht="27" customHeight="1" x14ac:dyDescent="0.3">
      <c r="B28" s="4" t="s">
        <v>179</v>
      </c>
      <c r="C28" s="3">
        <v>94.92</v>
      </c>
    </row>
    <row r="29" spans="2:3" ht="27" customHeight="1" x14ac:dyDescent="0.3">
      <c r="B29" s="4" t="s">
        <v>194</v>
      </c>
      <c r="C29" s="3">
        <v>95.02</v>
      </c>
    </row>
    <row r="30" spans="2:3" ht="27" customHeight="1" x14ac:dyDescent="0.3">
      <c r="B30" s="4" t="s">
        <v>153</v>
      </c>
      <c r="C30" s="3">
        <v>101.29</v>
      </c>
    </row>
    <row r="31" spans="2:3" ht="27" customHeight="1" x14ac:dyDescent="0.3">
      <c r="B31" s="4" t="s">
        <v>154</v>
      </c>
      <c r="C31" s="3">
        <v>107.39</v>
      </c>
    </row>
    <row r="32" spans="2:3" ht="27" customHeight="1" x14ac:dyDescent="0.3">
      <c r="B32" s="4" t="s">
        <v>200</v>
      </c>
      <c r="C32" s="3">
        <v>111.07</v>
      </c>
    </row>
    <row r="33" spans="2:3" ht="27" customHeight="1" x14ac:dyDescent="0.3">
      <c r="B33" s="4" t="s">
        <v>155</v>
      </c>
      <c r="C33" s="3">
        <v>112.03</v>
      </c>
    </row>
    <row r="34" spans="2:3" ht="27" customHeight="1" x14ac:dyDescent="0.3">
      <c r="B34" s="4" t="s">
        <v>294</v>
      </c>
      <c r="C34" s="3">
        <v>117.05</v>
      </c>
    </row>
    <row r="35" spans="2:3" ht="27" customHeight="1" x14ac:dyDescent="0.3">
      <c r="B35" s="4" t="s">
        <v>295</v>
      </c>
      <c r="C35" s="3">
        <v>123.05</v>
      </c>
    </row>
    <row r="36" spans="2:3" ht="27" customHeight="1" x14ac:dyDescent="0.3">
      <c r="B36" s="4" t="s">
        <v>180</v>
      </c>
      <c r="C36" s="3">
        <v>126.49</v>
      </c>
    </row>
    <row r="37" spans="2:3" ht="27" customHeight="1" x14ac:dyDescent="0.3">
      <c r="B37" s="4" t="s">
        <v>242</v>
      </c>
      <c r="C37" s="3">
        <v>127.66</v>
      </c>
    </row>
    <row r="38" spans="2:3" ht="27" customHeight="1" x14ac:dyDescent="0.3">
      <c r="B38" s="4" t="s">
        <v>66</v>
      </c>
      <c r="C38" s="3">
        <v>127.76</v>
      </c>
    </row>
    <row r="39" spans="2:3" ht="27" customHeight="1" x14ac:dyDescent="0.3">
      <c r="B39" s="4" t="s">
        <v>67</v>
      </c>
      <c r="C39" s="3">
        <v>137.88</v>
      </c>
    </row>
    <row r="40" spans="2:3" ht="27" customHeight="1" x14ac:dyDescent="0.3">
      <c r="B40" s="4" t="s">
        <v>156</v>
      </c>
      <c r="C40" s="3">
        <v>143.16999999999999</v>
      </c>
    </row>
    <row r="41" spans="2:3" ht="27" customHeight="1" x14ac:dyDescent="0.3">
      <c r="B41" s="4" t="s">
        <v>287</v>
      </c>
      <c r="C41" s="3">
        <v>145.66</v>
      </c>
    </row>
    <row r="42" spans="2:3" ht="27" customHeight="1" x14ac:dyDescent="0.3">
      <c r="B42" s="4" t="s">
        <v>68</v>
      </c>
      <c r="C42" s="3">
        <v>146.74</v>
      </c>
    </row>
    <row r="43" spans="2:3" ht="27" customHeight="1" x14ac:dyDescent="0.3">
      <c r="B43" s="4" t="s">
        <v>279</v>
      </c>
      <c r="C43" s="3">
        <v>146.91</v>
      </c>
    </row>
    <row r="44" spans="2:3" ht="27" customHeight="1" x14ac:dyDescent="0.3">
      <c r="B44" s="4" t="s">
        <v>285</v>
      </c>
      <c r="C44" s="3">
        <v>148.72</v>
      </c>
    </row>
    <row r="45" spans="2:3" ht="27" customHeight="1" x14ac:dyDescent="0.3">
      <c r="B45" s="4" t="s">
        <v>296</v>
      </c>
      <c r="C45" s="3">
        <v>151.38999999999999</v>
      </c>
    </row>
    <row r="46" spans="2:3" ht="27" customHeight="1" x14ac:dyDescent="0.3">
      <c r="B46" s="4" t="s">
        <v>69</v>
      </c>
      <c r="C46" s="3">
        <v>153.88</v>
      </c>
    </row>
    <row r="47" spans="2:3" ht="27" customHeight="1" x14ac:dyDescent="0.3">
      <c r="B47" s="4" t="s">
        <v>195</v>
      </c>
      <c r="C47" s="3">
        <v>155.84</v>
      </c>
    </row>
    <row r="48" spans="2:3" ht="27" customHeight="1" x14ac:dyDescent="0.3">
      <c r="B48" s="4" t="s">
        <v>157</v>
      </c>
      <c r="C48" s="3">
        <v>158.59</v>
      </c>
    </row>
    <row r="49" spans="2:3" ht="27" customHeight="1" x14ac:dyDescent="0.3">
      <c r="B49" s="4" t="s">
        <v>283</v>
      </c>
      <c r="C49" s="3">
        <v>171.78</v>
      </c>
    </row>
    <row r="50" spans="2:3" ht="27" customHeight="1" x14ac:dyDescent="0.3">
      <c r="B50" s="4" t="s">
        <v>243</v>
      </c>
      <c r="C50" s="3">
        <v>177.67</v>
      </c>
    </row>
    <row r="51" spans="2:3" ht="27" customHeight="1" x14ac:dyDescent="0.3">
      <c r="B51" s="4" t="s">
        <v>297</v>
      </c>
      <c r="C51" s="3">
        <v>185.72</v>
      </c>
    </row>
    <row r="52" spans="2:3" ht="27" customHeight="1" x14ac:dyDescent="0.3">
      <c r="B52" s="4" t="s">
        <v>196</v>
      </c>
      <c r="C52" s="3">
        <v>188.44</v>
      </c>
    </row>
    <row r="53" spans="2:3" ht="27" customHeight="1" x14ac:dyDescent="0.3">
      <c r="B53" s="4" t="s">
        <v>181</v>
      </c>
      <c r="C53" s="3">
        <v>190</v>
      </c>
    </row>
    <row r="54" spans="2:3" ht="27" customHeight="1" x14ac:dyDescent="0.3">
      <c r="B54" s="4" t="s">
        <v>280</v>
      </c>
      <c r="C54" s="3">
        <v>205.28</v>
      </c>
    </row>
    <row r="55" spans="2:3" ht="27" customHeight="1" x14ac:dyDescent="0.3">
      <c r="B55" s="4" t="s">
        <v>197</v>
      </c>
      <c r="C55" s="3">
        <v>210.66</v>
      </c>
    </row>
    <row r="56" spans="2:3" ht="27" customHeight="1" x14ac:dyDescent="0.3">
      <c r="B56" s="4" t="s">
        <v>87</v>
      </c>
      <c r="C56" s="3">
        <v>216.08</v>
      </c>
    </row>
    <row r="57" spans="2:3" ht="27" customHeight="1" x14ac:dyDescent="0.3">
      <c r="B57" s="4" t="s">
        <v>298</v>
      </c>
      <c r="C57" s="3">
        <v>221.41</v>
      </c>
    </row>
    <row r="58" spans="2:3" ht="27" customHeight="1" x14ac:dyDescent="0.3">
      <c r="B58" s="4" t="s">
        <v>244</v>
      </c>
      <c r="C58" s="3">
        <v>297.27408581529943</v>
      </c>
    </row>
    <row r="59" spans="2:3" ht="27" customHeight="1" x14ac:dyDescent="0.3">
      <c r="B59" s="4" t="s">
        <v>237</v>
      </c>
      <c r="C59" s="3">
        <v>860.7</v>
      </c>
    </row>
    <row r="60" spans="2:3" ht="27" customHeight="1" x14ac:dyDescent="0.3">
      <c r="B60" s="4" t="s">
        <v>9</v>
      </c>
      <c r="C60" s="3">
        <v>7031.0440858152988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0"/>
  <sheetViews>
    <sheetView topLeftCell="C12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212</v>
      </c>
      <c r="C4" s="1">
        <v>48597</v>
      </c>
    </row>
    <row r="5" spans="2:3" ht="27" customHeight="1" x14ac:dyDescent="0.3">
      <c r="B5" s="4" t="s">
        <v>63</v>
      </c>
      <c r="C5" s="1">
        <v>32204</v>
      </c>
    </row>
    <row r="6" spans="2:3" ht="27" customHeight="1" x14ac:dyDescent="0.3">
      <c r="B6" s="4" t="s">
        <v>64</v>
      </c>
      <c r="C6" s="1">
        <v>32112</v>
      </c>
    </row>
    <row r="7" spans="2:3" ht="27" customHeight="1" x14ac:dyDescent="0.3">
      <c r="B7" s="4" t="s">
        <v>137</v>
      </c>
      <c r="C7" s="1">
        <v>30535</v>
      </c>
    </row>
    <row r="8" spans="2:3" ht="27" customHeight="1" x14ac:dyDescent="0.3">
      <c r="B8" s="4" t="s">
        <v>148</v>
      </c>
      <c r="C8" s="1">
        <v>30292</v>
      </c>
    </row>
    <row r="9" spans="2:3" ht="27" customHeight="1" x14ac:dyDescent="0.3">
      <c r="B9" s="4" t="s">
        <v>227</v>
      </c>
      <c r="C9" s="1">
        <v>28989</v>
      </c>
    </row>
    <row r="10" spans="2:3" ht="27" customHeight="1" x14ac:dyDescent="0.3">
      <c r="B10" s="4" t="s">
        <v>130</v>
      </c>
      <c r="C10" s="1">
        <v>27864</v>
      </c>
    </row>
    <row r="11" spans="2:3" ht="27" customHeight="1" x14ac:dyDescent="0.3">
      <c r="B11" s="4" t="s">
        <v>149</v>
      </c>
      <c r="C11" s="1">
        <v>27072.99</v>
      </c>
    </row>
    <row r="12" spans="2:3" ht="27" customHeight="1" x14ac:dyDescent="0.3">
      <c r="B12" s="4" t="s">
        <v>132</v>
      </c>
      <c r="C12" s="1">
        <v>26935</v>
      </c>
    </row>
    <row r="13" spans="2:3" ht="27" customHeight="1" x14ac:dyDescent="0.3">
      <c r="B13" s="4" t="s">
        <v>224</v>
      </c>
      <c r="C13" s="1">
        <v>26897</v>
      </c>
    </row>
    <row r="14" spans="2:3" ht="27" customHeight="1" x14ac:dyDescent="0.3">
      <c r="B14" s="4" t="s">
        <v>173</v>
      </c>
      <c r="C14" s="1">
        <v>25952</v>
      </c>
    </row>
    <row r="15" spans="2:3" ht="27" customHeight="1" x14ac:dyDescent="0.3">
      <c r="B15" s="4" t="s">
        <v>131</v>
      </c>
      <c r="C15" s="1">
        <v>25887</v>
      </c>
    </row>
    <row r="16" spans="2:3" ht="27" customHeight="1" x14ac:dyDescent="0.3">
      <c r="B16" s="4" t="s">
        <v>174</v>
      </c>
      <c r="C16" s="1">
        <v>24558</v>
      </c>
    </row>
    <row r="17" spans="2:3" ht="27" customHeight="1" x14ac:dyDescent="0.3">
      <c r="B17" s="4" t="s">
        <v>151</v>
      </c>
      <c r="C17" s="1">
        <v>24128.5</v>
      </c>
    </row>
    <row r="18" spans="2:3" ht="27" customHeight="1" x14ac:dyDescent="0.3">
      <c r="B18" s="4" t="s">
        <v>207</v>
      </c>
      <c r="C18" s="1">
        <v>23458.63</v>
      </c>
    </row>
    <row r="19" spans="2:3" ht="27" customHeight="1" x14ac:dyDescent="0.3">
      <c r="B19" s="4" t="s">
        <v>294</v>
      </c>
      <c r="C19" s="1">
        <v>21111</v>
      </c>
    </row>
    <row r="20" spans="2:3" ht="27" customHeight="1" x14ac:dyDescent="0.3">
      <c r="B20" s="4" t="s">
        <v>199</v>
      </c>
      <c r="C20" s="1">
        <v>20987</v>
      </c>
    </row>
    <row r="21" spans="2:3" ht="27" customHeight="1" x14ac:dyDescent="0.3">
      <c r="B21" s="4" t="s">
        <v>128</v>
      </c>
      <c r="C21" s="1">
        <v>20650</v>
      </c>
    </row>
    <row r="22" spans="2:3" ht="27" customHeight="1" x14ac:dyDescent="0.3">
      <c r="B22" s="4" t="s">
        <v>295</v>
      </c>
      <c r="C22" s="1">
        <v>20376</v>
      </c>
    </row>
    <row r="23" spans="2:3" ht="27" customHeight="1" x14ac:dyDescent="0.3">
      <c r="B23" s="4" t="s">
        <v>129</v>
      </c>
      <c r="C23" s="1">
        <v>20078</v>
      </c>
    </row>
    <row r="24" spans="2:3" ht="27" customHeight="1" x14ac:dyDescent="0.3">
      <c r="B24" s="4" t="s">
        <v>179</v>
      </c>
      <c r="C24" s="1">
        <v>20057.62</v>
      </c>
    </row>
    <row r="25" spans="2:3" ht="27" customHeight="1" x14ac:dyDescent="0.3">
      <c r="B25" s="4" t="s">
        <v>150</v>
      </c>
      <c r="C25" s="1">
        <v>18966</v>
      </c>
    </row>
    <row r="26" spans="2:3" ht="27" customHeight="1" x14ac:dyDescent="0.3">
      <c r="B26" s="4" t="s">
        <v>287</v>
      </c>
      <c r="C26" s="1">
        <v>16888</v>
      </c>
    </row>
    <row r="27" spans="2:3" ht="27" customHeight="1" x14ac:dyDescent="0.3">
      <c r="B27" s="4" t="s">
        <v>285</v>
      </c>
      <c r="C27" s="1">
        <v>16621</v>
      </c>
    </row>
    <row r="28" spans="2:3" ht="27" customHeight="1" x14ac:dyDescent="0.3">
      <c r="B28" s="4" t="s">
        <v>296</v>
      </c>
      <c r="C28" s="1">
        <v>16232</v>
      </c>
    </row>
    <row r="29" spans="2:3" ht="27" customHeight="1" x14ac:dyDescent="0.3">
      <c r="B29" s="4" t="s">
        <v>279</v>
      </c>
      <c r="C29" s="1">
        <v>16019</v>
      </c>
    </row>
    <row r="30" spans="2:3" ht="27" customHeight="1" x14ac:dyDescent="0.3">
      <c r="B30" s="4" t="s">
        <v>153</v>
      </c>
      <c r="C30" s="1">
        <v>15775</v>
      </c>
    </row>
    <row r="31" spans="2:3" ht="27" customHeight="1" x14ac:dyDescent="0.3">
      <c r="B31" s="4" t="s">
        <v>242</v>
      </c>
      <c r="C31" s="1">
        <v>14109</v>
      </c>
    </row>
    <row r="32" spans="2:3" ht="27" customHeight="1" x14ac:dyDescent="0.3">
      <c r="B32" s="4" t="s">
        <v>175</v>
      </c>
      <c r="C32" s="1">
        <v>13745</v>
      </c>
    </row>
    <row r="33" spans="2:3" ht="27" customHeight="1" x14ac:dyDescent="0.3">
      <c r="B33" s="4" t="s">
        <v>152</v>
      </c>
      <c r="C33" s="1">
        <v>13379.46</v>
      </c>
    </row>
    <row r="34" spans="2:3" ht="27" customHeight="1" x14ac:dyDescent="0.3">
      <c r="B34" s="4" t="s">
        <v>200</v>
      </c>
      <c r="C34" s="1">
        <v>13062.5</v>
      </c>
    </row>
    <row r="35" spans="2:3" ht="27" customHeight="1" x14ac:dyDescent="0.3">
      <c r="B35" s="4" t="s">
        <v>283</v>
      </c>
      <c r="C35" s="1">
        <v>12332</v>
      </c>
    </row>
    <row r="36" spans="2:3" ht="27" customHeight="1" x14ac:dyDescent="0.3">
      <c r="B36" s="4" t="s">
        <v>65</v>
      </c>
      <c r="C36" s="1">
        <v>11657</v>
      </c>
    </row>
    <row r="37" spans="2:3" ht="27" customHeight="1" x14ac:dyDescent="0.3">
      <c r="B37" s="4" t="s">
        <v>195</v>
      </c>
      <c r="C37" s="1">
        <v>11590</v>
      </c>
    </row>
    <row r="38" spans="2:3" ht="27" customHeight="1" x14ac:dyDescent="0.3">
      <c r="B38" s="4" t="s">
        <v>133</v>
      </c>
      <c r="C38" s="1">
        <v>11096</v>
      </c>
    </row>
    <row r="39" spans="2:3" ht="27" customHeight="1" x14ac:dyDescent="0.3">
      <c r="B39" s="4" t="s">
        <v>298</v>
      </c>
      <c r="C39" s="1">
        <v>10913</v>
      </c>
    </row>
    <row r="40" spans="2:3" ht="27" customHeight="1" x14ac:dyDescent="0.3">
      <c r="B40" s="4" t="s">
        <v>68</v>
      </c>
      <c r="C40" s="1">
        <v>10450</v>
      </c>
    </row>
    <row r="41" spans="2:3" ht="27" customHeight="1" x14ac:dyDescent="0.3">
      <c r="B41" s="4" t="s">
        <v>156</v>
      </c>
      <c r="C41" s="1">
        <v>10432</v>
      </c>
    </row>
    <row r="42" spans="2:3" ht="27" customHeight="1" x14ac:dyDescent="0.3">
      <c r="B42" s="4" t="s">
        <v>67</v>
      </c>
      <c r="C42" s="1">
        <v>10396</v>
      </c>
    </row>
    <row r="43" spans="2:3" ht="27" customHeight="1" x14ac:dyDescent="0.3">
      <c r="B43" s="4" t="s">
        <v>154</v>
      </c>
      <c r="C43" s="1">
        <v>10395</v>
      </c>
    </row>
    <row r="44" spans="2:3" ht="27" customHeight="1" x14ac:dyDescent="0.3">
      <c r="B44" s="4" t="s">
        <v>69</v>
      </c>
      <c r="C44" s="1">
        <v>10352</v>
      </c>
    </row>
    <row r="45" spans="2:3" ht="27" customHeight="1" x14ac:dyDescent="0.3">
      <c r="B45" s="4" t="s">
        <v>297</v>
      </c>
      <c r="C45" s="1">
        <v>10028</v>
      </c>
    </row>
    <row r="46" spans="2:3" ht="27" customHeight="1" x14ac:dyDescent="0.3">
      <c r="B46" s="4" t="s">
        <v>243</v>
      </c>
      <c r="C46" s="1">
        <v>9989</v>
      </c>
    </row>
    <row r="47" spans="2:3" ht="27" customHeight="1" x14ac:dyDescent="0.3">
      <c r="B47" s="4" t="s">
        <v>66</v>
      </c>
      <c r="C47" s="1">
        <v>9839</v>
      </c>
    </row>
    <row r="48" spans="2:3" ht="27" customHeight="1" x14ac:dyDescent="0.3">
      <c r="B48" s="4" t="s">
        <v>193</v>
      </c>
      <c r="C48" s="1">
        <v>9505</v>
      </c>
    </row>
    <row r="49" spans="2:3" ht="27" customHeight="1" x14ac:dyDescent="0.3">
      <c r="B49" s="4" t="s">
        <v>280</v>
      </c>
      <c r="C49" s="1">
        <v>8876.3700000000008</v>
      </c>
    </row>
    <row r="50" spans="2:3" ht="27" customHeight="1" x14ac:dyDescent="0.3">
      <c r="B50" s="4" t="s">
        <v>194</v>
      </c>
      <c r="C50" s="1">
        <v>8577.2000000000007</v>
      </c>
    </row>
    <row r="51" spans="2:3" ht="27" customHeight="1" x14ac:dyDescent="0.3">
      <c r="B51" s="4" t="s">
        <v>157</v>
      </c>
      <c r="C51" s="1">
        <v>8278</v>
      </c>
    </row>
    <row r="52" spans="2:3" ht="27" customHeight="1" x14ac:dyDescent="0.3">
      <c r="B52" s="4" t="s">
        <v>197</v>
      </c>
      <c r="C52" s="1">
        <v>8085</v>
      </c>
    </row>
    <row r="53" spans="2:3" ht="27" customHeight="1" x14ac:dyDescent="0.3">
      <c r="B53" s="4" t="s">
        <v>180</v>
      </c>
      <c r="C53" s="1">
        <v>7799</v>
      </c>
    </row>
    <row r="54" spans="2:3" ht="27" customHeight="1" x14ac:dyDescent="0.3">
      <c r="B54" s="4" t="s">
        <v>87</v>
      </c>
      <c r="C54" s="1">
        <v>7445</v>
      </c>
    </row>
    <row r="55" spans="2:3" ht="27" customHeight="1" x14ac:dyDescent="0.3">
      <c r="B55" s="4" t="s">
        <v>181</v>
      </c>
      <c r="C55" s="1">
        <v>7302.14</v>
      </c>
    </row>
    <row r="56" spans="2:3" ht="27" customHeight="1" x14ac:dyDescent="0.3">
      <c r="B56" s="4" t="s">
        <v>155</v>
      </c>
      <c r="C56" s="1">
        <v>6987</v>
      </c>
    </row>
    <row r="57" spans="2:3" ht="27" customHeight="1" x14ac:dyDescent="0.3">
      <c r="B57" s="4" t="s">
        <v>196</v>
      </c>
      <c r="C57" s="1">
        <v>6349.88</v>
      </c>
    </row>
    <row r="58" spans="2:3" ht="27" customHeight="1" x14ac:dyDescent="0.3">
      <c r="B58" s="4" t="s">
        <v>244</v>
      </c>
      <c r="C58" s="1">
        <v>6083</v>
      </c>
    </row>
    <row r="59" spans="2:3" ht="27" customHeight="1" x14ac:dyDescent="0.3">
      <c r="B59" s="4" t="s">
        <v>237</v>
      </c>
      <c r="C59" s="1">
        <v>2101</v>
      </c>
    </row>
    <row r="60" spans="2:3" ht="27" customHeight="1" x14ac:dyDescent="0.3">
      <c r="B60" s="4" t="s">
        <v>9</v>
      </c>
      <c r="C60" s="1">
        <v>940396.28999999992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0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150</v>
      </c>
      <c r="C4" s="3">
        <v>177.27</v>
      </c>
    </row>
    <row r="5" spans="2:3" ht="27" customHeight="1" x14ac:dyDescent="0.3">
      <c r="B5" s="4" t="s">
        <v>152</v>
      </c>
      <c r="C5" s="3">
        <v>184.8</v>
      </c>
    </row>
    <row r="6" spans="2:3" ht="27" customHeight="1" x14ac:dyDescent="0.3">
      <c r="B6" s="4" t="s">
        <v>148</v>
      </c>
      <c r="C6" s="3">
        <v>226.44</v>
      </c>
    </row>
    <row r="7" spans="2:3" ht="27" customHeight="1" x14ac:dyDescent="0.3">
      <c r="B7" s="4" t="s">
        <v>227</v>
      </c>
      <c r="C7" s="3">
        <v>260.36</v>
      </c>
    </row>
    <row r="8" spans="2:3" ht="27" customHeight="1" x14ac:dyDescent="0.3">
      <c r="B8" s="4" t="s">
        <v>63</v>
      </c>
      <c r="C8" s="3">
        <v>262.60000000000002</v>
      </c>
    </row>
    <row r="9" spans="2:3" ht="27" customHeight="1" x14ac:dyDescent="0.3">
      <c r="B9" s="4" t="s">
        <v>193</v>
      </c>
      <c r="C9" s="3">
        <v>287.18</v>
      </c>
    </row>
    <row r="10" spans="2:3" ht="27" customHeight="1" x14ac:dyDescent="0.3">
      <c r="B10" s="4" t="s">
        <v>128</v>
      </c>
      <c r="C10" s="3">
        <v>336.42</v>
      </c>
    </row>
    <row r="11" spans="2:3" ht="27" customHeight="1" x14ac:dyDescent="0.3">
      <c r="B11" s="4" t="s">
        <v>133</v>
      </c>
      <c r="C11" s="3">
        <v>384.59</v>
      </c>
    </row>
    <row r="12" spans="2:3" ht="27" customHeight="1" x14ac:dyDescent="0.3">
      <c r="B12" s="4" t="s">
        <v>155</v>
      </c>
      <c r="C12" s="3">
        <v>388.05</v>
      </c>
    </row>
    <row r="13" spans="2:3" ht="27" customHeight="1" x14ac:dyDescent="0.3">
      <c r="B13" s="4" t="s">
        <v>149</v>
      </c>
      <c r="C13" s="3">
        <v>447.21</v>
      </c>
    </row>
    <row r="14" spans="2:3" ht="27" customHeight="1" x14ac:dyDescent="0.3">
      <c r="B14" s="4" t="s">
        <v>151</v>
      </c>
      <c r="C14" s="3">
        <v>451.85</v>
      </c>
    </row>
    <row r="15" spans="2:3" ht="27" customHeight="1" x14ac:dyDescent="0.3">
      <c r="B15" s="4" t="s">
        <v>194</v>
      </c>
      <c r="C15" s="3">
        <v>512.39</v>
      </c>
    </row>
    <row r="16" spans="2:3" ht="27" customHeight="1" x14ac:dyDescent="0.3">
      <c r="B16" s="4" t="s">
        <v>129</v>
      </c>
      <c r="C16" s="3">
        <v>560.07000000000005</v>
      </c>
    </row>
    <row r="17" spans="2:3" ht="27" customHeight="1" x14ac:dyDescent="0.3">
      <c r="B17" s="4" t="s">
        <v>175</v>
      </c>
      <c r="C17" s="3">
        <v>590.89</v>
      </c>
    </row>
    <row r="18" spans="2:3" ht="27" customHeight="1" x14ac:dyDescent="0.3">
      <c r="B18" s="4" t="s">
        <v>65</v>
      </c>
      <c r="C18" s="3">
        <v>656.66</v>
      </c>
    </row>
    <row r="19" spans="2:3" ht="27" customHeight="1" x14ac:dyDescent="0.3">
      <c r="B19" s="4" t="s">
        <v>130</v>
      </c>
      <c r="C19" s="3">
        <v>739.31</v>
      </c>
    </row>
    <row r="20" spans="2:3" ht="27" customHeight="1" x14ac:dyDescent="0.3">
      <c r="B20" s="4" t="s">
        <v>137</v>
      </c>
      <c r="C20" s="3">
        <v>768.82</v>
      </c>
    </row>
    <row r="21" spans="2:3" ht="27" customHeight="1" x14ac:dyDescent="0.3">
      <c r="B21" s="4" t="s">
        <v>212</v>
      </c>
      <c r="C21" s="3">
        <v>771.77</v>
      </c>
    </row>
    <row r="22" spans="2:3" ht="27" customHeight="1" x14ac:dyDescent="0.3">
      <c r="B22" s="4" t="s">
        <v>154</v>
      </c>
      <c r="C22" s="3">
        <v>838.17</v>
      </c>
    </row>
    <row r="23" spans="2:3" ht="27" customHeight="1" x14ac:dyDescent="0.3">
      <c r="B23" s="4" t="s">
        <v>66</v>
      </c>
      <c r="C23" s="3">
        <v>885.22</v>
      </c>
    </row>
    <row r="24" spans="2:3" ht="27" customHeight="1" x14ac:dyDescent="0.3">
      <c r="B24" s="4" t="s">
        <v>131</v>
      </c>
      <c r="C24" s="3">
        <v>925.56</v>
      </c>
    </row>
    <row r="25" spans="2:3" ht="27" customHeight="1" x14ac:dyDescent="0.3">
      <c r="B25" s="4" t="s">
        <v>195</v>
      </c>
      <c r="C25" s="3">
        <v>1136.33</v>
      </c>
    </row>
    <row r="26" spans="2:3" ht="27" customHeight="1" x14ac:dyDescent="0.3">
      <c r="B26" s="4" t="s">
        <v>180</v>
      </c>
      <c r="C26" s="3">
        <v>1216.69</v>
      </c>
    </row>
    <row r="27" spans="2:3" ht="27" customHeight="1" x14ac:dyDescent="0.3">
      <c r="B27" s="4" t="s">
        <v>64</v>
      </c>
      <c r="C27" s="3">
        <v>1386.39</v>
      </c>
    </row>
    <row r="28" spans="2:3" ht="27" customHeight="1" x14ac:dyDescent="0.3">
      <c r="B28" s="4" t="s">
        <v>199</v>
      </c>
      <c r="C28" s="3">
        <v>1480.21</v>
      </c>
    </row>
    <row r="29" spans="2:3" ht="27" customHeight="1" x14ac:dyDescent="0.3">
      <c r="B29" s="4" t="s">
        <v>173</v>
      </c>
      <c r="C29" s="3">
        <v>1502.87</v>
      </c>
    </row>
    <row r="30" spans="2:3" ht="27" customHeight="1" x14ac:dyDescent="0.3">
      <c r="B30" s="4" t="s">
        <v>196</v>
      </c>
      <c r="C30" s="3">
        <v>1513.55</v>
      </c>
    </row>
    <row r="31" spans="2:3" ht="27" customHeight="1" x14ac:dyDescent="0.3">
      <c r="B31" s="4" t="s">
        <v>200</v>
      </c>
      <c r="C31" s="3">
        <v>1535</v>
      </c>
    </row>
    <row r="32" spans="2:3" ht="27" customHeight="1" x14ac:dyDescent="0.3">
      <c r="B32" s="4" t="s">
        <v>68</v>
      </c>
      <c r="C32" s="3">
        <v>1818.77</v>
      </c>
    </row>
    <row r="33" spans="2:3" ht="27" customHeight="1" x14ac:dyDescent="0.3">
      <c r="B33" s="4" t="s">
        <v>157</v>
      </c>
      <c r="C33" s="3">
        <v>1878.68</v>
      </c>
    </row>
    <row r="34" spans="2:3" ht="27" customHeight="1" x14ac:dyDescent="0.3">
      <c r="B34" s="4" t="s">
        <v>207</v>
      </c>
      <c r="C34" s="3">
        <v>1887.59</v>
      </c>
    </row>
    <row r="35" spans="2:3" ht="27" customHeight="1" x14ac:dyDescent="0.3">
      <c r="B35" s="4" t="s">
        <v>181</v>
      </c>
      <c r="C35" s="3">
        <v>2061.89</v>
      </c>
    </row>
    <row r="36" spans="2:3" ht="27" customHeight="1" x14ac:dyDescent="0.3">
      <c r="B36" s="4" t="s">
        <v>179</v>
      </c>
      <c r="C36" s="3">
        <v>2098.9899999999998</v>
      </c>
    </row>
    <row r="37" spans="2:3" ht="27" customHeight="1" x14ac:dyDescent="0.3">
      <c r="B37" s="4" t="s">
        <v>243</v>
      </c>
      <c r="C37" s="3">
        <v>2225.96</v>
      </c>
    </row>
    <row r="38" spans="2:3" ht="27" customHeight="1" x14ac:dyDescent="0.3">
      <c r="B38" s="4" t="s">
        <v>174</v>
      </c>
      <c r="C38" s="3">
        <v>2341.54</v>
      </c>
    </row>
    <row r="39" spans="2:3" ht="27" customHeight="1" x14ac:dyDescent="0.3">
      <c r="B39" s="4" t="s">
        <v>153</v>
      </c>
      <c r="C39" s="3">
        <v>2569.91</v>
      </c>
    </row>
    <row r="40" spans="2:3" ht="27" customHeight="1" x14ac:dyDescent="0.3">
      <c r="B40" s="4" t="s">
        <v>69</v>
      </c>
      <c r="C40" s="3">
        <v>2637.56</v>
      </c>
    </row>
    <row r="41" spans="2:3" ht="27" customHeight="1" x14ac:dyDescent="0.3">
      <c r="B41" s="4" t="s">
        <v>156</v>
      </c>
      <c r="C41" s="3">
        <v>2656.06</v>
      </c>
    </row>
    <row r="42" spans="2:3" ht="27" customHeight="1" x14ac:dyDescent="0.3">
      <c r="B42" s="4" t="s">
        <v>242</v>
      </c>
      <c r="C42" s="3">
        <v>2779.74</v>
      </c>
    </row>
    <row r="43" spans="2:3" ht="27" customHeight="1" x14ac:dyDescent="0.3">
      <c r="B43" s="4" t="s">
        <v>279</v>
      </c>
      <c r="C43" s="3">
        <v>3113.06</v>
      </c>
    </row>
    <row r="44" spans="2:3" ht="27" customHeight="1" x14ac:dyDescent="0.3">
      <c r="B44" s="4" t="s">
        <v>298</v>
      </c>
      <c r="C44" s="3">
        <v>3285.45</v>
      </c>
    </row>
    <row r="45" spans="2:3" ht="27" customHeight="1" x14ac:dyDescent="0.3">
      <c r="B45" s="4" t="s">
        <v>197</v>
      </c>
      <c r="C45" s="3">
        <v>3492.77</v>
      </c>
    </row>
    <row r="46" spans="2:3" ht="27" customHeight="1" x14ac:dyDescent="0.3">
      <c r="B46" s="4" t="s">
        <v>67</v>
      </c>
      <c r="C46" s="3">
        <v>3599.63</v>
      </c>
    </row>
    <row r="47" spans="2:3" ht="27" customHeight="1" x14ac:dyDescent="0.3">
      <c r="B47" s="4" t="s">
        <v>87</v>
      </c>
      <c r="C47" s="3">
        <v>3936.18</v>
      </c>
    </row>
    <row r="48" spans="2:3" ht="27" customHeight="1" x14ac:dyDescent="0.3">
      <c r="B48" s="4" t="s">
        <v>285</v>
      </c>
      <c r="C48" s="3">
        <v>4012.09</v>
      </c>
    </row>
    <row r="49" spans="2:3" ht="27" customHeight="1" x14ac:dyDescent="0.3">
      <c r="B49" s="4" t="s">
        <v>283</v>
      </c>
      <c r="C49" s="3">
        <v>4214.75</v>
      </c>
    </row>
    <row r="50" spans="2:3" ht="27" customHeight="1" x14ac:dyDescent="0.3">
      <c r="B50" s="4" t="s">
        <v>224</v>
      </c>
      <c r="C50" s="3">
        <v>4236.1000000000004</v>
      </c>
    </row>
    <row r="51" spans="2:3" ht="27" customHeight="1" x14ac:dyDescent="0.3">
      <c r="B51" s="4" t="s">
        <v>296</v>
      </c>
      <c r="C51" s="3">
        <v>4444.33</v>
      </c>
    </row>
    <row r="52" spans="2:3" ht="27" customHeight="1" x14ac:dyDescent="0.3">
      <c r="B52" s="4" t="s">
        <v>280</v>
      </c>
      <c r="C52" s="3">
        <v>4818.3599999999997</v>
      </c>
    </row>
    <row r="53" spans="2:3" ht="27" customHeight="1" x14ac:dyDescent="0.3">
      <c r="B53" s="4" t="s">
        <v>297</v>
      </c>
      <c r="C53" s="3">
        <v>5041.29</v>
      </c>
    </row>
    <row r="54" spans="2:3" ht="27" customHeight="1" x14ac:dyDescent="0.3">
      <c r="B54" s="4" t="s">
        <v>237</v>
      </c>
      <c r="C54" s="3">
        <v>5380.0754286575102</v>
      </c>
    </row>
    <row r="55" spans="2:3" ht="27" customHeight="1" x14ac:dyDescent="0.3">
      <c r="B55" s="4" t="s">
        <v>287</v>
      </c>
      <c r="C55" s="3">
        <v>5553.64</v>
      </c>
    </row>
    <row r="56" spans="2:3" ht="27" customHeight="1" x14ac:dyDescent="0.3">
      <c r="B56" s="4" t="s">
        <v>244</v>
      </c>
      <c r="C56" s="3">
        <v>5753.1937416758474</v>
      </c>
    </row>
    <row r="57" spans="2:3" ht="27" customHeight="1" x14ac:dyDescent="0.3">
      <c r="B57" s="4" t="s">
        <v>295</v>
      </c>
      <c r="C57" s="3">
        <v>6261.2</v>
      </c>
    </row>
    <row r="58" spans="2:3" ht="27" customHeight="1" x14ac:dyDescent="0.3">
      <c r="B58" s="4" t="s">
        <v>132</v>
      </c>
      <c r="C58" s="3">
        <v>6668.05</v>
      </c>
    </row>
    <row r="59" spans="2:3" ht="27" customHeight="1" x14ac:dyDescent="0.3">
      <c r="B59" s="4" t="s">
        <v>294</v>
      </c>
      <c r="C59" s="3">
        <v>8913.74</v>
      </c>
    </row>
    <row r="60" spans="2:3" ht="27" customHeight="1" x14ac:dyDescent="0.3">
      <c r="B60" s="4" t="s">
        <v>9</v>
      </c>
      <c r="C60" s="3">
        <v>128107.26917033335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0"/>
  <sheetViews>
    <sheetView topLeftCell="A9"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148</v>
      </c>
      <c r="C4" s="1">
        <v>17714</v>
      </c>
    </row>
    <row r="5" spans="2:3" ht="27" customHeight="1" x14ac:dyDescent="0.3">
      <c r="B5" s="4" t="s">
        <v>227</v>
      </c>
      <c r="C5" s="1">
        <v>16486</v>
      </c>
    </row>
    <row r="6" spans="2:3" ht="27" customHeight="1" x14ac:dyDescent="0.3">
      <c r="B6" s="4" t="s">
        <v>212</v>
      </c>
      <c r="C6" s="1">
        <v>14692.8</v>
      </c>
    </row>
    <row r="7" spans="2:3" ht="27" customHeight="1" x14ac:dyDescent="0.3">
      <c r="B7" s="4" t="s">
        <v>63</v>
      </c>
      <c r="C7" s="1">
        <v>13138</v>
      </c>
    </row>
    <row r="8" spans="2:3" ht="27" customHeight="1" x14ac:dyDescent="0.3">
      <c r="B8" s="4" t="s">
        <v>130</v>
      </c>
      <c r="C8" s="1">
        <v>12266</v>
      </c>
    </row>
    <row r="9" spans="2:3" ht="27" customHeight="1" x14ac:dyDescent="0.3">
      <c r="B9" s="4" t="s">
        <v>131</v>
      </c>
      <c r="C9" s="1">
        <v>12017</v>
      </c>
    </row>
    <row r="10" spans="2:3" ht="27" customHeight="1" x14ac:dyDescent="0.3">
      <c r="B10" s="4" t="s">
        <v>137</v>
      </c>
      <c r="C10" s="1">
        <v>11691</v>
      </c>
    </row>
    <row r="11" spans="2:3" ht="27" customHeight="1" x14ac:dyDescent="0.3">
      <c r="B11" s="4" t="s">
        <v>149</v>
      </c>
      <c r="C11" s="1">
        <v>11189.89</v>
      </c>
    </row>
    <row r="12" spans="2:3" ht="27" customHeight="1" x14ac:dyDescent="0.3">
      <c r="B12" s="4" t="s">
        <v>150</v>
      </c>
      <c r="C12" s="1">
        <v>10172</v>
      </c>
    </row>
    <row r="13" spans="2:3" ht="27" customHeight="1" x14ac:dyDescent="0.3">
      <c r="B13" s="4" t="s">
        <v>128</v>
      </c>
      <c r="C13" s="1">
        <v>10055</v>
      </c>
    </row>
    <row r="14" spans="2:3" ht="27" customHeight="1" x14ac:dyDescent="0.3">
      <c r="B14" s="4" t="s">
        <v>129</v>
      </c>
      <c r="C14" s="1">
        <v>9308</v>
      </c>
    </row>
    <row r="15" spans="2:3" ht="27" customHeight="1" x14ac:dyDescent="0.3">
      <c r="B15" s="4" t="s">
        <v>152</v>
      </c>
      <c r="C15" s="1">
        <v>9015.32</v>
      </c>
    </row>
    <row r="16" spans="2:3" ht="27" customHeight="1" x14ac:dyDescent="0.3">
      <c r="B16" s="4" t="s">
        <v>151</v>
      </c>
      <c r="C16" s="1">
        <v>8980.59</v>
      </c>
    </row>
    <row r="17" spans="2:3" ht="27" customHeight="1" x14ac:dyDescent="0.3">
      <c r="B17" s="4" t="s">
        <v>207</v>
      </c>
      <c r="C17" s="1">
        <v>8241.4330000000009</v>
      </c>
    </row>
    <row r="18" spans="2:3" ht="27" customHeight="1" x14ac:dyDescent="0.3">
      <c r="B18" s="4" t="s">
        <v>173</v>
      </c>
      <c r="C18" s="1">
        <v>7620</v>
      </c>
    </row>
    <row r="19" spans="2:3" ht="27" customHeight="1" x14ac:dyDescent="0.3">
      <c r="B19" s="4" t="s">
        <v>64</v>
      </c>
      <c r="C19" s="1">
        <v>7223</v>
      </c>
    </row>
    <row r="20" spans="2:3" ht="27" customHeight="1" x14ac:dyDescent="0.3">
      <c r="B20" s="4" t="s">
        <v>285</v>
      </c>
      <c r="C20" s="1">
        <v>7095</v>
      </c>
    </row>
    <row r="21" spans="2:3" ht="27" customHeight="1" x14ac:dyDescent="0.3">
      <c r="B21" s="4" t="s">
        <v>174</v>
      </c>
      <c r="C21" s="1">
        <v>6777</v>
      </c>
    </row>
    <row r="22" spans="2:3" ht="27" customHeight="1" x14ac:dyDescent="0.3">
      <c r="B22" s="4" t="s">
        <v>199</v>
      </c>
      <c r="C22" s="1">
        <v>6750</v>
      </c>
    </row>
    <row r="23" spans="2:3" ht="27" customHeight="1" x14ac:dyDescent="0.3">
      <c r="B23" s="4" t="s">
        <v>279</v>
      </c>
      <c r="C23" s="1">
        <v>6234</v>
      </c>
    </row>
    <row r="24" spans="2:3" ht="27" customHeight="1" x14ac:dyDescent="0.3">
      <c r="B24" s="4" t="s">
        <v>179</v>
      </c>
      <c r="C24" s="1">
        <v>5870.3512499999997</v>
      </c>
    </row>
    <row r="25" spans="2:3" ht="27" customHeight="1" x14ac:dyDescent="0.3">
      <c r="B25" s="4" t="s">
        <v>68</v>
      </c>
      <c r="C25" s="1">
        <v>5785</v>
      </c>
    </row>
    <row r="26" spans="2:3" ht="27" customHeight="1" x14ac:dyDescent="0.3">
      <c r="B26" s="4" t="s">
        <v>153</v>
      </c>
      <c r="C26" s="1">
        <v>5444</v>
      </c>
    </row>
    <row r="27" spans="2:3" ht="27" customHeight="1" x14ac:dyDescent="0.3">
      <c r="B27" s="4" t="s">
        <v>243</v>
      </c>
      <c r="C27" s="1">
        <v>5441</v>
      </c>
    </row>
    <row r="28" spans="2:3" ht="27" customHeight="1" x14ac:dyDescent="0.3">
      <c r="B28" s="4" t="s">
        <v>200</v>
      </c>
      <c r="C28" s="1">
        <v>5428.6440000000002</v>
      </c>
    </row>
    <row r="29" spans="2:3" ht="27" customHeight="1" x14ac:dyDescent="0.3">
      <c r="B29" s="4" t="s">
        <v>224</v>
      </c>
      <c r="C29" s="1">
        <v>5274</v>
      </c>
    </row>
    <row r="30" spans="2:3" ht="27" customHeight="1" x14ac:dyDescent="0.3">
      <c r="B30" s="4" t="s">
        <v>69</v>
      </c>
      <c r="C30" s="1">
        <v>5262</v>
      </c>
    </row>
    <row r="31" spans="2:3" ht="27" customHeight="1" x14ac:dyDescent="0.3">
      <c r="B31" s="4" t="s">
        <v>175</v>
      </c>
      <c r="C31" s="1">
        <v>5238</v>
      </c>
    </row>
    <row r="32" spans="2:3" ht="27" customHeight="1" x14ac:dyDescent="0.3">
      <c r="B32" s="4" t="s">
        <v>133</v>
      </c>
      <c r="C32" s="1">
        <v>5226</v>
      </c>
    </row>
    <row r="33" spans="2:3" ht="27" customHeight="1" x14ac:dyDescent="0.3">
      <c r="B33" s="4" t="s">
        <v>195</v>
      </c>
      <c r="C33" s="1">
        <v>5208</v>
      </c>
    </row>
    <row r="34" spans="2:3" ht="27" customHeight="1" x14ac:dyDescent="0.3">
      <c r="B34" s="4" t="s">
        <v>298</v>
      </c>
      <c r="C34" s="1">
        <v>5156</v>
      </c>
    </row>
    <row r="35" spans="2:3" ht="27" customHeight="1" x14ac:dyDescent="0.3">
      <c r="B35" s="4" t="s">
        <v>154</v>
      </c>
      <c r="C35" s="1">
        <v>5030</v>
      </c>
    </row>
    <row r="36" spans="2:3" ht="27" customHeight="1" x14ac:dyDescent="0.3">
      <c r="B36" s="4" t="s">
        <v>155</v>
      </c>
      <c r="C36" s="1">
        <v>4965</v>
      </c>
    </row>
    <row r="37" spans="2:3" ht="27" customHeight="1" x14ac:dyDescent="0.3">
      <c r="B37" s="4" t="s">
        <v>296</v>
      </c>
      <c r="C37" s="1">
        <v>4821</v>
      </c>
    </row>
    <row r="38" spans="2:3" ht="27" customHeight="1" x14ac:dyDescent="0.3">
      <c r="B38" s="4" t="s">
        <v>242</v>
      </c>
      <c r="C38" s="1">
        <v>4800.7988888888895</v>
      </c>
    </row>
    <row r="39" spans="2:3" ht="27" customHeight="1" x14ac:dyDescent="0.3">
      <c r="B39" s="4" t="s">
        <v>295</v>
      </c>
      <c r="C39" s="1">
        <v>4764</v>
      </c>
    </row>
    <row r="40" spans="2:3" ht="14.4" x14ac:dyDescent="0.3">
      <c r="B40" s="4" t="s">
        <v>65</v>
      </c>
      <c r="C40" s="1">
        <v>4575</v>
      </c>
    </row>
    <row r="41" spans="2:3" ht="27" customHeight="1" x14ac:dyDescent="0.3">
      <c r="B41" s="4" t="s">
        <v>193</v>
      </c>
      <c r="C41" s="1">
        <v>4550</v>
      </c>
    </row>
    <row r="42" spans="2:3" ht="27" customHeight="1" x14ac:dyDescent="0.3">
      <c r="B42" s="4" t="s">
        <v>287</v>
      </c>
      <c r="C42" s="1">
        <v>4469</v>
      </c>
    </row>
    <row r="43" spans="2:3" ht="27" customHeight="1" x14ac:dyDescent="0.3">
      <c r="B43" s="4" t="s">
        <v>132</v>
      </c>
      <c r="C43" s="1">
        <v>4149</v>
      </c>
    </row>
    <row r="44" spans="2:3" ht="27" customHeight="1" x14ac:dyDescent="0.3">
      <c r="B44" s="4" t="s">
        <v>196</v>
      </c>
      <c r="C44" s="1">
        <v>4075.1950000000002</v>
      </c>
    </row>
    <row r="45" spans="2:3" ht="27" customHeight="1" x14ac:dyDescent="0.3">
      <c r="B45" s="4" t="s">
        <v>294</v>
      </c>
      <c r="C45" s="1">
        <v>4067</v>
      </c>
    </row>
    <row r="46" spans="2:3" ht="27" customHeight="1" x14ac:dyDescent="0.3">
      <c r="B46" s="4" t="s">
        <v>66</v>
      </c>
      <c r="C46" s="1">
        <v>3912</v>
      </c>
    </row>
    <row r="47" spans="2:3" ht="27" customHeight="1" x14ac:dyDescent="0.3">
      <c r="B47" s="4" t="s">
        <v>157</v>
      </c>
      <c r="C47" s="1">
        <v>3886</v>
      </c>
    </row>
    <row r="48" spans="2:3" ht="27" customHeight="1" x14ac:dyDescent="0.3">
      <c r="B48" s="4" t="s">
        <v>197</v>
      </c>
      <c r="C48" s="1">
        <v>3775</v>
      </c>
    </row>
    <row r="49" spans="2:3" ht="27" customHeight="1" x14ac:dyDescent="0.3">
      <c r="B49" s="4" t="s">
        <v>194</v>
      </c>
      <c r="C49" s="1">
        <v>3703.3049999999998</v>
      </c>
    </row>
    <row r="50" spans="2:3" ht="27" customHeight="1" x14ac:dyDescent="0.3">
      <c r="B50" s="4" t="s">
        <v>283</v>
      </c>
      <c r="C50" s="1">
        <v>3495</v>
      </c>
    </row>
    <row r="51" spans="2:3" ht="27" customHeight="1" x14ac:dyDescent="0.3">
      <c r="B51" s="4" t="s">
        <v>87</v>
      </c>
      <c r="C51" s="1">
        <v>3010</v>
      </c>
    </row>
    <row r="52" spans="2:3" ht="27" customHeight="1" x14ac:dyDescent="0.3">
      <c r="B52" s="4" t="s">
        <v>181</v>
      </c>
      <c r="C52" s="1">
        <v>2723.7275</v>
      </c>
    </row>
    <row r="53" spans="2:3" ht="27" customHeight="1" x14ac:dyDescent="0.3">
      <c r="B53" s="4" t="s">
        <v>280</v>
      </c>
      <c r="C53" s="1">
        <v>2681.15</v>
      </c>
    </row>
    <row r="54" spans="2:3" ht="27" customHeight="1" x14ac:dyDescent="0.3">
      <c r="B54" s="4" t="s">
        <v>180</v>
      </c>
      <c r="C54" s="1">
        <v>2588</v>
      </c>
    </row>
    <row r="55" spans="2:3" ht="27" customHeight="1" x14ac:dyDescent="0.3">
      <c r="B55" s="4" t="s">
        <v>297</v>
      </c>
      <c r="C55" s="1">
        <v>2500</v>
      </c>
    </row>
    <row r="56" spans="2:3" ht="27" customHeight="1" x14ac:dyDescent="0.3">
      <c r="B56" s="4" t="s">
        <v>244</v>
      </c>
      <c r="C56" s="1">
        <v>2431</v>
      </c>
    </row>
    <row r="57" spans="2:3" ht="27" customHeight="1" x14ac:dyDescent="0.3">
      <c r="B57" s="4" t="s">
        <v>156</v>
      </c>
      <c r="C57" s="1">
        <v>2410</v>
      </c>
    </row>
    <row r="58" spans="2:3" ht="27" customHeight="1" x14ac:dyDescent="0.3">
      <c r="B58" s="4" t="s">
        <v>67</v>
      </c>
      <c r="C58" s="1">
        <v>2029</v>
      </c>
    </row>
    <row r="59" spans="2:3" ht="27" customHeight="1" x14ac:dyDescent="0.3">
      <c r="B59" s="4" t="s">
        <v>237</v>
      </c>
      <c r="C59" s="1">
        <v>1669.5</v>
      </c>
    </row>
    <row r="60" spans="2:3" ht="27" customHeight="1" x14ac:dyDescent="0.3">
      <c r="B60" s="4" t="s">
        <v>9</v>
      </c>
      <c r="C60" s="1">
        <v>357078.70463888894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5" zoomScaleNormal="100" workbookViewId="0">
      <selection activeCell="T36" sqref="T36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31</v>
      </c>
      <c r="F5" s="13" t="s">
        <v>32</v>
      </c>
      <c r="G5" s="21" t="s">
        <v>256</v>
      </c>
      <c r="H5" s="21" t="s">
        <v>257</v>
      </c>
      <c r="I5" s="21" t="s">
        <v>258</v>
      </c>
      <c r="J5" s="21" t="s">
        <v>259</v>
      </c>
      <c r="K5" s="21" t="s">
        <v>260</v>
      </c>
      <c r="L5" s="21" t="s">
        <v>248</v>
      </c>
      <c r="M5" s="21" t="s">
        <v>261</v>
      </c>
      <c r="N5" s="21" t="s">
        <v>262</v>
      </c>
      <c r="O5" s="21" t="s">
        <v>263</v>
      </c>
      <c r="P5" s="21" t="s">
        <v>264</v>
      </c>
      <c r="Q5" s="21" t="s">
        <v>265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Chart]]="X",PerfPowerST[[#This Row],[ExcludeHere]]="X"),NA(),GeneralTable[[#This Row],[Cons. ST]]),NA())</f>
        <v>32112</v>
      </c>
      <c r="F7" s="12">
        <f>IFERROR(IF(OR(GeneralTable[[#This Row],[Exclude From Chart]]="X",PerfPowerST[[#This Row],[ExcludeHere]]="X"),NA(),GeneralTable[[#This Row],[Dur. ST]]),NA())</f>
        <v>680.5</v>
      </c>
      <c r="G7" s="25">
        <f>1000000000/50/PerfPowerST[[#This Row],[Cons. ST]]</f>
        <v>622.82012954658694</v>
      </c>
      <c r="H7" s="25">
        <f>1000000000/100/PerfPowerST[[#This Row],[Cons. ST]]</f>
        <v>311.41006477329347</v>
      </c>
      <c r="I7" s="25">
        <f>1000000000/200/PerfPowerST[[#This Row],[Cons. ST]]</f>
        <v>155.70503238664674</v>
      </c>
      <c r="J7" s="25">
        <f>1000000000/300/PerfPowerST[[#This Row],[Cons. ST]]</f>
        <v>103.80335492443116</v>
      </c>
      <c r="K7" s="25">
        <f>1000000000/400/PerfPowerST[[#This Row],[Cons. ST]]</f>
        <v>77.852516193323368</v>
      </c>
      <c r="L7" s="25">
        <f>1000000000/500/PerfPowerST[[#This Row],[Cons. ST]]</f>
        <v>62.282012954658697</v>
      </c>
      <c r="M7" s="25">
        <f>1000000000/600/PerfPowerST[[#This Row],[Cons. ST]]</f>
        <v>51.901677462215581</v>
      </c>
      <c r="N7" s="25">
        <f>1000000000/700/PerfPowerST[[#This Row],[Cons. ST]]</f>
        <v>44.487152110470497</v>
      </c>
      <c r="O7" s="25">
        <f>1000000000/800/PerfPowerST[[#This Row],[Cons. ST]]</f>
        <v>38.926258096661684</v>
      </c>
      <c r="P7" s="25">
        <f>1000000000/900/PerfPowerST[[#This Row],[Cons. ST]]</f>
        <v>34.601118308143718</v>
      </c>
      <c r="Q7" s="25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Chart]]="X",PerfPowerST[[#This Row],[ExcludeHere]]="X"),NA(),GeneralTable[[#This Row],[Cons. ST]]),NA())</f>
        <v>32204</v>
      </c>
      <c r="F22" s="12">
        <f>IFERROR(IF(OR(GeneralTable[[#This Row],[Exclude From Chart]]="X",PerfPowerST[[#This Row],[ExcludeHere]]="X"),NA(),GeneralTable[[#This Row],[Dur. ST]]),NA())</f>
        <v>998.38</v>
      </c>
      <c r="G22" s="25">
        <f>1000000000/50/PerfPowerST[[#This Row],[Cons. ST]]</f>
        <v>621.04086448888336</v>
      </c>
      <c r="H22" s="25">
        <f>1000000000/100/PerfPowerST[[#This Row],[Cons. ST]]</f>
        <v>310.52043224444168</v>
      </c>
      <c r="I22" s="25">
        <f>1000000000/200/PerfPowerST[[#This Row],[Cons. ST]]</f>
        <v>155.26021612222084</v>
      </c>
      <c r="J22" s="25">
        <f>1000000000/300/PerfPowerST[[#This Row],[Cons. ST]]</f>
        <v>103.50681074814723</v>
      </c>
      <c r="K22" s="25">
        <f>1000000000/400/PerfPowerST[[#This Row],[Cons. ST]]</f>
        <v>77.63010806111042</v>
      </c>
      <c r="L22" s="25">
        <f>1000000000/500/PerfPowerST[[#This Row],[Cons. ST]]</f>
        <v>62.104086448888339</v>
      </c>
      <c r="M22" s="25">
        <f>1000000000/600/PerfPowerST[[#This Row],[Cons. ST]]</f>
        <v>51.753405374073616</v>
      </c>
      <c r="N22" s="25">
        <f>1000000000/700/PerfPowerST[[#This Row],[Cons. ST]]</f>
        <v>44.360061749205954</v>
      </c>
      <c r="O22" s="25">
        <f>1000000000/800/PerfPowerST[[#This Row],[Cons. ST]]</f>
        <v>38.81505403055521</v>
      </c>
      <c r="P22" s="25">
        <f>1000000000/900/PerfPowerST[[#This Row],[Cons. ST]]</f>
        <v>34.502270249382406</v>
      </c>
      <c r="Q22" s="25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Chart]]="X",PerfPowerST[[#This Row],[ExcludeHere]]="X"),NA(),GeneralTable[[#This Row],[Cons. ST]]),NA())</f>
        <v>20078</v>
      </c>
      <c r="F33" s="12">
        <f>IFERROR(IF(OR(GeneralTable[[#This Row],[Exclude From Chart]]="X",PerfPowerST[[#This Row],[ExcludeHere]]="X"),NA(),GeneralTable[[#This Row],[Dur. ST]]),NA())</f>
        <v>904.59</v>
      </c>
      <c r="G33" s="25">
        <f>1000000000/50/PerfPowerST[[#This Row],[Cons. ST]]</f>
        <v>996.11515091144531</v>
      </c>
      <c r="H33" s="25">
        <f>1000000000/100/PerfPowerST[[#This Row],[Cons. ST]]</f>
        <v>498.05757545572266</v>
      </c>
      <c r="I33" s="25">
        <f>1000000000/200/PerfPowerST[[#This Row],[Cons. ST]]</f>
        <v>249.02878772786133</v>
      </c>
      <c r="J33" s="25">
        <f>1000000000/300/PerfPowerST[[#This Row],[Cons. ST]]</f>
        <v>166.01919181857423</v>
      </c>
      <c r="K33" s="25">
        <f>1000000000/400/PerfPowerST[[#This Row],[Cons. ST]]</f>
        <v>124.51439386393066</v>
      </c>
      <c r="L33" s="25">
        <f>1000000000/500/PerfPowerST[[#This Row],[Cons. ST]]</f>
        <v>99.61151509114454</v>
      </c>
      <c r="M33" s="25">
        <f>1000000000/600/PerfPowerST[[#This Row],[Cons. ST]]</f>
        <v>83.009595909287114</v>
      </c>
      <c r="N33" s="25">
        <f>1000000000/700/PerfPowerST[[#This Row],[Cons. ST]]</f>
        <v>71.151082207960386</v>
      </c>
      <c r="O33" s="25">
        <f>1000000000/800/PerfPowerST[[#This Row],[Cons. ST]]</f>
        <v>62.257196931965332</v>
      </c>
      <c r="P33" s="25">
        <f>1000000000/900/PerfPowerST[[#This Row],[Cons. ST]]</f>
        <v>55.339730606191402</v>
      </c>
      <c r="Q33" s="25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Chart]]="X",PerfPowerST[[#This Row],[ExcludeHere]]="X"),NA(),GeneralTable[[#This Row],[Cons. ST]]),NA())</f>
        <v>20650</v>
      </c>
      <c r="F45" s="12">
        <f>IFERROR(IF(OR(GeneralTable[[#This Row],[Exclude From Chart]]="X",PerfPowerST[[#This Row],[ExcludeHere]]="X"),NA(),GeneralTable[[#This Row],[Dur. ST]]),NA())</f>
        <v>884.67</v>
      </c>
      <c r="G45" s="25">
        <f>1000000000/50/PerfPowerST[[#This Row],[Cons. ST]]</f>
        <v>968.52300242130752</v>
      </c>
      <c r="H45" s="25">
        <f>1000000000/100/PerfPowerST[[#This Row],[Cons. ST]]</f>
        <v>484.26150121065376</v>
      </c>
      <c r="I45" s="25">
        <f>1000000000/200/PerfPowerST[[#This Row],[Cons. ST]]</f>
        <v>242.13075060532688</v>
      </c>
      <c r="J45" s="25">
        <f>1000000000/300/PerfPowerST[[#This Row],[Cons. ST]]</f>
        <v>161.42050040355124</v>
      </c>
      <c r="K45" s="25">
        <f>1000000000/400/PerfPowerST[[#This Row],[Cons. ST]]</f>
        <v>121.06537530266344</v>
      </c>
      <c r="L45" s="25">
        <f>1000000000/500/PerfPowerST[[#This Row],[Cons. ST]]</f>
        <v>96.852300242130752</v>
      </c>
      <c r="M45" s="25">
        <f>1000000000/600/PerfPowerST[[#This Row],[Cons. ST]]</f>
        <v>80.710250201775622</v>
      </c>
      <c r="N45" s="25">
        <f>1000000000/700/PerfPowerST[[#This Row],[Cons. ST]]</f>
        <v>69.180214458664821</v>
      </c>
      <c r="O45" s="25">
        <f>1000000000/800/PerfPowerST[[#This Row],[Cons. ST]]</f>
        <v>60.53268765133172</v>
      </c>
      <c r="P45" s="25">
        <f>1000000000/900/PerfPowerST[[#This Row],[Cons. ST]]</f>
        <v>53.80683346785041</v>
      </c>
      <c r="Q45" s="25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Chart]]="X",PerfPowerST[[#This Row],[ExcludeHere]]="X"),NA(),GeneralTable[[#This Row],[Cons. ST]]),NA())</f>
        <v>24128.5</v>
      </c>
      <c r="F57" s="12">
        <f>IFERROR(IF(OR(GeneralTable[[#This Row],[Exclude From Chart]]="X",PerfPowerST[[#This Row],[ExcludeHere]]="X"),NA(),GeneralTable[[#This Row],[Dur. ST]]),NA())</f>
        <v>1012.91</v>
      </c>
      <c r="G57" s="25">
        <f>1000000000/50/PerfPowerST[[#This Row],[Cons. ST]]</f>
        <v>828.89528980251566</v>
      </c>
      <c r="H57" s="25">
        <f>1000000000/100/PerfPowerST[[#This Row],[Cons. ST]]</f>
        <v>414.44764490125783</v>
      </c>
      <c r="I57" s="25">
        <f>1000000000/200/PerfPowerST[[#This Row],[Cons. ST]]</f>
        <v>207.22382245062892</v>
      </c>
      <c r="J57" s="25">
        <f>1000000000/300/PerfPowerST[[#This Row],[Cons. ST]]</f>
        <v>138.14921496708595</v>
      </c>
      <c r="K57" s="25">
        <f>1000000000/400/PerfPowerST[[#This Row],[Cons. ST]]</f>
        <v>103.61191122531446</v>
      </c>
      <c r="L57" s="25">
        <f>1000000000/500/PerfPowerST[[#This Row],[Cons. ST]]</f>
        <v>82.889528980251569</v>
      </c>
      <c r="M57" s="25">
        <f>1000000000/600/PerfPowerST[[#This Row],[Cons. ST]]</f>
        <v>69.074607483542977</v>
      </c>
      <c r="N57" s="25">
        <f>1000000000/700/PerfPowerST[[#This Row],[Cons. ST]]</f>
        <v>59.206806414465412</v>
      </c>
      <c r="O57" s="25">
        <f>1000000000/800/PerfPowerST[[#This Row],[Cons. ST]]</f>
        <v>51.805955612657229</v>
      </c>
      <c r="P57" s="25">
        <f>1000000000/900/PerfPowerST[[#This Row],[Cons. ST]]</f>
        <v>46.049738322361982</v>
      </c>
      <c r="Q57" s="25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Chart]]="X",PerfPowerST[[#This Row],[ExcludeHere]]="X"),NA(),GeneralTable[[#This Row],[Cons. ST]]),NA())</f>
        <v>27072.99</v>
      </c>
      <c r="F60" s="12">
        <f>IFERROR(IF(OR(GeneralTable[[#This Row],[Exclude From Chart]]="X",PerfPowerST[[#This Row],[ExcludeHere]]="X"),NA(),GeneralTable[[#This Row],[Dur. ST]]),NA())</f>
        <v>1034.0899999999999</v>
      </c>
      <c r="G60" s="25">
        <f>1000000000/50/PerfPowerST[[#This Row],[Cons. ST]]</f>
        <v>738.74367035188948</v>
      </c>
      <c r="H60" s="25">
        <f>1000000000/100/PerfPowerST[[#This Row],[Cons. ST]]</f>
        <v>369.37183517594474</v>
      </c>
      <c r="I60" s="25">
        <f>1000000000/200/PerfPowerST[[#This Row],[Cons. ST]]</f>
        <v>184.68591758797237</v>
      </c>
      <c r="J60" s="25">
        <f>1000000000/300/PerfPowerST[[#This Row],[Cons. ST]]</f>
        <v>123.12394505864825</v>
      </c>
      <c r="K60" s="25">
        <f>1000000000/400/PerfPowerST[[#This Row],[Cons. ST]]</f>
        <v>92.342958793986185</v>
      </c>
      <c r="L60" s="25">
        <f>1000000000/500/PerfPowerST[[#This Row],[Cons. ST]]</f>
        <v>73.874367035188939</v>
      </c>
      <c r="M60" s="25">
        <f>1000000000/600/PerfPowerST[[#This Row],[Cons. ST]]</f>
        <v>61.561972529324123</v>
      </c>
      <c r="N60" s="25">
        <f>1000000000/700/PerfPowerST[[#This Row],[Cons. ST]]</f>
        <v>52.767405025134963</v>
      </c>
      <c r="O60" s="25">
        <f>1000000000/800/PerfPowerST[[#This Row],[Cons. ST]]</f>
        <v>46.171479396993092</v>
      </c>
      <c r="P60" s="25">
        <f>1000000000/900/PerfPowerST[[#This Row],[Cons. ST]]</f>
        <v>41.041315019549408</v>
      </c>
      <c r="Q60" s="25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Chart]]="X",PerfPowerST[[#This Row],[ExcludeHere]]="X"),NA(),GeneralTable[[#This Row],[Cons. ST]]),NA())</f>
        <v>30535</v>
      </c>
      <c r="F62" s="12">
        <f>IFERROR(IF(OR(GeneralTable[[#This Row],[Exclude From Chart]]="X",PerfPowerST[[#This Row],[ExcludeHere]]="X"),NA(),GeneralTable[[#This Row],[Dur. ST]]),NA())</f>
        <v>784.57</v>
      </c>
      <c r="G62" s="25">
        <f>1000000000/50/PerfPowerST[[#This Row],[Cons. ST]]</f>
        <v>654.98608154576721</v>
      </c>
      <c r="H62" s="25">
        <f>1000000000/100/PerfPowerST[[#This Row],[Cons. ST]]</f>
        <v>327.4930407728836</v>
      </c>
      <c r="I62" s="25">
        <f>1000000000/200/PerfPowerST[[#This Row],[Cons. ST]]</f>
        <v>163.7465203864418</v>
      </c>
      <c r="J62" s="25">
        <f>1000000000/300/PerfPowerST[[#This Row],[Cons. ST]]</f>
        <v>109.16434692429453</v>
      </c>
      <c r="K62" s="25">
        <f>1000000000/400/PerfPowerST[[#This Row],[Cons. ST]]</f>
        <v>81.873260193220901</v>
      </c>
      <c r="L62" s="25">
        <f>1000000000/500/PerfPowerST[[#This Row],[Cons. ST]]</f>
        <v>65.498608154576715</v>
      </c>
      <c r="M62" s="25">
        <f>1000000000/600/PerfPowerST[[#This Row],[Cons. ST]]</f>
        <v>54.582173462147267</v>
      </c>
      <c r="N62" s="25">
        <f>1000000000/700/PerfPowerST[[#This Row],[Cons. ST]]</f>
        <v>46.784720110411939</v>
      </c>
      <c r="O62" s="25">
        <f>1000000000/800/PerfPowerST[[#This Row],[Cons. ST]]</f>
        <v>40.93663009661045</v>
      </c>
      <c r="P62" s="25">
        <f>1000000000/900/PerfPowerST[[#This Row],[Cons. ST]]</f>
        <v>36.388115641431504</v>
      </c>
      <c r="Q62" s="25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Chart]]="X",PerfPowerST[[#This Row],[ExcludeHere]]="X"),NA(),GeneralTable[[#This Row],[Cons. ST]]),NA())</f>
        <v>18966</v>
      </c>
      <c r="F63" s="12">
        <f>IFERROR(IF(OR(GeneralTable[[#This Row],[Exclude From Chart]]="X",PerfPowerST[[#This Row],[ExcludeHere]]="X"),NA(),GeneralTable[[#This Row],[Dur. ST]]),NA())</f>
        <v>1410.7</v>
      </c>
      <c r="G63" s="25">
        <f>1000000000/50/PerfPowerST[[#This Row],[Cons. ST]]</f>
        <v>1054.5186122535063</v>
      </c>
      <c r="H63" s="25">
        <f>1000000000/100/PerfPowerST[[#This Row],[Cons. ST]]</f>
        <v>527.25930612675313</v>
      </c>
      <c r="I63" s="25">
        <f>1000000000/200/PerfPowerST[[#This Row],[Cons. ST]]</f>
        <v>263.62965306337657</v>
      </c>
      <c r="J63" s="25">
        <f>1000000000/300/PerfPowerST[[#This Row],[Cons. ST]]</f>
        <v>175.75310204225104</v>
      </c>
      <c r="K63" s="25">
        <f>1000000000/400/PerfPowerST[[#This Row],[Cons. ST]]</f>
        <v>131.81482653168828</v>
      </c>
      <c r="L63" s="25">
        <f>1000000000/500/PerfPowerST[[#This Row],[Cons. ST]]</f>
        <v>105.45186122535063</v>
      </c>
      <c r="M63" s="25">
        <f>1000000000/600/PerfPowerST[[#This Row],[Cons. ST]]</f>
        <v>87.876551021125522</v>
      </c>
      <c r="N63" s="25">
        <f>1000000000/700/PerfPowerST[[#This Row],[Cons. ST]]</f>
        <v>75.322758018107592</v>
      </c>
      <c r="O63" s="25">
        <f>1000000000/800/PerfPowerST[[#This Row],[Cons. ST]]</f>
        <v>65.907413265844141</v>
      </c>
      <c r="P63" s="25">
        <f>1000000000/900/PerfPowerST[[#This Row],[Cons. ST]]</f>
        <v>58.584367347417007</v>
      </c>
      <c r="Q63" s="25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Chart]]="X",PerfPowerST[[#This Row],[ExcludeHere]]="X"),NA(),GeneralTable[[#This Row],[Cons. ST]]),NA())</f>
        <v>30292</v>
      </c>
      <c r="F65" s="12">
        <f>IFERROR(IF(OR(GeneralTable[[#This Row],[Exclude From Chart]]="X",PerfPowerST[[#This Row],[ExcludeHere]]="X"),NA(),GeneralTable[[#This Row],[Dur. ST]]),NA())</f>
        <v>1163.82</v>
      </c>
      <c r="G65" s="25">
        <f>1000000000/50/PerfPowerST[[#This Row],[Cons. ST]]</f>
        <v>660.24032747920239</v>
      </c>
      <c r="H65" s="25">
        <f>1000000000/100/PerfPowerST[[#This Row],[Cons. ST]]</f>
        <v>330.1201637396012</v>
      </c>
      <c r="I65" s="25">
        <f>1000000000/200/PerfPowerST[[#This Row],[Cons. ST]]</f>
        <v>165.0600818698006</v>
      </c>
      <c r="J65" s="25">
        <f>1000000000/300/PerfPowerST[[#This Row],[Cons. ST]]</f>
        <v>110.04005457986707</v>
      </c>
      <c r="K65" s="25">
        <f>1000000000/400/PerfPowerST[[#This Row],[Cons. ST]]</f>
        <v>82.530040934900299</v>
      </c>
      <c r="L65" s="25">
        <f>1000000000/500/PerfPowerST[[#This Row],[Cons. ST]]</f>
        <v>66.024032747920245</v>
      </c>
      <c r="M65" s="25">
        <f>1000000000/600/PerfPowerST[[#This Row],[Cons. ST]]</f>
        <v>55.020027289933537</v>
      </c>
      <c r="N65" s="25">
        <f>1000000000/700/PerfPowerST[[#This Row],[Cons. ST]]</f>
        <v>47.160023391371602</v>
      </c>
      <c r="O65" s="25">
        <f>1000000000/800/PerfPowerST[[#This Row],[Cons. ST]]</f>
        <v>41.26502046745015</v>
      </c>
      <c r="P65" s="25">
        <f>1000000000/900/PerfPowerST[[#This Row],[Cons. ST]]</f>
        <v>36.680018193289023</v>
      </c>
      <c r="Q65" s="25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Chart]]="X",PerfPowerST[[#This Row],[ExcludeHere]]="X"),NA(),GeneralTable[[#This Row],[Cons. ST]]),NA())</f>
        <v>25952</v>
      </c>
      <c r="F75" s="12">
        <f>IFERROR(IF(OR(GeneralTable[[#This Row],[Exclude From Chart]]="X",PerfPowerST[[#This Row],[ExcludeHere]]="X"),NA(),GeneralTable[[#This Row],[Dur. ST]]),NA())</f>
        <v>767.28</v>
      </c>
      <c r="G75" s="25">
        <f>1000000000/50/PerfPowerST[[#This Row],[Cons. ST]]</f>
        <v>770.65351418002467</v>
      </c>
      <c r="H75" s="25">
        <f>1000000000/100/PerfPowerST[[#This Row],[Cons. ST]]</f>
        <v>385.32675709001234</v>
      </c>
      <c r="I75" s="25">
        <f>1000000000/200/PerfPowerST[[#This Row],[Cons. ST]]</f>
        <v>192.66337854500617</v>
      </c>
      <c r="J75" s="25">
        <f>1000000000/300/PerfPowerST[[#This Row],[Cons. ST]]</f>
        <v>128.44225236333745</v>
      </c>
      <c r="K75" s="25">
        <f>1000000000/400/PerfPowerST[[#This Row],[Cons. ST]]</f>
        <v>96.331689272503084</v>
      </c>
      <c r="L75" s="25">
        <f>1000000000/500/PerfPowerST[[#This Row],[Cons. ST]]</f>
        <v>77.065351418002464</v>
      </c>
      <c r="M75" s="25">
        <f>1000000000/600/PerfPowerST[[#This Row],[Cons. ST]]</f>
        <v>64.221126181668723</v>
      </c>
      <c r="N75" s="25">
        <f>1000000000/700/PerfPowerST[[#This Row],[Cons. ST]]</f>
        <v>55.046679584287482</v>
      </c>
      <c r="O75" s="25">
        <f>1000000000/800/PerfPowerST[[#This Row],[Cons. ST]]</f>
        <v>48.165844636251542</v>
      </c>
      <c r="P75" s="25">
        <f>1000000000/900/PerfPowerST[[#This Row],[Cons. ST]]</f>
        <v>42.814084121112479</v>
      </c>
      <c r="Q75" s="25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Chart]]="X",PerfPowerST[[#This Row],[ExcludeHere]]="X"),NA(),GeneralTable[[#This Row],[Cons. ST]]),NA())</f>
        <v>48597</v>
      </c>
      <c r="F90" s="16">
        <f>IFERROR(IF(OR(GeneralTable[[#This Row],[Exclude From Chart]]="X",PerfPowerST[[#This Row],[ExcludeHere]]="X"),NA(),GeneralTable[[#This Row],[Dur. ST]]),NA())</f>
        <v>772.61</v>
      </c>
      <c r="G90" s="25">
        <f>1000000000/50/PerfPowerST[[#This Row],[Cons. ST]]</f>
        <v>411.54803794472912</v>
      </c>
      <c r="H90" s="25">
        <f>1000000000/100/PerfPowerST[[#This Row],[Cons. ST]]</f>
        <v>205.77401897236456</v>
      </c>
      <c r="I90" s="25">
        <f>1000000000/200/PerfPowerST[[#This Row],[Cons. ST]]</f>
        <v>102.88700948618228</v>
      </c>
      <c r="J90" s="25">
        <f>1000000000/300/PerfPowerST[[#This Row],[Cons. ST]]</f>
        <v>68.591339657454853</v>
      </c>
      <c r="K90" s="25">
        <f>1000000000/400/PerfPowerST[[#This Row],[Cons. ST]]</f>
        <v>51.44350474309114</v>
      </c>
      <c r="L90" s="25">
        <f>1000000000/500/PerfPowerST[[#This Row],[Cons. ST]]</f>
        <v>41.154803794472912</v>
      </c>
      <c r="M90" s="25">
        <f>1000000000/600/PerfPowerST[[#This Row],[Cons. ST]]</f>
        <v>34.295669828727426</v>
      </c>
      <c r="N90" s="25">
        <f>1000000000/700/PerfPowerST[[#This Row],[Cons. ST]]</f>
        <v>29.39628842462351</v>
      </c>
      <c r="O90" s="25">
        <f>1000000000/800/PerfPowerST[[#This Row],[Cons. ST]]</f>
        <v>25.72175237154557</v>
      </c>
      <c r="P90" s="25">
        <f>1000000000/900/PerfPowerST[[#This Row],[Cons. ST]]</f>
        <v>22.863779885818282</v>
      </c>
      <c r="Q90" s="25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Chart]]="X",PerfPowerST[[#This Row],[ExcludeHere]]="X"),NA(),GeneralTable[[#This Row],[Cons. ST]]),NA())</f>
        <v>28989</v>
      </c>
      <c r="F94" s="18">
        <f>IFERROR(IF(OR(GeneralTable[[#This Row],[Exclude From Chart]]="X",PerfPowerST[[#This Row],[ExcludeHere]]="X"),NA(),GeneralTable[[#This Row],[Dur. ST]]),NA())</f>
        <v>842.74</v>
      </c>
      <c r="G94" s="25">
        <f>1000000000/50/PerfPowerST[[#This Row],[Cons. ST]]</f>
        <v>689.9168650177653</v>
      </c>
      <c r="H94" s="25">
        <f>1000000000/100/PerfPowerST[[#This Row],[Cons. ST]]</f>
        <v>344.95843250888265</v>
      </c>
      <c r="I94" s="25">
        <f>1000000000/200/PerfPowerST[[#This Row],[Cons. ST]]</f>
        <v>172.47921625444133</v>
      </c>
      <c r="J94" s="25">
        <f>1000000000/300/PerfPowerST[[#This Row],[Cons. ST]]</f>
        <v>114.98614416962756</v>
      </c>
      <c r="K94" s="25">
        <f>1000000000/400/PerfPowerST[[#This Row],[Cons. ST]]</f>
        <v>86.239608127220663</v>
      </c>
      <c r="L94" s="25">
        <f>1000000000/500/PerfPowerST[[#This Row],[Cons. ST]]</f>
        <v>68.991686501776542</v>
      </c>
      <c r="M94" s="25">
        <f>1000000000/600/PerfPowerST[[#This Row],[Cons. ST]]</f>
        <v>57.493072084813782</v>
      </c>
      <c r="N94" s="25">
        <f>1000000000/700/PerfPowerST[[#This Row],[Cons. ST]]</f>
        <v>49.27977607269753</v>
      </c>
      <c r="O94" s="25">
        <f>1000000000/800/PerfPowerST[[#This Row],[Cons. ST]]</f>
        <v>43.119804063610331</v>
      </c>
      <c r="P94" s="25">
        <f>1000000000/900/PerfPowerST[[#This Row],[Cons. ST]]</f>
        <v>38.328714723209181</v>
      </c>
      <c r="Q94" s="25">
        <f>1000000000/1000/PerfPowerST[[#This Row],[Cons. ST]]</f>
        <v>34.495843250888271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Chart]]="X",PerfPowerST[[#This Row],[ExcludeHere]]="X"),NA(),GeneralTable[[#This Row],[Cons. ST]]),NA())</f>
        <v>#N/A</v>
      </c>
      <c r="F116" s="16" t="e">
        <f>IFERROR(IF(OR(GeneralTable[[#This Row],[Exclude From Chart]]="X",PerfPowerST[[#This Row],[ExcludeHere]]="X"),NA(),GeneralTable[[#This Row],[Dur. ST]]),NA())</f>
        <v>#N/A</v>
      </c>
      <c r="G116" s="25" t="e">
        <f>1000000000/50/PerfPowerST[[#This Row],[Cons. ST]]</f>
        <v>#N/A</v>
      </c>
      <c r="H116" s="25" t="e">
        <f>1000000000/100/PerfPowerST[[#This Row],[Cons. ST]]</f>
        <v>#N/A</v>
      </c>
      <c r="I116" s="25" t="e">
        <f>1000000000/200/PerfPowerST[[#This Row],[Cons. ST]]</f>
        <v>#N/A</v>
      </c>
      <c r="J116" s="25" t="e">
        <f>1000000000/300/PerfPowerST[[#This Row],[Cons. ST]]</f>
        <v>#N/A</v>
      </c>
      <c r="K116" s="25" t="e">
        <f>1000000000/400/PerfPowerST[[#This Row],[Cons. ST]]</f>
        <v>#N/A</v>
      </c>
      <c r="L116" s="25" t="e">
        <f>1000000000/500/PerfPowerST[[#This Row],[Cons. ST]]</f>
        <v>#N/A</v>
      </c>
      <c r="M116" s="25" t="e">
        <f>1000000000/600/PerfPowerST[[#This Row],[Cons. ST]]</f>
        <v>#N/A</v>
      </c>
      <c r="N116" s="25" t="e">
        <f>1000000000/700/PerfPowerST[[#This Row],[Cons. ST]]</f>
        <v>#N/A</v>
      </c>
      <c r="O116" s="25" t="e">
        <f>1000000000/800/PerfPowerST[[#This Row],[Cons. ST]]</f>
        <v>#N/A</v>
      </c>
      <c r="P116" s="25" t="e">
        <f>1000000000/900/PerfPowerST[[#This Row],[Cons. ST]]</f>
        <v>#N/A</v>
      </c>
      <c r="Q116" s="25" t="e">
        <f>1000000000/1000/PerfPowerST[[#This Row],[Cons. ST]]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Chart]]="X",PerfPowerST[[#This Row],[ExcludeHere]]="X"),NA(),GeneralTable[[#This Row],[Cons. ST]]),NA())</f>
        <v>#N/A</v>
      </c>
      <c r="F117" s="16" t="e">
        <f>IFERROR(IF(OR(GeneralTable[[#This Row],[Exclude From Chart]]="X",PerfPowerST[[#This Row],[ExcludeHere]]="X"),NA(),GeneralTable[[#This Row],[Dur. ST]]),NA())</f>
        <v>#N/A</v>
      </c>
      <c r="G117" s="25" t="e">
        <f>1000000000/50/PerfPowerST[[#This Row],[Cons. ST]]</f>
        <v>#N/A</v>
      </c>
      <c r="H117" s="25" t="e">
        <f>1000000000/100/PerfPowerST[[#This Row],[Cons. ST]]</f>
        <v>#N/A</v>
      </c>
      <c r="I117" s="25" t="e">
        <f>1000000000/200/PerfPowerST[[#This Row],[Cons. ST]]</f>
        <v>#N/A</v>
      </c>
      <c r="J117" s="25" t="e">
        <f>1000000000/300/PerfPowerST[[#This Row],[Cons. ST]]</f>
        <v>#N/A</v>
      </c>
      <c r="K117" s="25" t="e">
        <f>1000000000/400/PerfPowerST[[#This Row],[Cons. ST]]</f>
        <v>#N/A</v>
      </c>
      <c r="L117" s="25" t="e">
        <f>1000000000/500/PerfPowerST[[#This Row],[Cons. ST]]</f>
        <v>#N/A</v>
      </c>
      <c r="M117" s="25" t="e">
        <f>1000000000/600/PerfPowerST[[#This Row],[Cons. ST]]</f>
        <v>#N/A</v>
      </c>
      <c r="N117" s="25" t="e">
        <f>1000000000/700/PerfPowerST[[#This Row],[Cons. ST]]</f>
        <v>#N/A</v>
      </c>
      <c r="O117" s="25" t="e">
        <f>1000000000/800/PerfPowerST[[#This Row],[Cons. ST]]</f>
        <v>#N/A</v>
      </c>
      <c r="P117" s="25" t="e">
        <f>1000000000/900/PerfPowerST[[#This Row],[Cons. ST]]</f>
        <v>#N/A</v>
      </c>
      <c r="Q117" s="25" t="e">
        <f>1000000000/1000/PerfPowerST[[#This Row],[Cons. ST]]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Chart]]="X",PerfPowerST[[#This Row],[ExcludeHere]]="X"),NA(),GeneralTable[[#This Row],[Cons. ST]]),NA())</f>
        <v>#N/A</v>
      </c>
      <c r="F118" s="16" t="e">
        <f>IFERROR(IF(OR(GeneralTable[[#This Row],[Exclude From Chart]]="X",PerfPowerST[[#This Row],[ExcludeHere]]="X"),NA(),GeneralTable[[#This Row],[Dur. ST]]),NA())</f>
        <v>#N/A</v>
      </c>
      <c r="G118" s="25" t="e">
        <f>1000000000/50/PerfPowerST[[#This Row],[Cons. ST]]</f>
        <v>#N/A</v>
      </c>
      <c r="H118" s="25" t="e">
        <f>1000000000/100/PerfPowerST[[#This Row],[Cons. ST]]</f>
        <v>#N/A</v>
      </c>
      <c r="I118" s="25" t="e">
        <f>1000000000/200/PerfPowerST[[#This Row],[Cons. ST]]</f>
        <v>#N/A</v>
      </c>
      <c r="J118" s="25" t="e">
        <f>1000000000/300/PerfPowerST[[#This Row],[Cons. ST]]</f>
        <v>#N/A</v>
      </c>
      <c r="K118" s="25" t="e">
        <f>1000000000/400/PerfPowerST[[#This Row],[Cons. ST]]</f>
        <v>#N/A</v>
      </c>
      <c r="L118" s="25" t="e">
        <f>1000000000/500/PerfPowerST[[#This Row],[Cons. ST]]</f>
        <v>#N/A</v>
      </c>
      <c r="M118" s="25" t="e">
        <f>1000000000/600/PerfPowerST[[#This Row],[Cons. ST]]</f>
        <v>#N/A</v>
      </c>
      <c r="N118" s="25" t="e">
        <f>1000000000/700/PerfPowerST[[#This Row],[Cons. ST]]</f>
        <v>#N/A</v>
      </c>
      <c r="O118" s="25" t="e">
        <f>1000000000/800/PerfPowerST[[#This Row],[Cons. ST]]</f>
        <v>#N/A</v>
      </c>
      <c r="P118" s="25" t="e">
        <f>1000000000/900/PerfPowerST[[#This Row],[Cons. ST]]</f>
        <v>#N/A</v>
      </c>
      <c r="Q118" s="25" t="e">
        <f>1000000000/1000/PerfPowerST[[#This Row],[Cons. ST]]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Chart]]="X",PerfPowerST[[#This Row],[ExcludeHere]]="X"),NA(),GeneralTable[[#This Row],[Cons. ST]]),NA())</f>
        <v>#N/A</v>
      </c>
      <c r="F119" s="16" t="e">
        <f>IFERROR(IF(OR(GeneralTable[[#This Row],[Exclude From Chart]]="X",PerfPowerST[[#This Row],[ExcludeHere]]="X"),NA(),GeneralTable[[#This Row],[Dur. ST]]),NA())</f>
        <v>#N/A</v>
      </c>
      <c r="G119" s="25" t="e">
        <f>1000000000/50/PerfPowerST[[#This Row],[Cons. ST]]</f>
        <v>#N/A</v>
      </c>
      <c r="H119" s="25" t="e">
        <f>1000000000/100/PerfPowerST[[#This Row],[Cons. ST]]</f>
        <v>#N/A</v>
      </c>
      <c r="I119" s="25" t="e">
        <f>1000000000/200/PerfPowerST[[#This Row],[Cons. ST]]</f>
        <v>#N/A</v>
      </c>
      <c r="J119" s="25" t="e">
        <f>1000000000/300/PerfPowerST[[#This Row],[Cons. ST]]</f>
        <v>#N/A</v>
      </c>
      <c r="K119" s="25" t="e">
        <f>1000000000/400/PerfPowerST[[#This Row],[Cons. ST]]</f>
        <v>#N/A</v>
      </c>
      <c r="L119" s="25" t="e">
        <f>1000000000/500/PerfPowerST[[#This Row],[Cons. ST]]</f>
        <v>#N/A</v>
      </c>
      <c r="M119" s="25" t="e">
        <f>1000000000/600/PerfPowerST[[#This Row],[Cons. ST]]</f>
        <v>#N/A</v>
      </c>
      <c r="N119" s="25" t="e">
        <f>1000000000/700/PerfPowerST[[#This Row],[Cons. ST]]</f>
        <v>#N/A</v>
      </c>
      <c r="O119" s="25" t="e">
        <f>1000000000/800/PerfPowerST[[#This Row],[Cons. ST]]</f>
        <v>#N/A</v>
      </c>
      <c r="P119" s="25" t="e">
        <f>1000000000/900/PerfPowerST[[#This Row],[Cons. ST]]</f>
        <v>#N/A</v>
      </c>
      <c r="Q119" s="25" t="e">
        <f>1000000000/1000/PerfPowerST[[#This Row],[Cons. ST]]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Chart]]="X",PerfPowerST[[#This Row],[ExcludeHere]]="X"),NA(),GeneralTable[[#This Row],[Cons. ST]]),NA())</f>
        <v>#N/A</v>
      </c>
      <c r="F120" s="16" t="e">
        <f>IFERROR(IF(OR(GeneralTable[[#This Row],[Exclude From Chart]]="X",PerfPowerST[[#This Row],[ExcludeHere]]="X"),NA(),GeneralTable[[#This Row],[Dur. ST]]),NA())</f>
        <v>#N/A</v>
      </c>
      <c r="G120" s="25" t="e">
        <f>1000000000/50/PerfPowerST[[#This Row],[Cons. ST]]</f>
        <v>#N/A</v>
      </c>
      <c r="H120" s="25" t="e">
        <f>1000000000/100/PerfPowerST[[#This Row],[Cons. ST]]</f>
        <v>#N/A</v>
      </c>
      <c r="I120" s="25" t="e">
        <f>1000000000/200/PerfPowerST[[#This Row],[Cons. ST]]</f>
        <v>#N/A</v>
      </c>
      <c r="J120" s="25" t="e">
        <f>1000000000/300/PerfPowerST[[#This Row],[Cons. ST]]</f>
        <v>#N/A</v>
      </c>
      <c r="K120" s="25" t="e">
        <f>1000000000/400/PerfPowerST[[#This Row],[Cons. ST]]</f>
        <v>#N/A</v>
      </c>
      <c r="L120" s="25" t="e">
        <f>1000000000/500/PerfPowerST[[#This Row],[Cons. ST]]</f>
        <v>#N/A</v>
      </c>
      <c r="M120" s="25" t="e">
        <f>1000000000/600/PerfPowerST[[#This Row],[Cons. ST]]</f>
        <v>#N/A</v>
      </c>
      <c r="N120" s="25" t="e">
        <f>1000000000/700/PerfPowerST[[#This Row],[Cons. ST]]</f>
        <v>#N/A</v>
      </c>
      <c r="O120" s="25" t="e">
        <f>1000000000/800/PerfPowerST[[#This Row],[Cons. ST]]</f>
        <v>#N/A</v>
      </c>
      <c r="P120" s="25" t="e">
        <f>1000000000/900/PerfPowerST[[#This Row],[Cons. ST]]</f>
        <v>#N/A</v>
      </c>
      <c r="Q120" s="25" t="e">
        <f>1000000000/1000/PerfPowerST[[#This Row],[Cons. ST]]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Chart]]="X",PerfPowerST[[#This Row],[ExcludeHere]]="X"),NA(),GeneralTable[[#This Row],[Cons. ST]]),NA())</f>
        <v>#N/A</v>
      </c>
      <c r="F121" s="16" t="e">
        <f>IFERROR(IF(OR(GeneralTable[[#This Row],[Exclude From Chart]]="X",PerfPowerST[[#This Row],[ExcludeHere]]="X"),NA(),GeneralTable[[#This Row],[Dur. ST]]),NA())</f>
        <v>#N/A</v>
      </c>
      <c r="G121" s="25" t="e">
        <f>1000000000/50/PerfPowerST[[#This Row],[Cons. ST]]</f>
        <v>#N/A</v>
      </c>
      <c r="H121" s="25" t="e">
        <f>1000000000/100/PerfPowerST[[#This Row],[Cons. ST]]</f>
        <v>#N/A</v>
      </c>
      <c r="I121" s="25" t="e">
        <f>1000000000/200/PerfPowerST[[#This Row],[Cons. ST]]</f>
        <v>#N/A</v>
      </c>
      <c r="J121" s="25" t="e">
        <f>1000000000/300/PerfPowerST[[#This Row],[Cons. ST]]</f>
        <v>#N/A</v>
      </c>
      <c r="K121" s="25" t="e">
        <f>1000000000/400/PerfPowerST[[#This Row],[Cons. ST]]</f>
        <v>#N/A</v>
      </c>
      <c r="L121" s="25" t="e">
        <f>1000000000/500/PerfPowerST[[#This Row],[Cons. ST]]</f>
        <v>#N/A</v>
      </c>
      <c r="M121" s="25" t="e">
        <f>1000000000/600/PerfPowerST[[#This Row],[Cons. ST]]</f>
        <v>#N/A</v>
      </c>
      <c r="N121" s="25" t="e">
        <f>1000000000/700/PerfPowerST[[#This Row],[Cons. ST]]</f>
        <v>#N/A</v>
      </c>
      <c r="O121" s="25" t="e">
        <f>1000000000/800/PerfPowerST[[#This Row],[Cons. ST]]</f>
        <v>#N/A</v>
      </c>
      <c r="P121" s="25" t="e">
        <f>1000000000/900/PerfPowerST[[#This Row],[Cons. ST]]</f>
        <v>#N/A</v>
      </c>
      <c r="Q121" s="25" t="e">
        <f>1000000000/1000/PerfPowerST[[#This Row],[Cons. ST]]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Chart]]="X",PerfPowerST[[#This Row],[ExcludeHere]]="X"),NA(),GeneralTable[[#This Row],[Cons. ST]]),NA())</f>
        <v>#N/A</v>
      </c>
      <c r="F122" s="16" t="e">
        <f>IFERROR(IF(OR(GeneralTable[[#This Row],[Exclude From Chart]]="X",PerfPowerST[[#This Row],[ExcludeHere]]="X"),NA(),GeneralTable[[#This Row],[Dur. ST]]),NA())</f>
        <v>#N/A</v>
      </c>
      <c r="G122" s="25" t="e">
        <f>1000000000/50/PerfPowerST[[#This Row],[Cons. ST]]</f>
        <v>#N/A</v>
      </c>
      <c r="H122" s="25" t="e">
        <f>1000000000/100/PerfPowerST[[#This Row],[Cons. ST]]</f>
        <v>#N/A</v>
      </c>
      <c r="I122" s="25" t="e">
        <f>1000000000/200/PerfPowerST[[#This Row],[Cons. ST]]</f>
        <v>#N/A</v>
      </c>
      <c r="J122" s="25" t="e">
        <f>1000000000/300/PerfPowerST[[#This Row],[Cons. ST]]</f>
        <v>#N/A</v>
      </c>
      <c r="K122" s="25" t="e">
        <f>1000000000/400/PerfPowerST[[#This Row],[Cons. ST]]</f>
        <v>#N/A</v>
      </c>
      <c r="L122" s="25" t="e">
        <f>1000000000/500/PerfPowerST[[#This Row],[Cons. ST]]</f>
        <v>#N/A</v>
      </c>
      <c r="M122" s="25" t="e">
        <f>1000000000/600/PerfPowerST[[#This Row],[Cons. ST]]</f>
        <v>#N/A</v>
      </c>
      <c r="N122" s="25" t="e">
        <f>1000000000/700/PerfPowerST[[#This Row],[Cons. ST]]</f>
        <v>#N/A</v>
      </c>
      <c r="O122" s="25" t="e">
        <f>1000000000/800/PerfPowerST[[#This Row],[Cons. ST]]</f>
        <v>#N/A</v>
      </c>
      <c r="P122" s="25" t="e">
        <f>1000000000/900/PerfPowerST[[#This Row],[Cons. ST]]</f>
        <v>#N/A</v>
      </c>
      <c r="Q122" s="25" t="e">
        <f>1000000000/1000/PerfPowerST[[#This Row],[Cons. ST]]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Chart]]="X",PerfPowerST[[#This Row],[ExcludeHere]]="X"),NA(),GeneralTable[[#This Row],[Cons. ST]]),NA())</f>
        <v>#N/A</v>
      </c>
      <c r="F123" s="16" t="e">
        <f>IFERROR(IF(OR(GeneralTable[[#This Row],[Exclude From Chart]]="X",PerfPowerST[[#This Row],[ExcludeHere]]="X"),NA(),GeneralTable[[#This Row],[Dur. ST]]),NA())</f>
        <v>#N/A</v>
      </c>
      <c r="G123" s="25" t="e">
        <f>1000000000/50/PerfPowerST[[#This Row],[Cons. ST]]</f>
        <v>#N/A</v>
      </c>
      <c r="H123" s="25" t="e">
        <f>1000000000/100/PerfPowerST[[#This Row],[Cons. ST]]</f>
        <v>#N/A</v>
      </c>
      <c r="I123" s="25" t="e">
        <f>1000000000/200/PerfPowerST[[#This Row],[Cons. ST]]</f>
        <v>#N/A</v>
      </c>
      <c r="J123" s="25" t="e">
        <f>1000000000/300/PerfPowerST[[#This Row],[Cons. ST]]</f>
        <v>#N/A</v>
      </c>
      <c r="K123" s="25" t="e">
        <f>1000000000/400/PerfPowerST[[#This Row],[Cons. ST]]</f>
        <v>#N/A</v>
      </c>
      <c r="L123" s="25" t="e">
        <f>1000000000/500/PerfPowerST[[#This Row],[Cons. ST]]</f>
        <v>#N/A</v>
      </c>
      <c r="M123" s="25" t="e">
        <f>1000000000/600/PerfPowerST[[#This Row],[Cons. ST]]</f>
        <v>#N/A</v>
      </c>
      <c r="N123" s="25" t="e">
        <f>1000000000/700/PerfPowerST[[#This Row],[Cons. ST]]</f>
        <v>#N/A</v>
      </c>
      <c r="O123" s="25" t="e">
        <f>1000000000/800/PerfPowerST[[#This Row],[Cons. ST]]</f>
        <v>#N/A</v>
      </c>
      <c r="P123" s="25" t="e">
        <f>1000000000/900/PerfPowerST[[#This Row],[Cons. ST]]</f>
        <v>#N/A</v>
      </c>
      <c r="Q123" s="25" t="e">
        <f>1000000000/1000/PerfPowerST[[#This Row],[Cons. ST]]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F22" zoomScaleNormal="100" workbookViewId="0">
      <selection activeCell="R44" sqref="R44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34</v>
      </c>
      <c r="F5" s="13" t="s">
        <v>35</v>
      </c>
      <c r="G5" s="21" t="s">
        <v>248</v>
      </c>
      <c r="H5" s="21" t="s">
        <v>247</v>
      </c>
      <c r="I5" s="21" t="s">
        <v>246</v>
      </c>
      <c r="J5" s="21" t="s">
        <v>249</v>
      </c>
      <c r="K5" s="21" t="s">
        <v>250</v>
      </c>
      <c r="L5" s="21" t="s">
        <v>245</v>
      </c>
      <c r="M5" s="21" t="s">
        <v>251</v>
      </c>
      <c r="N5" s="21" t="s">
        <v>252</v>
      </c>
      <c r="O5" s="21" t="s">
        <v>253</v>
      </c>
      <c r="P5" s="21" t="s">
        <v>254</v>
      </c>
      <c r="Q5" s="21" t="s">
        <v>255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Chart]]="X",PerfPowerST4[[#This Row],[ExcludeHere]]="X"),NA(),GeneralTable[[#This Row],[Cons. MT]]),NA())</f>
        <v>7223</v>
      </c>
      <c r="F7" s="12">
        <f>IFERROR(IF(OR(GeneralTable[[#This Row],[Exclude From Chart]]="X",PerfPowerST4[[#This Row],[ExcludeHere]]="X"),NA(),GeneralTable[[#This Row],[Dur. MT]]),NA())</f>
        <v>99.861243102293088</v>
      </c>
      <c r="G7" s="25">
        <f>1000000000/500/PerfPowerST4[[#This Row],[Cons. MT]]</f>
        <v>276.89325764917623</v>
      </c>
      <c r="H7" s="25">
        <f>1000000000/1000/PerfPowerST4[[#This Row],[Cons. MT]]</f>
        <v>138.44662882458812</v>
      </c>
      <c r="I7" s="25">
        <f>1000000000/2000/PerfPowerST4[[#This Row],[Cons. MT]]</f>
        <v>69.223314412294059</v>
      </c>
      <c r="J7" s="25">
        <f>1000000000/3000/PerfPowerST4[[#This Row],[Cons. MT]]</f>
        <v>46.148876274862701</v>
      </c>
      <c r="K7" s="25">
        <f>1000000000/4000/PerfPowerST4[[#This Row],[Cons. MT]]</f>
        <v>34.611657206147029</v>
      </c>
      <c r="L7" s="25">
        <f>1000000000/5000/PerfPowerST4[[#This Row],[Cons. MT]]</f>
        <v>27.689325764917623</v>
      </c>
      <c r="M7" s="25">
        <f>1000000000/6000/PerfPowerST4[[#This Row],[Cons. MT]]</f>
        <v>23.074438137431351</v>
      </c>
      <c r="N7" s="25">
        <f>1000000000/7000/PerfPowerST4[[#This Row],[Cons. MT]]</f>
        <v>19.778089832084021</v>
      </c>
      <c r="O7" s="25">
        <f>1000000000/8000/PerfPowerST4[[#This Row],[Cons. MT]]</f>
        <v>17.305828603073515</v>
      </c>
      <c r="P7" s="25">
        <f>1000000000/9000/PerfPowerST4[[#This Row],[Cons. MT]]</f>
        <v>15.382958758287568</v>
      </c>
      <c r="Q7" s="25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Chart]]="X",PerfPowerST4[[#This Row],[ExcludeHere]]="X"),NA(),GeneralTable[[#This Row],[Cons. MT]]),NA())</f>
        <v>13138</v>
      </c>
      <c r="F22" s="12">
        <f>IFERROR(IF(OR(GeneralTable[[#This Row],[Exclude From Chart]]="X",PerfPowerST4[[#This Row],[ExcludeHere]]="X"),NA(),GeneralTable[[#This Row],[Dur. MT]]),NA())</f>
        <v>289.86</v>
      </c>
      <c r="G22" s="25">
        <f>1000000000/500/PerfPowerST4[[#This Row],[Cons. MT]]</f>
        <v>152.23017202009439</v>
      </c>
      <c r="H22" s="25">
        <f>1000000000/1000/PerfPowerST4[[#This Row],[Cons. MT]]</f>
        <v>76.115086010047193</v>
      </c>
      <c r="I22" s="25">
        <f>1000000000/2000/PerfPowerST4[[#This Row],[Cons. MT]]</f>
        <v>38.057543005023597</v>
      </c>
      <c r="J22" s="25">
        <f>1000000000/3000/PerfPowerST4[[#This Row],[Cons. MT]]</f>
        <v>25.371695336682397</v>
      </c>
      <c r="K22" s="25">
        <f>1000000000/4000/PerfPowerST4[[#This Row],[Cons. MT]]</f>
        <v>19.028771502511798</v>
      </c>
      <c r="L22" s="25">
        <f>1000000000/5000/PerfPowerST4[[#This Row],[Cons. MT]]</f>
        <v>15.223017202009439</v>
      </c>
      <c r="M22" s="25">
        <f>1000000000/6000/PerfPowerST4[[#This Row],[Cons. MT]]</f>
        <v>12.685847668341198</v>
      </c>
      <c r="N22" s="25">
        <f>1000000000/7000/PerfPowerST4[[#This Row],[Cons. MT]]</f>
        <v>10.873583715721029</v>
      </c>
      <c r="O22" s="25">
        <f>1000000000/8000/PerfPowerST4[[#This Row],[Cons. MT]]</f>
        <v>9.5143857512558991</v>
      </c>
      <c r="P22" s="25">
        <f>1000000000/9000/PerfPowerST4[[#This Row],[Cons. MT]]</f>
        <v>8.4572317788941316</v>
      </c>
      <c r="Q22" s="25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Chart]]="X",PerfPowerST4[[#This Row],[ExcludeHere]]="X"),NA(),GeneralTable[[#This Row],[Cons. MT]]),NA())</f>
        <v>9308</v>
      </c>
      <c r="F33" s="12">
        <f>IFERROR(IF(OR(GeneralTable[[#This Row],[Exclude From Chart]]="X",PerfPowerST4[[#This Row],[ExcludeHere]]="X"),NA(),GeneralTable[[#This Row],[Dur. MT]]),NA())</f>
        <v>191.83</v>
      </c>
      <c r="G33" s="25">
        <f>1000000000/500/PerfPowerST4[[#This Row],[Cons. MT]]</f>
        <v>214.86892995272885</v>
      </c>
      <c r="H33" s="25">
        <f>1000000000/1000/PerfPowerST4[[#This Row],[Cons. MT]]</f>
        <v>107.43446497636442</v>
      </c>
      <c r="I33" s="25">
        <f>1000000000/2000/PerfPowerST4[[#This Row],[Cons. MT]]</f>
        <v>53.717232488182212</v>
      </c>
      <c r="J33" s="25">
        <f>1000000000/3000/PerfPowerST4[[#This Row],[Cons. MT]]</f>
        <v>35.811488325454803</v>
      </c>
      <c r="K33" s="25">
        <f>1000000000/4000/PerfPowerST4[[#This Row],[Cons. MT]]</f>
        <v>26.858616244091106</v>
      </c>
      <c r="L33" s="25">
        <f>1000000000/5000/PerfPowerST4[[#This Row],[Cons. MT]]</f>
        <v>21.486892995272882</v>
      </c>
      <c r="M33" s="25">
        <f>1000000000/6000/PerfPowerST4[[#This Row],[Cons. MT]]</f>
        <v>17.905744162727402</v>
      </c>
      <c r="N33" s="25">
        <f>1000000000/7000/PerfPowerST4[[#This Row],[Cons. MT]]</f>
        <v>15.347780710909204</v>
      </c>
      <c r="O33" s="25">
        <f>1000000000/8000/PerfPowerST4[[#This Row],[Cons. MT]]</f>
        <v>13.429308122045553</v>
      </c>
      <c r="P33" s="25">
        <f>1000000000/9000/PerfPowerST4[[#This Row],[Cons. MT]]</f>
        <v>11.937162775151602</v>
      </c>
      <c r="Q33" s="25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Chart]]="X",PerfPowerST4[[#This Row],[ExcludeHere]]="X"),NA(),GeneralTable[[#This Row],[Cons. MT]]),NA())</f>
        <v>10055</v>
      </c>
      <c r="F45" s="12">
        <f>IFERROR(IF(OR(GeneralTable[[#This Row],[Exclude From Chart]]="X",PerfPowerST4[[#This Row],[ExcludeHere]]="X"),NA(),GeneralTable[[#This Row],[Dur. MT]]),NA())</f>
        <v>295.61</v>
      </c>
      <c r="G45" s="25">
        <f>1000000000/500/PerfPowerST4[[#This Row],[Cons. MT]]</f>
        <v>198.90601690701143</v>
      </c>
      <c r="H45" s="25">
        <f>1000000000/1000/PerfPowerST4[[#This Row],[Cons. MT]]</f>
        <v>99.453008453505717</v>
      </c>
      <c r="I45" s="25">
        <f>1000000000/2000/PerfPowerST4[[#This Row],[Cons. MT]]</f>
        <v>49.726504226752859</v>
      </c>
      <c r="J45" s="25">
        <f>1000000000/3000/PerfPowerST4[[#This Row],[Cons. MT]]</f>
        <v>33.151002817835234</v>
      </c>
      <c r="K45" s="25">
        <f>1000000000/4000/PerfPowerST4[[#This Row],[Cons. MT]]</f>
        <v>24.863252113376429</v>
      </c>
      <c r="L45" s="25">
        <f>1000000000/5000/PerfPowerST4[[#This Row],[Cons. MT]]</f>
        <v>19.890601690701143</v>
      </c>
      <c r="M45" s="25">
        <f>1000000000/6000/PerfPowerST4[[#This Row],[Cons. MT]]</f>
        <v>16.575501408917617</v>
      </c>
      <c r="N45" s="25">
        <f>1000000000/7000/PerfPowerST4[[#This Row],[Cons. MT]]</f>
        <v>14.207572636215104</v>
      </c>
      <c r="O45" s="25">
        <f>1000000000/8000/PerfPowerST4[[#This Row],[Cons. MT]]</f>
        <v>12.431626056688215</v>
      </c>
      <c r="P45" s="25">
        <f>1000000000/9000/PerfPowerST4[[#This Row],[Cons. MT]]</f>
        <v>11.050334272611746</v>
      </c>
      <c r="Q45" s="25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Chart]]="X",PerfPowerST4[[#This Row],[ExcludeHere]]="X"),NA(),GeneralTable[[#This Row],[Cons. MT]]),NA())</f>
        <v>8980.59</v>
      </c>
      <c r="F57" s="12">
        <f>IFERROR(IF(OR(GeneralTable[[#This Row],[Exclude From Chart]]="X",PerfPowerST4[[#This Row],[ExcludeHere]]="X"),NA(),GeneralTable[[#This Row],[Dur. MT]]),NA())</f>
        <v>246.44</v>
      </c>
      <c r="G57" s="25">
        <f>1000000000/500/PerfPowerST4[[#This Row],[Cons. MT]]</f>
        <v>222.70251731790449</v>
      </c>
      <c r="H57" s="25">
        <f>1000000000/1000/PerfPowerST4[[#This Row],[Cons. MT]]</f>
        <v>111.35125865895225</v>
      </c>
      <c r="I57" s="25">
        <f>1000000000/2000/PerfPowerST4[[#This Row],[Cons. MT]]</f>
        <v>55.675629329476124</v>
      </c>
      <c r="J57" s="25">
        <f>1000000000/3000/PerfPowerST4[[#This Row],[Cons. MT]]</f>
        <v>37.117086219650744</v>
      </c>
      <c r="K57" s="25">
        <f>1000000000/4000/PerfPowerST4[[#This Row],[Cons. MT]]</f>
        <v>27.837814664738062</v>
      </c>
      <c r="L57" s="25">
        <f>1000000000/5000/PerfPowerST4[[#This Row],[Cons. MT]]</f>
        <v>22.270251731790449</v>
      </c>
      <c r="M57" s="25">
        <f>1000000000/6000/PerfPowerST4[[#This Row],[Cons. MT]]</f>
        <v>18.558543109825372</v>
      </c>
      <c r="N57" s="25">
        <f>1000000000/7000/PerfPowerST4[[#This Row],[Cons. MT]]</f>
        <v>15.907322665564608</v>
      </c>
      <c r="O57" s="25">
        <f>1000000000/8000/PerfPowerST4[[#This Row],[Cons. MT]]</f>
        <v>13.918907332369031</v>
      </c>
      <c r="P57" s="25">
        <f>1000000000/9000/PerfPowerST4[[#This Row],[Cons. MT]]</f>
        <v>12.372362073216916</v>
      </c>
      <c r="Q57" s="25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Chart]]="X",PerfPowerST4[[#This Row],[ExcludeHere]]="X"),NA(),GeneralTable[[#This Row],[Cons. MT]]),NA())</f>
        <v>11189.89</v>
      </c>
      <c r="F60" s="12">
        <f>IFERROR(IF(OR(GeneralTable[[#This Row],[Exclude From Chart]]="X",PerfPowerST4[[#This Row],[ExcludeHere]]="X"),NA(),GeneralTable[[#This Row],[Dur. MT]]),NA())</f>
        <v>199.83</v>
      </c>
      <c r="G60" s="25">
        <f>1000000000/500/PerfPowerST4[[#This Row],[Cons. MT]]</f>
        <v>178.73276681004015</v>
      </c>
      <c r="H60" s="25">
        <f>1000000000/1000/PerfPowerST4[[#This Row],[Cons. MT]]</f>
        <v>89.366383405020073</v>
      </c>
      <c r="I60" s="25">
        <f>1000000000/2000/PerfPowerST4[[#This Row],[Cons. MT]]</f>
        <v>44.683191702510037</v>
      </c>
      <c r="J60" s="25">
        <f>1000000000/3000/PerfPowerST4[[#This Row],[Cons. MT]]</f>
        <v>29.788794468340022</v>
      </c>
      <c r="K60" s="25">
        <f>1000000000/4000/PerfPowerST4[[#This Row],[Cons. MT]]</f>
        <v>22.341595851255018</v>
      </c>
      <c r="L60" s="25">
        <f>1000000000/5000/PerfPowerST4[[#This Row],[Cons. MT]]</f>
        <v>17.873276681004015</v>
      </c>
      <c r="M60" s="25">
        <f>1000000000/6000/PerfPowerST4[[#This Row],[Cons. MT]]</f>
        <v>14.894397234170011</v>
      </c>
      <c r="N60" s="25">
        <f>1000000000/7000/PerfPowerST4[[#This Row],[Cons. MT]]</f>
        <v>12.766626200717154</v>
      </c>
      <c r="O60" s="25">
        <f>1000000000/8000/PerfPowerST4[[#This Row],[Cons. MT]]</f>
        <v>11.170797925627509</v>
      </c>
      <c r="P60" s="25">
        <f>1000000000/9000/PerfPowerST4[[#This Row],[Cons. MT]]</f>
        <v>9.9295981561133413</v>
      </c>
      <c r="Q60" s="25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Chart]]="X",PerfPowerST4[[#This Row],[ExcludeHere]]="X"),NA(),GeneralTable[[#This Row],[Cons. MT]]),NA())</f>
        <v>11691</v>
      </c>
      <c r="F62" s="12">
        <f>IFERROR(IF(OR(GeneralTable[[#This Row],[Exclude From Chart]]="X",PerfPowerST4[[#This Row],[ExcludeHere]]="X"),NA(),GeneralTable[[#This Row],[Dur. MT]]),NA())</f>
        <v>111.26</v>
      </c>
      <c r="G62" s="25">
        <f>1000000000/500/PerfPowerST4[[#This Row],[Cons. MT]]</f>
        <v>171.0717646052519</v>
      </c>
      <c r="H62" s="25">
        <f>1000000000/1000/PerfPowerST4[[#This Row],[Cons. MT]]</f>
        <v>85.53588230262595</v>
      </c>
      <c r="I62" s="25">
        <f>1000000000/2000/PerfPowerST4[[#This Row],[Cons. MT]]</f>
        <v>42.767941151312975</v>
      </c>
      <c r="J62" s="25">
        <f>1000000000/3000/PerfPowerST4[[#This Row],[Cons. MT]]</f>
        <v>28.511960767541982</v>
      </c>
      <c r="K62" s="25">
        <f>1000000000/4000/PerfPowerST4[[#This Row],[Cons. MT]]</f>
        <v>21.383970575656488</v>
      </c>
      <c r="L62" s="25">
        <f>1000000000/5000/PerfPowerST4[[#This Row],[Cons. MT]]</f>
        <v>17.107176460525189</v>
      </c>
      <c r="M62" s="25">
        <f>1000000000/6000/PerfPowerST4[[#This Row],[Cons. MT]]</f>
        <v>14.255980383770991</v>
      </c>
      <c r="N62" s="25">
        <f>1000000000/7000/PerfPowerST4[[#This Row],[Cons. MT]]</f>
        <v>12.219411757517994</v>
      </c>
      <c r="O62" s="25">
        <f>1000000000/8000/PerfPowerST4[[#This Row],[Cons. MT]]</f>
        <v>10.691985287828244</v>
      </c>
      <c r="P62" s="25">
        <f>1000000000/9000/PerfPowerST4[[#This Row],[Cons. MT]]</f>
        <v>9.5039869225139952</v>
      </c>
      <c r="Q62" s="25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Chart]]="X",PerfPowerST4[[#This Row],[ExcludeHere]]="X"),NA(),GeneralTable[[#This Row],[Cons. MT]]),NA())</f>
        <v>10172</v>
      </c>
      <c r="F63" s="12">
        <f>IFERROR(IF(OR(GeneralTable[[#This Row],[Exclude From Chart]]="X",PerfPowerST4[[#This Row],[ExcludeHere]]="X"),NA(),GeneralTable[[#This Row],[Dur. MT]]),NA())</f>
        <v>554.55999999999995</v>
      </c>
      <c r="G63" s="25">
        <f>1000000000/500/PerfPowerST4[[#This Row],[Cons. MT]]</f>
        <v>196.61816751867872</v>
      </c>
      <c r="H63" s="25">
        <f>1000000000/1000/PerfPowerST4[[#This Row],[Cons. MT]]</f>
        <v>98.309083759339359</v>
      </c>
      <c r="I63" s="25">
        <f>1000000000/2000/PerfPowerST4[[#This Row],[Cons. MT]]</f>
        <v>49.154541879669679</v>
      </c>
      <c r="J63" s="25">
        <f>1000000000/3000/PerfPowerST4[[#This Row],[Cons. MT]]</f>
        <v>32.769694586446455</v>
      </c>
      <c r="K63" s="25">
        <f>1000000000/4000/PerfPowerST4[[#This Row],[Cons. MT]]</f>
        <v>24.57727093983484</v>
      </c>
      <c r="L63" s="25">
        <f>1000000000/5000/PerfPowerST4[[#This Row],[Cons. MT]]</f>
        <v>19.661816751867871</v>
      </c>
      <c r="M63" s="25">
        <f>1000000000/6000/PerfPowerST4[[#This Row],[Cons. MT]]</f>
        <v>16.384847293223228</v>
      </c>
      <c r="N63" s="25">
        <f>1000000000/7000/PerfPowerST4[[#This Row],[Cons. MT]]</f>
        <v>14.044154822762767</v>
      </c>
      <c r="O63" s="25">
        <f>1000000000/8000/PerfPowerST4[[#This Row],[Cons. MT]]</f>
        <v>12.28863546991742</v>
      </c>
      <c r="P63" s="25">
        <f>1000000000/9000/PerfPowerST4[[#This Row],[Cons. MT]]</f>
        <v>10.923231528815485</v>
      </c>
      <c r="Q63" s="25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Chart]]="X",PerfPowerST4[[#This Row],[ExcludeHere]]="X"),NA(),GeneralTable[[#This Row],[Cons. MT]]),NA())</f>
        <v>17714</v>
      </c>
      <c r="F65" s="12">
        <f>IFERROR(IF(OR(GeneralTable[[#This Row],[Exclude From Chart]]="X",PerfPowerST4[[#This Row],[ExcludeHere]]="X"),NA(),GeneralTable[[#This Row],[Dur. MT]]),NA())</f>
        <v>249.31</v>
      </c>
      <c r="G65" s="25">
        <f>1000000000/500/PerfPowerST4[[#This Row],[Cons. MT]]</f>
        <v>112.90504685559445</v>
      </c>
      <c r="H65" s="25">
        <f>1000000000/1000/PerfPowerST4[[#This Row],[Cons. MT]]</f>
        <v>56.452523427797225</v>
      </c>
      <c r="I65" s="25">
        <f>1000000000/2000/PerfPowerST4[[#This Row],[Cons. MT]]</f>
        <v>28.226261713898612</v>
      </c>
      <c r="J65" s="25">
        <f>1000000000/3000/PerfPowerST4[[#This Row],[Cons. MT]]</f>
        <v>18.817507809265742</v>
      </c>
      <c r="K65" s="25">
        <f>1000000000/4000/PerfPowerST4[[#This Row],[Cons. MT]]</f>
        <v>14.113130856949306</v>
      </c>
      <c r="L65" s="25">
        <f>1000000000/5000/PerfPowerST4[[#This Row],[Cons. MT]]</f>
        <v>11.290504685559444</v>
      </c>
      <c r="M65" s="25">
        <f>1000000000/6000/PerfPowerST4[[#This Row],[Cons. MT]]</f>
        <v>9.4087539046328708</v>
      </c>
      <c r="N65" s="25">
        <f>1000000000/7000/PerfPowerST4[[#This Row],[Cons. MT]]</f>
        <v>8.0646462039710318</v>
      </c>
      <c r="O65" s="25">
        <f>1000000000/8000/PerfPowerST4[[#This Row],[Cons. MT]]</f>
        <v>7.0565654284746531</v>
      </c>
      <c r="P65" s="25">
        <f>1000000000/9000/PerfPowerST4[[#This Row],[Cons. MT]]</f>
        <v>6.2725026030885802</v>
      </c>
      <c r="Q65" s="25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Chart]]="X",PerfPowerST4[[#This Row],[ExcludeHere]]="X"),NA(),GeneralTable[[#This Row],[Cons. MT]]),NA())</f>
        <v>7620</v>
      </c>
      <c r="F75" s="12">
        <f>IFERROR(IF(OR(GeneralTable[[#This Row],[Exclude From Chart]]="X",PerfPowerST4[[#This Row],[ExcludeHere]]="X"),NA(),GeneralTable[[#This Row],[Dur. MT]]),NA())</f>
        <v>87.32</v>
      </c>
      <c r="G75" s="25">
        <f>1000000000/500/PerfPowerST4[[#This Row],[Cons. MT]]</f>
        <v>262.46719160104988</v>
      </c>
      <c r="H75" s="25">
        <f>1000000000/1000/PerfPowerST4[[#This Row],[Cons. MT]]</f>
        <v>131.23359580052494</v>
      </c>
      <c r="I75" s="25">
        <f>1000000000/2000/PerfPowerST4[[#This Row],[Cons. MT]]</f>
        <v>65.616797900262469</v>
      </c>
      <c r="J75" s="25">
        <f>1000000000/3000/PerfPowerST4[[#This Row],[Cons. MT]]</f>
        <v>43.744531933508306</v>
      </c>
      <c r="K75" s="25">
        <f>1000000000/4000/PerfPowerST4[[#This Row],[Cons. MT]]</f>
        <v>32.808398950131235</v>
      </c>
      <c r="L75" s="25">
        <f>1000000000/5000/PerfPowerST4[[#This Row],[Cons. MT]]</f>
        <v>26.246719160104988</v>
      </c>
      <c r="M75" s="25">
        <f>1000000000/6000/PerfPowerST4[[#This Row],[Cons. MT]]</f>
        <v>21.872265966754153</v>
      </c>
      <c r="N75" s="25">
        <f>1000000000/7000/PerfPowerST4[[#This Row],[Cons. MT]]</f>
        <v>18.747656542932134</v>
      </c>
      <c r="O75" s="25">
        <f>1000000000/8000/PerfPowerST4[[#This Row],[Cons. MT]]</f>
        <v>16.404199475065617</v>
      </c>
      <c r="P75" s="25">
        <f>1000000000/9000/PerfPowerST4[[#This Row],[Cons. MT]]</f>
        <v>14.581510644502771</v>
      </c>
      <c r="Q75" s="25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Chart]]="X",PerfPowerST4[[#This Row],[ExcludeHere]]="X"),NA(),GeneralTable[[#This Row],[Cons. MT]]),NA())</f>
        <v>14692.8</v>
      </c>
      <c r="F90" s="16">
        <f>IFERROR(IF(OR(GeneralTable[[#This Row],[Exclude From Chart]]="X",PerfPowerST4[[#This Row],[ExcludeHere]]="X"),NA(),GeneralTable[[#This Row],[Dur. MT]]),NA())</f>
        <v>88.2</v>
      </c>
      <c r="G90" s="25">
        <f>1000000000/500/PerfPowerST4[[#This Row],[Cons. MT]]</f>
        <v>136.1210933246216</v>
      </c>
      <c r="H90" s="25">
        <f>1000000000/1000/PerfPowerST4[[#This Row],[Cons. MT]]</f>
        <v>68.060546662310799</v>
      </c>
      <c r="I90" s="25">
        <f>1000000000/2000/PerfPowerST4[[#This Row],[Cons. MT]]</f>
        <v>34.030273331155399</v>
      </c>
      <c r="J90" s="25">
        <f>1000000000/3000/PerfPowerST4[[#This Row],[Cons. MT]]</f>
        <v>22.686848887436931</v>
      </c>
      <c r="K90" s="25">
        <f>1000000000/4000/PerfPowerST4[[#This Row],[Cons. MT]]</f>
        <v>17.0151366655777</v>
      </c>
      <c r="L90" s="25">
        <f>1000000000/5000/PerfPowerST4[[#This Row],[Cons. MT]]</f>
        <v>13.612109332462159</v>
      </c>
      <c r="M90" s="25">
        <f>1000000000/6000/PerfPowerST4[[#This Row],[Cons. MT]]</f>
        <v>11.343424443718465</v>
      </c>
      <c r="N90" s="25">
        <f>1000000000/7000/PerfPowerST4[[#This Row],[Cons. MT]]</f>
        <v>9.7229352374729707</v>
      </c>
      <c r="O90" s="25">
        <f>1000000000/8000/PerfPowerST4[[#This Row],[Cons. MT]]</f>
        <v>8.5075683327888498</v>
      </c>
      <c r="P90" s="25">
        <f>1000000000/9000/PerfPowerST4[[#This Row],[Cons. MT]]</f>
        <v>7.5622829624789771</v>
      </c>
      <c r="Q90" s="25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Chart]]="X",PerfPowerST4[[#This Row],[ExcludeHere]]="X"),NA(),GeneralTable[[#This Row],[Cons. MT]]),NA())</f>
        <v>16486</v>
      </c>
      <c r="F94" s="18">
        <f>IFERROR(IF(OR(GeneralTable[[#This Row],[Exclude From Chart]]="X",PerfPowerST4[[#This Row],[ExcludeHere]]="X"),NA(),GeneralTable[[#This Row],[Dur. MT]]),NA())</f>
        <v>232.98</v>
      </c>
      <c r="G94" s="25">
        <f>1000000000/500/PerfPowerST4[[#This Row],[Cons. MT]]</f>
        <v>121.31505519835011</v>
      </c>
      <c r="H94" s="25">
        <f>1000000000/1000/PerfPowerST4[[#This Row],[Cons. MT]]</f>
        <v>60.657527599175054</v>
      </c>
      <c r="I94" s="25">
        <f>1000000000/2000/PerfPowerST4[[#This Row],[Cons. MT]]</f>
        <v>30.328763799587527</v>
      </c>
      <c r="J94" s="25">
        <f>1000000000/3000/PerfPowerST4[[#This Row],[Cons. MT]]</f>
        <v>20.219175866391684</v>
      </c>
      <c r="K94" s="25">
        <f>1000000000/4000/PerfPowerST4[[#This Row],[Cons. MT]]</f>
        <v>15.164381899793764</v>
      </c>
      <c r="L94" s="25">
        <f>1000000000/5000/PerfPowerST4[[#This Row],[Cons. MT]]</f>
        <v>12.131505519835011</v>
      </c>
      <c r="M94" s="25">
        <f>1000000000/6000/PerfPowerST4[[#This Row],[Cons. MT]]</f>
        <v>10.109587933195842</v>
      </c>
      <c r="N94" s="25">
        <f>1000000000/7000/PerfPowerST4[[#This Row],[Cons. MT]]</f>
        <v>8.6653610855964374</v>
      </c>
      <c r="O94" s="25">
        <f>1000000000/8000/PerfPowerST4[[#This Row],[Cons. MT]]</f>
        <v>7.5821909498968818</v>
      </c>
      <c r="P94" s="25">
        <f>1000000000/9000/PerfPowerST4[[#This Row],[Cons. MT]]</f>
        <v>6.7397252887972288</v>
      </c>
      <c r="Q94" s="25">
        <f>1000000000/10000/PerfPowerST4[[#This Row],[Cons. MT]]</f>
        <v>6.0657527599175056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Chart]]="X",PerfPowerST4[[#This Row],[ExcludeHere]]="X"),NA(),GeneralTable[[#This Row],[Cons. MT]]),NA())</f>
        <v>#N/A</v>
      </c>
      <c r="F116" s="16" t="e">
        <f>IFERROR(IF(OR(GeneralTable[[#This Row],[Exclude From Chart]]="X",PerfPowerST4[[#This Row],[ExcludeHere]]="X"),NA(),GeneralTable[[#This Row],[Dur. MT]]),NA())</f>
        <v>#N/A</v>
      </c>
      <c r="G116" s="25" t="e">
        <f>1000000000/500/PerfPowerST4[[#This Row],[Cons. MT]]</f>
        <v>#N/A</v>
      </c>
      <c r="H116" s="25" t="e">
        <f>1000000000/1000/PerfPowerST4[[#This Row],[Cons. MT]]</f>
        <v>#N/A</v>
      </c>
      <c r="I116" s="25" t="e">
        <f>1000000000/2000/PerfPowerST4[[#This Row],[Cons. MT]]</f>
        <v>#N/A</v>
      </c>
      <c r="J116" s="25" t="e">
        <f>1000000000/3000/PerfPowerST4[[#This Row],[Cons. MT]]</f>
        <v>#N/A</v>
      </c>
      <c r="K116" s="25" t="e">
        <f>1000000000/4000/PerfPowerST4[[#This Row],[Cons. MT]]</f>
        <v>#N/A</v>
      </c>
      <c r="L116" s="25" t="e">
        <f>1000000000/5000/PerfPowerST4[[#This Row],[Cons. MT]]</f>
        <v>#N/A</v>
      </c>
      <c r="M116" s="25" t="e">
        <f>1000000000/6000/PerfPowerST4[[#This Row],[Cons. MT]]</f>
        <v>#N/A</v>
      </c>
      <c r="N116" s="25" t="e">
        <f>1000000000/7000/PerfPowerST4[[#This Row],[Cons. MT]]</f>
        <v>#N/A</v>
      </c>
      <c r="O116" s="25" t="e">
        <f>1000000000/8000/PerfPowerST4[[#This Row],[Cons. MT]]</f>
        <v>#N/A</v>
      </c>
      <c r="P116" s="25" t="e">
        <f>1000000000/9000/PerfPowerST4[[#This Row],[Cons. MT]]</f>
        <v>#N/A</v>
      </c>
      <c r="Q116" s="25" t="e">
        <f>1000000000/10000/PerfPowerST4[[#This Row],[Cons. MT]]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Chart]]="X",PerfPowerST4[[#This Row],[ExcludeHere]]="X"),NA(),GeneralTable[[#This Row],[Cons. MT]]),NA())</f>
        <v>#N/A</v>
      </c>
      <c r="F117" s="16" t="e">
        <f>IFERROR(IF(OR(GeneralTable[[#This Row],[Exclude From Chart]]="X",PerfPowerST4[[#This Row],[ExcludeHere]]="X"),NA(),GeneralTable[[#This Row],[Dur. MT]]),NA())</f>
        <v>#N/A</v>
      </c>
      <c r="G117" s="25" t="e">
        <f>1000000000/500/PerfPowerST4[[#This Row],[Cons. MT]]</f>
        <v>#N/A</v>
      </c>
      <c r="H117" s="25" t="e">
        <f>1000000000/1000/PerfPowerST4[[#This Row],[Cons. MT]]</f>
        <v>#N/A</v>
      </c>
      <c r="I117" s="25" t="e">
        <f>1000000000/2000/PerfPowerST4[[#This Row],[Cons. MT]]</f>
        <v>#N/A</v>
      </c>
      <c r="J117" s="25" t="e">
        <f>1000000000/3000/PerfPowerST4[[#This Row],[Cons. MT]]</f>
        <v>#N/A</v>
      </c>
      <c r="K117" s="25" t="e">
        <f>1000000000/4000/PerfPowerST4[[#This Row],[Cons. MT]]</f>
        <v>#N/A</v>
      </c>
      <c r="L117" s="25" t="e">
        <f>1000000000/5000/PerfPowerST4[[#This Row],[Cons. MT]]</f>
        <v>#N/A</v>
      </c>
      <c r="M117" s="25" t="e">
        <f>1000000000/6000/PerfPowerST4[[#This Row],[Cons. MT]]</f>
        <v>#N/A</v>
      </c>
      <c r="N117" s="25" t="e">
        <f>1000000000/7000/PerfPowerST4[[#This Row],[Cons. MT]]</f>
        <v>#N/A</v>
      </c>
      <c r="O117" s="25" t="e">
        <f>1000000000/8000/PerfPowerST4[[#This Row],[Cons. MT]]</f>
        <v>#N/A</v>
      </c>
      <c r="P117" s="25" t="e">
        <f>1000000000/9000/PerfPowerST4[[#This Row],[Cons. MT]]</f>
        <v>#N/A</v>
      </c>
      <c r="Q117" s="25" t="e">
        <f>1000000000/10000/PerfPowerST4[[#This Row],[Cons. MT]]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Chart]]="X",PerfPowerST4[[#This Row],[ExcludeHere]]="X"),NA(),GeneralTable[[#This Row],[Cons. MT]]),NA())</f>
        <v>#N/A</v>
      </c>
      <c r="F118" s="16" t="e">
        <f>IFERROR(IF(OR(GeneralTable[[#This Row],[Exclude From Chart]]="X",PerfPowerST4[[#This Row],[ExcludeHere]]="X"),NA(),GeneralTable[[#This Row],[Dur. MT]]),NA())</f>
        <v>#N/A</v>
      </c>
      <c r="G118" s="25" t="e">
        <f>1000000000/500/PerfPowerST4[[#This Row],[Cons. MT]]</f>
        <v>#N/A</v>
      </c>
      <c r="H118" s="25" t="e">
        <f>1000000000/1000/PerfPowerST4[[#This Row],[Cons. MT]]</f>
        <v>#N/A</v>
      </c>
      <c r="I118" s="25" t="e">
        <f>1000000000/2000/PerfPowerST4[[#This Row],[Cons. MT]]</f>
        <v>#N/A</v>
      </c>
      <c r="J118" s="25" t="e">
        <f>1000000000/3000/PerfPowerST4[[#This Row],[Cons. MT]]</f>
        <v>#N/A</v>
      </c>
      <c r="K118" s="25" t="e">
        <f>1000000000/4000/PerfPowerST4[[#This Row],[Cons. MT]]</f>
        <v>#N/A</v>
      </c>
      <c r="L118" s="25" t="e">
        <f>1000000000/5000/PerfPowerST4[[#This Row],[Cons. MT]]</f>
        <v>#N/A</v>
      </c>
      <c r="M118" s="25" t="e">
        <f>1000000000/6000/PerfPowerST4[[#This Row],[Cons. MT]]</f>
        <v>#N/A</v>
      </c>
      <c r="N118" s="25" t="e">
        <f>1000000000/7000/PerfPowerST4[[#This Row],[Cons. MT]]</f>
        <v>#N/A</v>
      </c>
      <c r="O118" s="25" t="e">
        <f>1000000000/8000/PerfPowerST4[[#This Row],[Cons. MT]]</f>
        <v>#N/A</v>
      </c>
      <c r="P118" s="25" t="e">
        <f>1000000000/9000/PerfPowerST4[[#This Row],[Cons. MT]]</f>
        <v>#N/A</v>
      </c>
      <c r="Q118" s="25" t="e">
        <f>1000000000/10000/PerfPowerST4[[#This Row],[Cons. MT]]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Chart]]="X",PerfPowerST4[[#This Row],[ExcludeHere]]="X"),NA(),GeneralTable[[#This Row],[Cons. MT]]),NA())</f>
        <v>#N/A</v>
      </c>
      <c r="F119" s="16" t="e">
        <f>IFERROR(IF(OR(GeneralTable[[#This Row],[Exclude From Chart]]="X",PerfPowerST4[[#This Row],[ExcludeHere]]="X"),NA(),GeneralTable[[#This Row],[Dur. MT]]),NA())</f>
        <v>#N/A</v>
      </c>
      <c r="G119" s="25" t="e">
        <f>1000000000/500/PerfPowerST4[[#This Row],[Cons. MT]]</f>
        <v>#N/A</v>
      </c>
      <c r="H119" s="25" t="e">
        <f>1000000000/1000/PerfPowerST4[[#This Row],[Cons. MT]]</f>
        <v>#N/A</v>
      </c>
      <c r="I119" s="25" t="e">
        <f>1000000000/2000/PerfPowerST4[[#This Row],[Cons. MT]]</f>
        <v>#N/A</v>
      </c>
      <c r="J119" s="25" t="e">
        <f>1000000000/3000/PerfPowerST4[[#This Row],[Cons. MT]]</f>
        <v>#N/A</v>
      </c>
      <c r="K119" s="25" t="e">
        <f>1000000000/4000/PerfPowerST4[[#This Row],[Cons. MT]]</f>
        <v>#N/A</v>
      </c>
      <c r="L119" s="25" t="e">
        <f>1000000000/5000/PerfPowerST4[[#This Row],[Cons. MT]]</f>
        <v>#N/A</v>
      </c>
      <c r="M119" s="25" t="e">
        <f>1000000000/6000/PerfPowerST4[[#This Row],[Cons. MT]]</f>
        <v>#N/A</v>
      </c>
      <c r="N119" s="25" t="e">
        <f>1000000000/7000/PerfPowerST4[[#This Row],[Cons. MT]]</f>
        <v>#N/A</v>
      </c>
      <c r="O119" s="25" t="e">
        <f>1000000000/8000/PerfPowerST4[[#This Row],[Cons. MT]]</f>
        <v>#N/A</v>
      </c>
      <c r="P119" s="25" t="e">
        <f>1000000000/9000/PerfPowerST4[[#This Row],[Cons. MT]]</f>
        <v>#N/A</v>
      </c>
      <c r="Q119" s="25" t="e">
        <f>1000000000/10000/PerfPowerST4[[#This Row],[Cons. MT]]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Chart]]="X",PerfPowerST4[[#This Row],[ExcludeHere]]="X"),NA(),GeneralTable[[#This Row],[Cons. MT]]),NA())</f>
        <v>#N/A</v>
      </c>
      <c r="F120" s="16" t="e">
        <f>IFERROR(IF(OR(GeneralTable[[#This Row],[Exclude From Chart]]="X",PerfPowerST4[[#This Row],[ExcludeHere]]="X"),NA(),GeneralTable[[#This Row],[Dur. MT]]),NA())</f>
        <v>#N/A</v>
      </c>
      <c r="G120" s="25" t="e">
        <f>1000000000/500/PerfPowerST4[[#This Row],[Cons. MT]]</f>
        <v>#N/A</v>
      </c>
      <c r="H120" s="25" t="e">
        <f>1000000000/1000/PerfPowerST4[[#This Row],[Cons. MT]]</f>
        <v>#N/A</v>
      </c>
      <c r="I120" s="25" t="e">
        <f>1000000000/2000/PerfPowerST4[[#This Row],[Cons. MT]]</f>
        <v>#N/A</v>
      </c>
      <c r="J120" s="25" t="e">
        <f>1000000000/3000/PerfPowerST4[[#This Row],[Cons. MT]]</f>
        <v>#N/A</v>
      </c>
      <c r="K120" s="25" t="e">
        <f>1000000000/4000/PerfPowerST4[[#This Row],[Cons. MT]]</f>
        <v>#N/A</v>
      </c>
      <c r="L120" s="25" t="e">
        <f>1000000000/5000/PerfPowerST4[[#This Row],[Cons. MT]]</f>
        <v>#N/A</v>
      </c>
      <c r="M120" s="25" t="e">
        <f>1000000000/6000/PerfPowerST4[[#This Row],[Cons. MT]]</f>
        <v>#N/A</v>
      </c>
      <c r="N120" s="25" t="e">
        <f>1000000000/7000/PerfPowerST4[[#This Row],[Cons. MT]]</f>
        <v>#N/A</v>
      </c>
      <c r="O120" s="25" t="e">
        <f>1000000000/8000/PerfPowerST4[[#This Row],[Cons. MT]]</f>
        <v>#N/A</v>
      </c>
      <c r="P120" s="25" t="e">
        <f>1000000000/9000/PerfPowerST4[[#This Row],[Cons. MT]]</f>
        <v>#N/A</v>
      </c>
      <c r="Q120" s="25" t="e">
        <f>1000000000/10000/PerfPowerST4[[#This Row],[Cons. MT]]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Chart]]="X",PerfPowerST4[[#This Row],[ExcludeHere]]="X"),NA(),GeneralTable[[#This Row],[Cons. MT]]),NA())</f>
        <v>#N/A</v>
      </c>
      <c r="F121" s="16" t="e">
        <f>IFERROR(IF(OR(GeneralTable[[#This Row],[Exclude From Chart]]="X",PerfPowerST4[[#This Row],[ExcludeHere]]="X"),NA(),GeneralTable[[#This Row],[Dur. MT]]),NA())</f>
        <v>#N/A</v>
      </c>
      <c r="G121" s="25" t="e">
        <f>1000000000/500/PerfPowerST4[[#This Row],[Cons. MT]]</f>
        <v>#N/A</v>
      </c>
      <c r="H121" s="25" t="e">
        <f>1000000000/1000/PerfPowerST4[[#This Row],[Cons. MT]]</f>
        <v>#N/A</v>
      </c>
      <c r="I121" s="25" t="e">
        <f>1000000000/2000/PerfPowerST4[[#This Row],[Cons. MT]]</f>
        <v>#N/A</v>
      </c>
      <c r="J121" s="25" t="e">
        <f>1000000000/3000/PerfPowerST4[[#This Row],[Cons. MT]]</f>
        <v>#N/A</v>
      </c>
      <c r="K121" s="25" t="e">
        <f>1000000000/4000/PerfPowerST4[[#This Row],[Cons. MT]]</f>
        <v>#N/A</v>
      </c>
      <c r="L121" s="25" t="e">
        <f>1000000000/5000/PerfPowerST4[[#This Row],[Cons. MT]]</f>
        <v>#N/A</v>
      </c>
      <c r="M121" s="25" t="e">
        <f>1000000000/6000/PerfPowerST4[[#This Row],[Cons. MT]]</f>
        <v>#N/A</v>
      </c>
      <c r="N121" s="25" t="e">
        <f>1000000000/7000/PerfPowerST4[[#This Row],[Cons. MT]]</f>
        <v>#N/A</v>
      </c>
      <c r="O121" s="25" t="e">
        <f>1000000000/8000/PerfPowerST4[[#This Row],[Cons. MT]]</f>
        <v>#N/A</v>
      </c>
      <c r="P121" s="25" t="e">
        <f>1000000000/9000/PerfPowerST4[[#This Row],[Cons. MT]]</f>
        <v>#N/A</v>
      </c>
      <c r="Q121" s="25" t="e">
        <f>1000000000/10000/PerfPowerST4[[#This Row],[Cons. MT]]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Chart]]="X",PerfPowerST4[[#This Row],[ExcludeHere]]="X"),NA(),GeneralTable[[#This Row],[Cons. MT]]),NA())</f>
        <v>#N/A</v>
      </c>
      <c r="F122" s="16" t="e">
        <f>IFERROR(IF(OR(GeneralTable[[#This Row],[Exclude From Chart]]="X",PerfPowerST4[[#This Row],[ExcludeHere]]="X"),NA(),GeneralTable[[#This Row],[Dur. MT]]),NA())</f>
        <v>#N/A</v>
      </c>
      <c r="G122" s="25" t="e">
        <f>1000000000/500/PerfPowerST4[[#This Row],[Cons. MT]]</f>
        <v>#N/A</v>
      </c>
      <c r="H122" s="25" t="e">
        <f>1000000000/1000/PerfPowerST4[[#This Row],[Cons. MT]]</f>
        <v>#N/A</v>
      </c>
      <c r="I122" s="25" t="e">
        <f>1000000000/2000/PerfPowerST4[[#This Row],[Cons. MT]]</f>
        <v>#N/A</v>
      </c>
      <c r="J122" s="25" t="e">
        <f>1000000000/3000/PerfPowerST4[[#This Row],[Cons. MT]]</f>
        <v>#N/A</v>
      </c>
      <c r="K122" s="25" t="e">
        <f>1000000000/4000/PerfPowerST4[[#This Row],[Cons. MT]]</f>
        <v>#N/A</v>
      </c>
      <c r="L122" s="25" t="e">
        <f>1000000000/5000/PerfPowerST4[[#This Row],[Cons. MT]]</f>
        <v>#N/A</v>
      </c>
      <c r="M122" s="25" t="e">
        <f>1000000000/6000/PerfPowerST4[[#This Row],[Cons. MT]]</f>
        <v>#N/A</v>
      </c>
      <c r="N122" s="25" t="e">
        <f>1000000000/7000/PerfPowerST4[[#This Row],[Cons. MT]]</f>
        <v>#N/A</v>
      </c>
      <c r="O122" s="25" t="e">
        <f>1000000000/8000/PerfPowerST4[[#This Row],[Cons. MT]]</f>
        <v>#N/A</v>
      </c>
      <c r="P122" s="25" t="e">
        <f>1000000000/9000/PerfPowerST4[[#This Row],[Cons. MT]]</f>
        <v>#N/A</v>
      </c>
      <c r="Q122" s="25" t="e">
        <f>1000000000/10000/PerfPowerST4[[#This Row],[Cons. MT]]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Chart]]="X",PerfPowerST4[[#This Row],[ExcludeHere]]="X"),NA(),GeneralTable[[#This Row],[Cons. MT]]),NA())</f>
        <v>#N/A</v>
      </c>
      <c r="F123" s="16" t="e">
        <f>IFERROR(IF(OR(GeneralTable[[#This Row],[Exclude From Chart]]="X",PerfPowerST4[[#This Row],[ExcludeHere]]="X"),NA(),GeneralTable[[#This Row],[Dur. MT]]),NA())</f>
        <v>#N/A</v>
      </c>
      <c r="G123" s="25" t="e">
        <f>1000000000/500/PerfPowerST4[[#This Row],[Cons. MT]]</f>
        <v>#N/A</v>
      </c>
      <c r="H123" s="25" t="e">
        <f>1000000000/1000/PerfPowerST4[[#This Row],[Cons. MT]]</f>
        <v>#N/A</v>
      </c>
      <c r="I123" s="25" t="e">
        <f>1000000000/2000/PerfPowerST4[[#This Row],[Cons. MT]]</f>
        <v>#N/A</v>
      </c>
      <c r="J123" s="25" t="e">
        <f>1000000000/3000/PerfPowerST4[[#This Row],[Cons. MT]]</f>
        <v>#N/A</v>
      </c>
      <c r="K123" s="25" t="e">
        <f>1000000000/4000/PerfPowerST4[[#This Row],[Cons. MT]]</f>
        <v>#N/A</v>
      </c>
      <c r="L123" s="25" t="e">
        <f>1000000000/5000/PerfPowerST4[[#This Row],[Cons. MT]]</f>
        <v>#N/A</v>
      </c>
      <c r="M123" s="25" t="e">
        <f>1000000000/6000/PerfPowerST4[[#This Row],[Cons. MT]]</f>
        <v>#N/A</v>
      </c>
      <c r="N123" s="25" t="e">
        <f>1000000000/7000/PerfPowerST4[[#This Row],[Cons. MT]]</f>
        <v>#N/A</v>
      </c>
      <c r="O123" s="25" t="e">
        <f>1000000000/8000/PerfPowerST4[[#This Row],[Cons. MT]]</f>
        <v>#N/A</v>
      </c>
      <c r="P123" s="25" t="e">
        <f>1000000000/9000/PerfPowerST4[[#This Row],[Cons. MT]]</f>
        <v>#N/A</v>
      </c>
      <c r="Q123" s="25" t="e">
        <f>1000000000/10000/PerfPowerST4[[#This Row],[Cons. MT]]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2022-09-30T15:37:14Z</dcterms:modified>
</cp:coreProperties>
</file>