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D12\GeoDate-VCL\Gdw\"/>
    </mc:Choice>
  </mc:AlternateContent>
  <xr:revisionPtr revIDLastSave="0" documentId="13_ncr:1_{A4E3E9FE-3DA3-4961-AD06-ADD6CCEADCAD}" xr6:coauthVersionLast="47" xr6:coauthVersionMax="47" xr10:uidLastSave="{00000000-0000-0000-0000-000000000000}"/>
  <bookViews>
    <workbookView xWindow="5430" yWindow="2130" windowWidth="21600" windowHeight="13110" xr2:uid="{F39AA8B5-8762-42E1-92D1-7B2A250CF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I2" i="1"/>
  <c r="I6" i="1" s="1"/>
  <c r="I7" i="1" s="1"/>
  <c r="I8" i="1" s="1"/>
  <c r="I9" i="1" s="1"/>
  <c r="I10" i="1" s="1"/>
  <c r="I11" i="1" s="1"/>
  <c r="H2" i="1"/>
  <c r="H6" i="1" s="1"/>
  <c r="H7" i="1" s="1"/>
  <c r="H8" i="1" s="1"/>
  <c r="H9" i="1" s="1"/>
  <c r="H10" i="1" s="1"/>
  <c r="H11" i="1" s="1"/>
  <c r="D6" i="1"/>
  <c r="D7" i="1" s="1"/>
  <c r="D8" i="1" s="1"/>
  <c r="D9" i="1" s="1"/>
  <c r="D10" i="1" s="1"/>
  <c r="B7" i="1"/>
  <c r="B8" i="1" s="1"/>
  <c r="K2" i="1"/>
  <c r="K6" i="1"/>
  <c r="K7" i="1"/>
  <c r="K9" i="1"/>
  <c r="G2" i="1"/>
  <c r="G3" i="1"/>
  <c r="B15" i="1" s="1"/>
  <c r="E15" i="1" s="1"/>
  <c r="B13" i="1"/>
  <c r="B9" i="1" l="1"/>
  <c r="B10" i="1" s="1"/>
</calcChain>
</file>

<file path=xl/sharedStrings.xml><?xml version="1.0" encoding="utf-8"?>
<sst xmlns="http://schemas.openxmlformats.org/spreadsheetml/2006/main" count="20" uniqueCount="19">
  <si>
    <t>Slope</t>
  </si>
  <si>
    <t>SlopeError</t>
  </si>
  <si>
    <t>Intercept</t>
  </si>
  <si>
    <t>InterceptError</t>
  </si>
  <si>
    <t>1 sigma</t>
  </si>
  <si>
    <t>Decay Const</t>
  </si>
  <si>
    <t>Uncertainty %</t>
  </si>
  <si>
    <t>1+slope*-intercept</t>
  </si>
  <si>
    <t>ln</t>
  </si>
  <si>
    <t>/decay</t>
  </si>
  <si>
    <t>Ma</t>
  </si>
  <si>
    <t>Initial ratio</t>
  </si>
  <si>
    <t>Initial ratio error</t>
  </si>
  <si>
    <t>percent</t>
  </si>
  <si>
    <t>from percent</t>
  </si>
  <si>
    <t>expected</t>
  </si>
  <si>
    <t>-1/Intercept*slope</t>
  </si>
  <si>
    <t>+ error</t>
  </si>
  <si>
    <t>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</si>
</sst>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2CCD-0F56-4DFE-9D28-1034DC5709B3}">
  <dimension ref="A1:K15"/>
  <sheetViews>
    <sheetView tabSelected="1" workbookViewId="0">
      <selection activeCell="A4" sqref="A4"/>
    </sheetView>
  </sheetViews>
  <sheetFormatPr defaultRowHeight="15" x14ac:dyDescent="0.25"/>
  <cols>
    <col min="1" max="1" width="23" customWidth="1"/>
    <col min="2" max="2" width="18" customWidth="1"/>
    <col min="4" max="4" width="15.42578125" customWidth="1"/>
    <col min="11" max="11" width="10" bestFit="1" customWidth="1"/>
  </cols>
  <sheetData>
    <row r="1" spans="1:11" x14ac:dyDescent="0.25">
      <c r="G1" t="s">
        <v>13</v>
      </c>
      <c r="H1" s="2" t="s">
        <v>17</v>
      </c>
      <c r="I1" s="2" t="s">
        <v>18</v>
      </c>
      <c r="K1" t="s">
        <v>15</v>
      </c>
    </row>
    <row r="2" spans="1:11" x14ac:dyDescent="0.25">
      <c r="A2" t="s">
        <v>0</v>
      </c>
      <c r="B2">
        <v>-6.8694194999999996E-3</v>
      </c>
      <c r="C2" t="s">
        <v>1</v>
      </c>
      <c r="D2">
        <v>1.47331E-3</v>
      </c>
      <c r="E2" t="s">
        <v>4</v>
      </c>
      <c r="G2">
        <f>100*D2/ABS(B2)</f>
        <v>21.447372663730903</v>
      </c>
      <c r="H2">
        <f>B2+D2</f>
        <v>-5.3961094999999994E-3</v>
      </c>
      <c r="I2">
        <f>B2-D2</f>
        <v>-8.3427294999999999E-3</v>
      </c>
      <c r="K2">
        <f>K6/(-1*B3)</f>
        <v>-3.3418880000055766E-3</v>
      </c>
    </row>
    <row r="3" spans="1:11" x14ac:dyDescent="0.25">
      <c r="A3" t="s">
        <v>2</v>
      </c>
      <c r="B3">
        <v>1.432477</v>
      </c>
      <c r="C3" t="s">
        <v>3</v>
      </c>
      <c r="D3">
        <v>0.302846</v>
      </c>
      <c r="G3">
        <f>100*D3/B3</f>
        <v>21.14142146784905</v>
      </c>
    </row>
    <row r="4" spans="1:11" x14ac:dyDescent="0.25">
      <c r="A4" t="s">
        <v>5</v>
      </c>
      <c r="B4" s="1">
        <v>1.6660000000000001E-11</v>
      </c>
      <c r="C4" t="s">
        <v>6</v>
      </c>
      <c r="D4">
        <v>0.31</v>
      </c>
    </row>
    <row r="6" spans="1:11" x14ac:dyDescent="0.25">
      <c r="A6" s="2" t="s">
        <v>16</v>
      </c>
      <c r="B6">
        <f>B2*-1/$B3</f>
        <v>4.7954832782655492E-3</v>
      </c>
      <c r="D6">
        <f>D2/B3</f>
        <v>1.028505169716512E-3</v>
      </c>
      <c r="H6">
        <f>H2*-1/$B3</f>
        <v>3.7669781085490372E-3</v>
      </c>
      <c r="I6">
        <f>I2*-1/$B3</f>
        <v>5.8239884479820616E-3</v>
      </c>
      <c r="K6">
        <f>K7-1</f>
        <v>4.7871776965839885E-3</v>
      </c>
    </row>
    <row r="7" spans="1:11" x14ac:dyDescent="0.25">
      <c r="A7" s="2" t="s">
        <v>7</v>
      </c>
      <c r="B7">
        <f>1+B6</f>
        <v>1.0047954832782655</v>
      </c>
      <c r="D7">
        <f>1+B6+D6</f>
        <v>1.005823988447982</v>
      </c>
      <c r="H7">
        <f>1+H6</f>
        <v>1.003766978108549</v>
      </c>
      <c r="I7">
        <f>1+I6</f>
        <v>1.005823988447982</v>
      </c>
      <c r="K7">
        <f>EXP(K9)</f>
        <v>1.004787177696584</v>
      </c>
    </row>
    <row r="8" spans="1:11" x14ac:dyDescent="0.25">
      <c r="A8" t="s">
        <v>8</v>
      </c>
      <c r="B8">
        <f>LN(B7)</f>
        <v>4.7840215766556783E-3</v>
      </c>
      <c r="D8">
        <f>LN(D7)</f>
        <v>5.8070945886195009E-3</v>
      </c>
      <c r="H8">
        <f>LN(H7)</f>
        <v>3.7599008142874027E-3</v>
      </c>
      <c r="I8">
        <f>LN(I7)</f>
        <v>5.8070945886195009E-3</v>
      </c>
    </row>
    <row r="9" spans="1:11" x14ac:dyDescent="0.25">
      <c r="A9" s="2" t="s">
        <v>9</v>
      </c>
      <c r="B9" s="1">
        <f>B8/$B4</f>
        <v>287156157.06216556</v>
      </c>
      <c r="D9" s="1">
        <f>D8/$B4</f>
        <v>348565101.3577131</v>
      </c>
      <c r="H9" s="1">
        <f>H8/$B4</f>
        <v>225684322.58627868</v>
      </c>
      <c r="I9" s="1">
        <f>I8/$B4</f>
        <v>348565101.3577131</v>
      </c>
      <c r="K9" s="1">
        <f>K10*1000000*B4</f>
        <v>4.7757555999999998E-3</v>
      </c>
    </row>
    <row r="10" spans="1:11" x14ac:dyDescent="0.25">
      <c r="A10" t="s">
        <v>10</v>
      </c>
      <c r="B10" s="3">
        <f>B9/1000000</f>
        <v>287.15615706216556</v>
      </c>
      <c r="D10" s="3">
        <f>D9/1000000</f>
        <v>348.5651013577131</v>
      </c>
      <c r="H10" s="3">
        <f>H9/1000000</f>
        <v>225.68432258627868</v>
      </c>
      <c r="I10" s="3">
        <f>I9/1000000</f>
        <v>348.5651013577131</v>
      </c>
      <c r="K10">
        <v>286.66000000000003</v>
      </c>
    </row>
    <row r="11" spans="1:11" x14ac:dyDescent="0.25">
      <c r="H11" s="3">
        <f>$B$10-H10</f>
        <v>61.47183447588688</v>
      </c>
      <c r="I11" s="3">
        <f>I10-$B$10</f>
        <v>61.408944295547542</v>
      </c>
    </row>
    <row r="13" spans="1:11" x14ac:dyDescent="0.25">
      <c r="A13" t="s">
        <v>11</v>
      </c>
      <c r="B13">
        <f>1/B3</f>
        <v>0.69809148768182661</v>
      </c>
    </row>
    <row r="14" spans="1:11" x14ac:dyDescent="0.25">
      <c r="A14" t="s">
        <v>12</v>
      </c>
    </row>
    <row r="15" spans="1:11" x14ac:dyDescent="0.25">
      <c r="A15" t="s">
        <v>14</v>
      </c>
      <c r="B15">
        <f>B13*G3/100</f>
        <v>0.14758646364199249</v>
      </c>
      <c r="C15" t="s">
        <v>4</v>
      </c>
      <c r="E15">
        <f>B15*1.96</f>
        <v>0.28926946873830528</v>
      </c>
      <c r="F15" s="4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Bruce Eglington</cp:lastModifiedBy>
  <dcterms:created xsi:type="dcterms:W3CDTF">2024-02-13T07:29:46Z</dcterms:created>
  <dcterms:modified xsi:type="dcterms:W3CDTF">2024-04-21T06:37:58Z</dcterms:modified>
</cp:coreProperties>
</file>