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SH/Desktop/"/>
    </mc:Choice>
  </mc:AlternateContent>
  <bookViews>
    <workbookView xWindow="1040" yWindow="460" windowWidth="25940" windowHeight="14140" tabRatio="50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46" i="1"/>
  <c r="B7" i="1"/>
  <c r="L25" i="1"/>
  <c r="B5" i="1"/>
  <c r="B4" i="1"/>
  <c r="J33" i="1"/>
  <c r="B6" i="1"/>
  <c r="E23" i="1" l="1"/>
  <c r="F32" i="1"/>
  <c r="E32" i="1"/>
  <c r="E21" i="1"/>
  <c r="F22" i="1"/>
  <c r="F21" i="1"/>
  <c r="D22" i="1"/>
  <c r="D23" i="1" s="1"/>
  <c r="F23" i="1" s="1"/>
  <c r="D33" i="1"/>
  <c r="K12" i="1" s="1"/>
  <c r="J19" i="1"/>
  <c r="J20" i="1" s="1"/>
  <c r="J21" i="1" s="1"/>
  <c r="J22" i="1" s="1"/>
  <c r="J23" i="1" s="1"/>
  <c r="K4" i="1"/>
  <c r="J5" i="1"/>
  <c r="K5" i="1" s="1"/>
  <c r="J6" i="1" s="1"/>
  <c r="K6" i="1" s="1"/>
  <c r="J7" i="1" s="1"/>
  <c r="K7" i="1" s="1"/>
  <c r="J8" i="1" s="1"/>
  <c r="K8" i="1" s="1"/>
  <c r="C32" i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22" i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14" i="1"/>
  <c r="J35" i="1" s="1"/>
  <c r="F33" i="1" l="1"/>
  <c r="E22" i="1"/>
  <c r="E33" i="1"/>
  <c r="D34" i="1"/>
  <c r="J34" i="1"/>
  <c r="J38" i="1" s="1"/>
  <c r="J13" i="1"/>
  <c r="D24" i="1"/>
  <c r="J12" i="1"/>
  <c r="L12" i="1" s="1"/>
  <c r="J25" i="1" s="1"/>
  <c r="D35" i="1" l="1"/>
  <c r="E34" i="1"/>
  <c r="F34" i="1"/>
  <c r="K13" i="1"/>
  <c r="K14" i="1"/>
  <c r="F24" i="1"/>
  <c r="E24" i="1"/>
  <c r="L13" i="1"/>
  <c r="J26" i="1" s="1"/>
  <c r="D25" i="1"/>
  <c r="J14" i="1"/>
  <c r="L14" i="1" s="1"/>
  <c r="J27" i="1" s="1"/>
  <c r="J39" i="1" l="1"/>
  <c r="L26" i="1"/>
  <c r="J40" i="1"/>
  <c r="L27" i="1"/>
  <c r="F25" i="1"/>
  <c r="E25" i="1"/>
  <c r="E35" i="1"/>
  <c r="F35" i="1"/>
  <c r="D36" i="1"/>
  <c r="D26" i="1"/>
  <c r="J15" i="1"/>
  <c r="F26" i="1" l="1"/>
  <c r="E26" i="1"/>
  <c r="E36" i="1"/>
  <c r="F36" i="1"/>
  <c r="D37" i="1"/>
  <c r="K15" i="1"/>
  <c r="L15" i="1" s="1"/>
  <c r="J28" i="1" s="1"/>
  <c r="J16" i="1"/>
  <c r="D27" i="1"/>
  <c r="J41" i="1" l="1"/>
  <c r="L28" i="1"/>
  <c r="D38" i="1"/>
  <c r="E37" i="1"/>
  <c r="F37" i="1"/>
  <c r="K16" i="1"/>
  <c r="L16" i="1" s="1"/>
  <c r="J29" i="1" s="1"/>
  <c r="F27" i="1"/>
  <c r="E27" i="1"/>
  <c r="J42" i="1" l="1"/>
  <c r="L29" i="1"/>
  <c r="E38" i="1"/>
  <c r="F38" i="1"/>
</calcChain>
</file>

<file path=xl/sharedStrings.xml><?xml version="1.0" encoding="utf-8"?>
<sst xmlns="http://schemas.openxmlformats.org/spreadsheetml/2006/main" count="51" uniqueCount="46">
  <si>
    <t>Purchase Price</t>
  </si>
  <si>
    <t>Purchase Date</t>
  </si>
  <si>
    <t>Imporvements</t>
  </si>
  <si>
    <t>Closing Costs</t>
  </si>
  <si>
    <t>Termial CAP</t>
  </si>
  <si>
    <t>Bldg Size sf</t>
  </si>
  <si>
    <t>Loan</t>
  </si>
  <si>
    <t>rate</t>
  </si>
  <si>
    <t>amort</t>
  </si>
  <si>
    <t>pmt</t>
  </si>
  <si>
    <t>Tenant 1  Furniture</t>
  </si>
  <si>
    <t>Start Date</t>
  </si>
  <si>
    <t>End Date</t>
  </si>
  <si>
    <t>Monthly Rent</t>
  </si>
  <si>
    <t>Tenant 2</t>
  </si>
  <si>
    <t>RAW DATA - Hard Coded in objects</t>
  </si>
  <si>
    <t>expenses</t>
  </si>
  <si>
    <t>tax</t>
  </si>
  <si>
    <t>Utilities</t>
  </si>
  <si>
    <t>repairs</t>
  </si>
  <si>
    <t>landscaiping</t>
  </si>
  <si>
    <t>management</t>
  </si>
  <si>
    <t>leasing</t>
  </si>
  <si>
    <t>growth</t>
  </si>
  <si>
    <t>Calculated Fields</t>
  </si>
  <si>
    <t>modelYears</t>
  </si>
  <si>
    <t>start</t>
  </si>
  <si>
    <t>end</t>
  </si>
  <si>
    <t>modelRent</t>
  </si>
  <si>
    <t>tenant 1</t>
  </si>
  <si>
    <t>tenant 2</t>
  </si>
  <si>
    <t>Total</t>
  </si>
  <si>
    <t>model expensese</t>
  </si>
  <si>
    <t>modelNOI</t>
  </si>
  <si>
    <t>modelCash on Cash</t>
  </si>
  <si>
    <t>building basss</t>
  </si>
  <si>
    <t>equity</t>
  </si>
  <si>
    <t>cash on cash%</t>
  </si>
  <si>
    <t>debt service</t>
  </si>
  <si>
    <t>Tenant 1 size</t>
  </si>
  <si>
    <t>rent / SF</t>
  </si>
  <si>
    <t>anualized</t>
  </si>
  <si>
    <t>Tenant 2 size</t>
  </si>
  <si>
    <t>Distillery</t>
  </si>
  <si>
    <t>Test Value change</t>
  </si>
  <si>
    <t>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</si>
</sst>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9" formatCode="_(* #,##0_);_(* \(#,##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6" fontId="0" fillId="0" borderId="0" xfId="0" applyNumberFormat="1" applyBorder="1"/>
    <xf numFmtId="10" fontId="0" fillId="0" borderId="0" xfId="0" applyNumberFormat="1" applyBorder="1"/>
    <xf numFmtId="3" fontId="0" fillId="0" borderId="0" xfId="0" applyNumberFormat="1" applyBorder="1"/>
    <xf numFmtId="9" fontId="0" fillId="0" borderId="0" xfId="0" applyNumberFormat="1" applyBorder="1"/>
    <xf numFmtId="8" fontId="0" fillId="0" borderId="0" xfId="0" applyNumberFormat="1" applyBorder="1"/>
    <xf numFmtId="164" fontId="0" fillId="0" borderId="0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3" fillId="0" borderId="1" xfId="0" applyFont="1" applyBorder="1"/>
    <xf numFmtId="0" fontId="3" fillId="0" borderId="4" xfId="0" applyFont="1" applyBorder="1"/>
    <xf numFmtId="44" fontId="0" fillId="0" borderId="0" xfId="0" applyNumberFormat="1" applyBorder="1"/>
    <xf numFmtId="164" fontId="0" fillId="0" borderId="0" xfId="0" applyNumberFormat="1" applyBorder="1"/>
    <xf numFmtId="44" fontId="0" fillId="0" borderId="5" xfId="0" applyNumberFormat="1" applyBorder="1"/>
    <xf numFmtId="44" fontId="0" fillId="0" borderId="0" xfId="1" applyFont="1" applyBorder="1"/>
    <xf numFmtId="10" fontId="0" fillId="0" borderId="0" xfId="2" applyNumberFormat="1" applyFont="1" applyBorder="1"/>
    <xf numFmtId="0" fontId="3" fillId="0" borderId="6" xfId="0" applyFont="1" applyBorder="1"/>
    <xf numFmtId="0" fontId="0" fillId="0" borderId="0" xfId="0" applyFill="1" applyBorder="1"/>
    <xf numFmtId="169" fontId="0" fillId="0" borderId="0" xfId="3" applyNumberFormat="1" applyFont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8" workbookViewId="0">
      <selection activeCell="D12" sqref="D12"/>
    </sheetView>
  </sheetViews>
  <sheetFormatPr baseColWidth="10" defaultRowHeight="21" x14ac:dyDescent="0.25"/>
  <cols>
    <col min="1" max="1" width="18.140625" customWidth="1"/>
    <col min="2" max="2" width="12.28515625" bestFit="1" customWidth="1"/>
    <col min="4" max="4" width="12.5703125" bestFit="1" customWidth="1"/>
    <col min="5" max="5" width="11.28515625" customWidth="1"/>
    <col min="8" max="8" width="10.7109375" style="18"/>
    <col min="9" max="9" width="14.28515625" customWidth="1"/>
    <col min="10" max="10" width="12.28515625" bestFit="1" customWidth="1"/>
    <col min="12" max="12" width="14.5703125" bestFit="1" customWidth="1"/>
  </cols>
  <sheetData>
    <row r="1" spans="1:12" ht="22" thickBot="1" x14ac:dyDescent="0.3">
      <c r="A1" s="1" t="s">
        <v>15</v>
      </c>
      <c r="H1" s="18" t="s">
        <v>24</v>
      </c>
    </row>
    <row r="2" spans="1:12" x14ac:dyDescent="0.25">
      <c r="A2" s="2"/>
      <c r="B2" s="3"/>
      <c r="C2" s="3"/>
      <c r="D2" s="3"/>
      <c r="E2" s="3"/>
      <c r="F2" s="4"/>
      <c r="H2" s="19"/>
      <c r="I2" s="3"/>
      <c r="J2" s="3"/>
      <c r="K2" s="3"/>
      <c r="L2" s="4"/>
    </row>
    <row r="3" spans="1:12" x14ac:dyDescent="0.25">
      <c r="A3" s="5" t="s">
        <v>1</v>
      </c>
      <c r="B3" s="6">
        <v>42809</v>
      </c>
      <c r="C3" s="7"/>
      <c r="D3" s="7" t="s">
        <v>44</v>
      </c>
      <c r="E3" s="7"/>
      <c r="F3" s="8"/>
      <c r="H3" s="20" t="s">
        <v>25</v>
      </c>
      <c r="I3" s="7"/>
      <c r="J3" s="7" t="s">
        <v>26</v>
      </c>
      <c r="K3" s="7" t="s">
        <v>27</v>
      </c>
      <c r="L3" s="8"/>
    </row>
    <row r="4" spans="1:12" x14ac:dyDescent="0.25">
      <c r="A4" s="5" t="s">
        <v>0</v>
      </c>
      <c r="B4" s="9">
        <f>4100000+D4</f>
        <v>4100000</v>
      </c>
      <c r="C4" s="7"/>
      <c r="D4" s="11">
        <v>0</v>
      </c>
      <c r="E4" s="7"/>
      <c r="F4" s="8"/>
      <c r="H4" s="20"/>
      <c r="I4" s="7">
        <v>0</v>
      </c>
      <c r="J4" s="6">
        <v>42826</v>
      </c>
      <c r="K4" s="6">
        <f>J4+364</f>
        <v>43190</v>
      </c>
      <c r="L4" s="8"/>
    </row>
    <row r="5" spans="1:12" x14ac:dyDescent="0.25">
      <c r="A5" s="5" t="s">
        <v>2</v>
      </c>
      <c r="B5" s="9">
        <f>1200000+D5</f>
        <v>1200000</v>
      </c>
      <c r="C5" s="7"/>
      <c r="D5" s="28">
        <v>0</v>
      </c>
      <c r="E5" s="7"/>
      <c r="F5" s="8"/>
      <c r="H5" s="20"/>
      <c r="I5" s="7">
        <v>1</v>
      </c>
      <c r="J5" s="6">
        <f>K4+1</f>
        <v>43191</v>
      </c>
      <c r="K5" s="6">
        <f>J5+364</f>
        <v>43555</v>
      </c>
      <c r="L5" s="8"/>
    </row>
    <row r="6" spans="1:12" x14ac:dyDescent="0.25">
      <c r="A6" s="5" t="s">
        <v>3</v>
      </c>
      <c r="B6" s="9">
        <f>B4*2%</f>
        <v>82000</v>
      </c>
      <c r="C6" s="7"/>
      <c r="D6" s="7"/>
      <c r="E6" s="7"/>
      <c r="F6" s="8"/>
      <c r="H6" s="20"/>
      <c r="I6" s="7">
        <v>2</v>
      </c>
      <c r="J6" s="6">
        <f t="shared" ref="J6:J8" si="0">K5+1</f>
        <v>43556</v>
      </c>
      <c r="K6" s="6">
        <f t="shared" ref="K6:K8" si="1">J6+364</f>
        <v>43920</v>
      </c>
      <c r="L6" s="8"/>
    </row>
    <row r="7" spans="1:12" x14ac:dyDescent="0.25">
      <c r="A7" s="5" t="s">
        <v>4</v>
      </c>
      <c r="B7" s="10">
        <f>6.5%+D7</f>
        <v>6.5000000000000002E-2</v>
      </c>
      <c r="C7" s="7"/>
      <c r="D7" s="10">
        <v>0</v>
      </c>
      <c r="E7" s="7"/>
      <c r="F7" s="8"/>
      <c r="H7" s="20"/>
      <c r="I7" s="7">
        <v>3</v>
      </c>
      <c r="J7" s="6">
        <f t="shared" si="0"/>
        <v>43921</v>
      </c>
      <c r="K7" s="6">
        <f t="shared" si="1"/>
        <v>44285</v>
      </c>
      <c r="L7" s="8"/>
    </row>
    <row r="8" spans="1:12" x14ac:dyDescent="0.25">
      <c r="A8" s="5" t="s">
        <v>5</v>
      </c>
      <c r="B8" s="11">
        <v>50000</v>
      </c>
      <c r="C8" s="7"/>
      <c r="D8" s="7"/>
      <c r="E8" s="7"/>
      <c r="F8" s="8"/>
      <c r="H8" s="20"/>
      <c r="I8" s="7">
        <v>4</v>
      </c>
      <c r="J8" s="6">
        <f t="shared" si="0"/>
        <v>44286</v>
      </c>
      <c r="K8" s="6">
        <f t="shared" si="1"/>
        <v>44650</v>
      </c>
      <c r="L8" s="8"/>
    </row>
    <row r="9" spans="1:12" x14ac:dyDescent="0.25">
      <c r="A9" s="5"/>
      <c r="B9" s="7"/>
      <c r="C9" s="7"/>
      <c r="D9" s="7"/>
      <c r="E9" s="7"/>
      <c r="F9" s="8"/>
      <c r="H9" s="20"/>
      <c r="I9" s="7"/>
      <c r="J9" s="7"/>
      <c r="K9" s="7"/>
      <c r="L9" s="8"/>
    </row>
    <row r="10" spans="1:12" x14ac:dyDescent="0.25">
      <c r="A10" s="5"/>
      <c r="B10" s="7"/>
      <c r="C10" s="7"/>
      <c r="D10" s="7"/>
      <c r="E10" s="7"/>
      <c r="F10" s="8"/>
      <c r="H10" s="20"/>
      <c r="I10" s="7"/>
      <c r="J10" s="7"/>
      <c r="K10" s="7"/>
      <c r="L10" s="8"/>
    </row>
    <row r="11" spans="1:12" x14ac:dyDescent="0.25">
      <c r="A11" s="5" t="s">
        <v>6</v>
      </c>
      <c r="B11" s="9">
        <f>75%*B4+D11</f>
        <v>3075000</v>
      </c>
      <c r="C11" s="7"/>
      <c r="D11" s="11">
        <v>0</v>
      </c>
      <c r="E11" s="7"/>
      <c r="F11" s="8"/>
      <c r="H11" s="20"/>
      <c r="I11" s="7"/>
      <c r="J11" s="7" t="s">
        <v>29</v>
      </c>
      <c r="K11" s="7" t="s">
        <v>30</v>
      </c>
      <c r="L11" s="8" t="s">
        <v>31</v>
      </c>
    </row>
    <row r="12" spans="1:12" x14ac:dyDescent="0.25">
      <c r="A12" s="5" t="s">
        <v>7</v>
      </c>
      <c r="B12" s="12">
        <v>0.1</v>
      </c>
      <c r="C12" s="7"/>
      <c r="D12" s="7"/>
      <c r="E12" s="7"/>
      <c r="F12" s="8"/>
      <c r="H12" s="20" t="s">
        <v>28</v>
      </c>
      <c r="I12" s="7">
        <v>0</v>
      </c>
      <c r="J12" s="21">
        <f>D22*12</f>
        <v>543241.79999999993</v>
      </c>
      <c r="K12" s="22">
        <f>D32*2+D33*10</f>
        <v>539000</v>
      </c>
      <c r="L12" s="23">
        <f>SUM(J12:K12)</f>
        <v>1082241.7999999998</v>
      </c>
    </row>
    <row r="13" spans="1:12" x14ac:dyDescent="0.25">
      <c r="A13" s="5" t="s">
        <v>8</v>
      </c>
      <c r="B13" s="7">
        <v>25</v>
      </c>
      <c r="C13" s="7"/>
      <c r="D13" s="7"/>
      <c r="E13" s="7"/>
      <c r="F13" s="8"/>
      <c r="H13" s="20"/>
      <c r="I13" s="7">
        <v>1</v>
      </c>
      <c r="J13" s="21">
        <f>D23*12</f>
        <v>556822.84499999986</v>
      </c>
      <c r="K13" s="22">
        <f>D33*2+D34*10</f>
        <v>552474.99999999988</v>
      </c>
      <c r="L13" s="23">
        <f t="shared" ref="L13:L16" si="2">SUM(J13:K13)</f>
        <v>1109297.8449999997</v>
      </c>
    </row>
    <row r="14" spans="1:12" x14ac:dyDescent="0.25">
      <c r="A14" s="5" t="s">
        <v>9</v>
      </c>
      <c r="B14" s="13">
        <f>PMT(B12,B13,B11)</f>
        <v>-338766.82198431413</v>
      </c>
      <c r="C14" s="7"/>
      <c r="D14" s="7"/>
      <c r="E14" s="7"/>
      <c r="F14" s="8"/>
      <c r="H14" s="20"/>
      <c r="I14" s="7">
        <v>2</v>
      </c>
      <c r="J14" s="21">
        <f>D24*12</f>
        <v>570743.41612499976</v>
      </c>
      <c r="K14" s="22">
        <f>D34*2+D35*10</f>
        <v>566286.87499999977</v>
      </c>
      <c r="L14" s="23">
        <f t="shared" si="2"/>
        <v>1137030.2911249995</v>
      </c>
    </row>
    <row r="15" spans="1:12" x14ac:dyDescent="0.25">
      <c r="A15" s="5"/>
      <c r="B15" s="7"/>
      <c r="C15" s="7"/>
      <c r="D15" s="7"/>
      <c r="E15" s="7"/>
      <c r="F15" s="8"/>
      <c r="H15" s="20"/>
      <c r="I15" s="7">
        <v>3</v>
      </c>
      <c r="J15" s="21">
        <f>D25*12</f>
        <v>585012.00152812479</v>
      </c>
      <c r="K15" s="22">
        <f>D35*2+D36*10</f>
        <v>580444.04687499965</v>
      </c>
      <c r="L15" s="23">
        <f t="shared" si="2"/>
        <v>1165456.0484031243</v>
      </c>
    </row>
    <row r="16" spans="1:12" x14ac:dyDescent="0.25">
      <c r="A16" s="5"/>
      <c r="B16" s="7"/>
      <c r="C16" s="7"/>
      <c r="D16" s="7"/>
      <c r="E16" s="7"/>
      <c r="F16" s="8"/>
      <c r="H16" s="20"/>
      <c r="I16" s="7">
        <v>4</v>
      </c>
      <c r="J16" s="21">
        <f>D26*12</f>
        <v>599637.30156632781</v>
      </c>
      <c r="K16" s="22">
        <f>D36*2+D37*10</f>
        <v>594955.14804687467</v>
      </c>
      <c r="L16" s="23">
        <f t="shared" si="2"/>
        <v>1194592.4496132024</v>
      </c>
    </row>
    <row r="17" spans="1:12" x14ac:dyDescent="0.25">
      <c r="A17" s="5" t="s">
        <v>39</v>
      </c>
      <c r="B17" s="11">
        <v>20000</v>
      </c>
      <c r="C17" s="7"/>
      <c r="D17" s="7"/>
      <c r="E17" s="7"/>
      <c r="F17" s="8"/>
      <c r="H17" s="20"/>
      <c r="I17" s="7"/>
      <c r="J17" s="7"/>
      <c r="K17" s="7"/>
      <c r="L17" s="8"/>
    </row>
    <row r="18" spans="1:12" x14ac:dyDescent="0.25">
      <c r="A18" s="5"/>
      <c r="B18" s="7"/>
      <c r="C18" s="7"/>
      <c r="D18" s="7"/>
      <c r="E18" s="7"/>
      <c r="F18" s="8"/>
      <c r="H18" s="20" t="s">
        <v>32</v>
      </c>
      <c r="I18" s="7"/>
      <c r="J18" s="7"/>
      <c r="K18" s="7"/>
      <c r="L18" s="8"/>
    </row>
    <row r="19" spans="1:12" x14ac:dyDescent="0.25">
      <c r="A19" s="5" t="s">
        <v>10</v>
      </c>
      <c r="B19" s="7"/>
      <c r="C19" s="7"/>
      <c r="D19" s="7"/>
      <c r="E19" s="7"/>
      <c r="F19" s="8"/>
      <c r="H19" s="20"/>
      <c r="I19" s="7">
        <v>0</v>
      </c>
      <c r="J19" s="24">
        <f>SUM(C40:C45)</f>
        <v>145000</v>
      </c>
      <c r="K19" s="7"/>
      <c r="L19" s="8"/>
    </row>
    <row r="20" spans="1:12" x14ac:dyDescent="0.25">
      <c r="A20" s="5"/>
      <c r="B20" s="7" t="s">
        <v>11</v>
      </c>
      <c r="C20" s="7" t="s">
        <v>12</v>
      </c>
      <c r="D20" s="7" t="s">
        <v>13</v>
      </c>
      <c r="E20" s="27" t="s">
        <v>41</v>
      </c>
      <c r="F20" s="8" t="s">
        <v>40</v>
      </c>
      <c r="H20" s="20"/>
      <c r="I20" s="7">
        <v>1</v>
      </c>
      <c r="J20" s="24">
        <f>J19*(1+$C$46)</f>
        <v>147900</v>
      </c>
      <c r="K20" s="7"/>
      <c r="L20" s="8"/>
    </row>
    <row r="21" spans="1:12" x14ac:dyDescent="0.25">
      <c r="A21" s="5"/>
      <c r="B21" s="6">
        <v>42461</v>
      </c>
      <c r="C21" s="6">
        <v>42825</v>
      </c>
      <c r="D21" s="14">
        <v>44166</v>
      </c>
      <c r="E21" s="14">
        <f>D21*12</f>
        <v>529992</v>
      </c>
      <c r="F21" s="23">
        <f>D21*12/B$17</f>
        <v>26.499600000000001</v>
      </c>
      <c r="H21" s="20"/>
      <c r="I21" s="7">
        <v>2</v>
      </c>
      <c r="J21" s="24">
        <f>J20*(1+$C$46)</f>
        <v>150858</v>
      </c>
      <c r="K21" s="7"/>
      <c r="L21" s="8"/>
    </row>
    <row r="22" spans="1:12" x14ac:dyDescent="0.25">
      <c r="A22" s="5"/>
      <c r="B22" s="6">
        <f>C21+1</f>
        <v>42826</v>
      </c>
      <c r="C22" s="6">
        <f>B22+364</f>
        <v>43190</v>
      </c>
      <c r="D22" s="14">
        <f>D21*1.025</f>
        <v>45270.149999999994</v>
      </c>
      <c r="E22" s="14">
        <f t="shared" ref="E22:E27" si="3">D22*12</f>
        <v>543241.79999999993</v>
      </c>
      <c r="F22" s="23">
        <f t="shared" ref="F22:F27" si="4">D22*12/B$17</f>
        <v>27.162089999999996</v>
      </c>
      <c r="H22" s="20"/>
      <c r="I22" s="7">
        <v>3</v>
      </c>
      <c r="J22" s="24">
        <f>J21*(1+$C$46)</f>
        <v>153875.16</v>
      </c>
      <c r="K22" s="7"/>
      <c r="L22" s="8"/>
    </row>
    <row r="23" spans="1:12" x14ac:dyDescent="0.25">
      <c r="A23" s="5"/>
      <c r="B23" s="6">
        <f t="shared" ref="B23:B27" si="5">C22+1</f>
        <v>43191</v>
      </c>
      <c r="C23" s="6">
        <f t="shared" ref="C23:C27" si="6">B23+364</f>
        <v>43555</v>
      </c>
      <c r="D23" s="14">
        <f t="shared" ref="D23:D25" si="7">D22*1.025</f>
        <v>46401.90374999999</v>
      </c>
      <c r="E23" s="14">
        <f t="shared" si="3"/>
        <v>556822.84499999986</v>
      </c>
      <c r="F23" s="23">
        <f t="shared" si="4"/>
        <v>27.841142249999994</v>
      </c>
      <c r="H23" s="20"/>
      <c r="I23" s="7">
        <v>4</v>
      </c>
      <c r="J23" s="24">
        <f>J22*(1+$C$46)</f>
        <v>156952.66320000001</v>
      </c>
      <c r="K23" s="7"/>
      <c r="L23" s="8"/>
    </row>
    <row r="24" spans="1:12" x14ac:dyDescent="0.25">
      <c r="A24" s="5"/>
      <c r="B24" s="6">
        <f t="shared" si="5"/>
        <v>43556</v>
      </c>
      <c r="C24" s="6">
        <f>B24+365</f>
        <v>43921</v>
      </c>
      <c r="D24" s="14">
        <f t="shared" si="7"/>
        <v>47561.951343749985</v>
      </c>
      <c r="E24" s="14">
        <f t="shared" si="3"/>
        <v>570743.41612499976</v>
      </c>
      <c r="F24" s="23">
        <f t="shared" si="4"/>
        <v>28.537170806249989</v>
      </c>
      <c r="H24" s="20"/>
      <c r="I24" s="7"/>
      <c r="J24" s="7"/>
      <c r="K24" s="7"/>
      <c r="L24" s="8" t="s">
        <v>45</v>
      </c>
    </row>
    <row r="25" spans="1:12" x14ac:dyDescent="0.25">
      <c r="A25" s="5"/>
      <c r="B25" s="6">
        <f t="shared" si="5"/>
        <v>43922</v>
      </c>
      <c r="C25" s="6">
        <f t="shared" si="6"/>
        <v>44286</v>
      </c>
      <c r="D25" s="14">
        <f t="shared" si="7"/>
        <v>48751.00012734373</v>
      </c>
      <c r="E25" s="14">
        <f t="shared" si="3"/>
        <v>585012.00152812479</v>
      </c>
      <c r="F25" s="23">
        <f t="shared" si="4"/>
        <v>29.25060007640624</v>
      </c>
      <c r="H25" s="20" t="s">
        <v>33</v>
      </c>
      <c r="I25" s="7">
        <v>0</v>
      </c>
      <c r="J25" s="14">
        <f>L12-J19</f>
        <v>937241.79999999981</v>
      </c>
      <c r="K25" s="7"/>
      <c r="L25" s="23">
        <f>J25/$B$7</f>
        <v>14419104.615384612</v>
      </c>
    </row>
    <row r="26" spans="1:12" x14ac:dyDescent="0.25">
      <c r="A26" s="5"/>
      <c r="B26" s="6">
        <f t="shared" si="5"/>
        <v>44287</v>
      </c>
      <c r="C26" s="6">
        <f t="shared" si="6"/>
        <v>44651</v>
      </c>
      <c r="D26" s="14">
        <f t="shared" ref="D26:D27" si="8">D25*1.025</f>
        <v>49969.77513052732</v>
      </c>
      <c r="E26" s="14">
        <f t="shared" si="3"/>
        <v>599637.30156632781</v>
      </c>
      <c r="F26" s="23">
        <f t="shared" si="4"/>
        <v>29.981865078316389</v>
      </c>
      <c r="H26" s="20"/>
      <c r="I26" s="7">
        <v>1</v>
      </c>
      <c r="J26" s="14">
        <f t="shared" ref="J26:J27" si="9">L13-J20</f>
        <v>961397.84499999974</v>
      </c>
      <c r="K26" s="7"/>
      <c r="L26" s="23">
        <f t="shared" ref="L26:L29" si="10">J26/$B$7</f>
        <v>14790736.076923072</v>
      </c>
    </row>
    <row r="27" spans="1:12" x14ac:dyDescent="0.25">
      <c r="A27" s="5"/>
      <c r="B27" s="6">
        <f t="shared" si="5"/>
        <v>44652</v>
      </c>
      <c r="C27" s="6">
        <f t="shared" si="6"/>
        <v>45016</v>
      </c>
      <c r="D27" s="14">
        <f t="shared" si="8"/>
        <v>51219.019508790501</v>
      </c>
      <c r="E27" s="14">
        <f t="shared" si="3"/>
        <v>614628.23410548596</v>
      </c>
      <c r="F27" s="23">
        <f t="shared" si="4"/>
        <v>30.731411705274297</v>
      </c>
      <c r="H27" s="20"/>
      <c r="I27" s="7">
        <v>2</v>
      </c>
      <c r="J27" s="14">
        <f t="shared" si="9"/>
        <v>986172.29112499952</v>
      </c>
      <c r="K27" s="7"/>
      <c r="L27" s="23">
        <f t="shared" si="10"/>
        <v>15171881.40192307</v>
      </c>
    </row>
    <row r="28" spans="1:12" x14ac:dyDescent="0.25">
      <c r="A28" s="5"/>
      <c r="B28" s="6"/>
      <c r="C28" s="6"/>
      <c r="D28" s="14"/>
      <c r="E28" s="14"/>
      <c r="F28" s="23"/>
      <c r="H28" s="20"/>
      <c r="I28" s="7">
        <v>3</v>
      </c>
      <c r="J28" s="14">
        <f>L15-J22</f>
        <v>1011580.8884031243</v>
      </c>
      <c r="K28" s="7"/>
      <c r="L28" s="23">
        <f t="shared" si="10"/>
        <v>15562782.898509605</v>
      </c>
    </row>
    <row r="29" spans="1:12" x14ac:dyDescent="0.25">
      <c r="A29" s="5" t="s">
        <v>42</v>
      </c>
      <c r="B29" s="11">
        <v>30000</v>
      </c>
      <c r="C29" s="6"/>
      <c r="D29" s="14"/>
      <c r="E29" s="14"/>
      <c r="F29" s="23"/>
      <c r="H29" s="20"/>
      <c r="I29" s="7">
        <v>4</v>
      </c>
      <c r="J29" s="14">
        <f>L16-J23</f>
        <v>1037639.7864132023</v>
      </c>
      <c r="K29" s="7"/>
      <c r="L29" s="23">
        <f t="shared" si="10"/>
        <v>15963689.021741573</v>
      </c>
    </row>
    <row r="30" spans="1:12" x14ac:dyDescent="0.25">
      <c r="A30" s="5"/>
      <c r="B30" s="7"/>
      <c r="C30" s="7"/>
      <c r="D30" s="7"/>
      <c r="E30" s="7"/>
      <c r="F30" s="8"/>
      <c r="H30" s="20"/>
      <c r="I30" s="7"/>
      <c r="J30" s="24"/>
      <c r="K30" s="7"/>
      <c r="L30" s="8"/>
    </row>
    <row r="31" spans="1:12" x14ac:dyDescent="0.25">
      <c r="A31" s="5" t="s">
        <v>14</v>
      </c>
      <c r="B31" s="7" t="s">
        <v>11</v>
      </c>
      <c r="C31" s="7" t="s">
        <v>12</v>
      </c>
      <c r="D31" s="14" t="s">
        <v>13</v>
      </c>
      <c r="E31" s="27" t="s">
        <v>41</v>
      </c>
      <c r="F31" s="8" t="s">
        <v>40</v>
      </c>
      <c r="H31" s="20" t="s">
        <v>34</v>
      </c>
      <c r="I31" s="7"/>
      <c r="J31" s="7"/>
      <c r="K31" s="7"/>
      <c r="L31" s="8"/>
    </row>
    <row r="32" spans="1:12" x14ac:dyDescent="0.25">
      <c r="A32" s="5" t="s">
        <v>43</v>
      </c>
      <c r="B32" s="6">
        <v>42522</v>
      </c>
      <c r="C32" s="6">
        <f>B32+364</f>
        <v>42886</v>
      </c>
      <c r="D32" s="14">
        <v>44000</v>
      </c>
      <c r="E32" s="14">
        <f>D32*12</f>
        <v>528000</v>
      </c>
      <c r="F32" s="23">
        <f>D32*12/B$29</f>
        <v>17.600000000000001</v>
      </c>
      <c r="H32" s="20"/>
      <c r="I32" s="7"/>
      <c r="J32" s="7"/>
      <c r="K32" s="7"/>
      <c r="L32" s="8"/>
    </row>
    <row r="33" spans="1:12" x14ac:dyDescent="0.25">
      <c r="A33" s="5"/>
      <c r="B33" s="6">
        <f>C32+1</f>
        <v>42887</v>
      </c>
      <c r="C33" s="6">
        <f>B33+364</f>
        <v>43251</v>
      </c>
      <c r="D33" s="14">
        <f>D32*1.025</f>
        <v>45099.999999999993</v>
      </c>
      <c r="E33" s="14">
        <f t="shared" ref="E33:E38" si="11">D33*12</f>
        <v>541199.99999999988</v>
      </c>
      <c r="F33" s="23">
        <f t="shared" ref="F33:F38" si="12">D33*12/B$29</f>
        <v>18.039999999999996</v>
      </c>
      <c r="H33" s="20"/>
      <c r="I33" s="7" t="s">
        <v>35</v>
      </c>
      <c r="J33" s="9">
        <f>B4+B5</f>
        <v>5300000</v>
      </c>
      <c r="K33" s="7"/>
      <c r="L33" s="8"/>
    </row>
    <row r="34" spans="1:12" x14ac:dyDescent="0.25">
      <c r="A34" s="5"/>
      <c r="B34" s="6">
        <f t="shared" ref="B34:B38" si="13">C33+1</f>
        <v>43252</v>
      </c>
      <c r="C34" s="6">
        <f t="shared" ref="C34:C38" si="14">B34+364</f>
        <v>43616</v>
      </c>
      <c r="D34" s="14">
        <f t="shared" ref="D34:D38" si="15">D33*1.025</f>
        <v>46227.499999999985</v>
      </c>
      <c r="E34" s="14">
        <f t="shared" si="11"/>
        <v>554729.99999999977</v>
      </c>
      <c r="F34" s="23">
        <f t="shared" si="12"/>
        <v>18.490999999999993</v>
      </c>
      <c r="H34" s="20"/>
      <c r="I34" s="7" t="s">
        <v>36</v>
      </c>
      <c r="J34" s="9">
        <f>J33-B11</f>
        <v>2225000</v>
      </c>
      <c r="K34" s="7"/>
      <c r="L34" s="8"/>
    </row>
    <row r="35" spans="1:12" x14ac:dyDescent="0.25">
      <c r="A35" s="5"/>
      <c r="B35" s="6">
        <f t="shared" si="13"/>
        <v>43617</v>
      </c>
      <c r="C35" s="6">
        <f>B35+365</f>
        <v>43982</v>
      </c>
      <c r="D35" s="14">
        <f t="shared" si="15"/>
        <v>47383.187499999978</v>
      </c>
      <c r="E35" s="14">
        <f t="shared" si="11"/>
        <v>568598.24999999977</v>
      </c>
      <c r="F35" s="23">
        <f t="shared" si="12"/>
        <v>18.953274999999991</v>
      </c>
      <c r="H35" s="20"/>
      <c r="I35" s="7" t="s">
        <v>38</v>
      </c>
      <c r="J35" s="9">
        <f>B14</f>
        <v>-338766.82198431413</v>
      </c>
      <c r="K35" s="7"/>
      <c r="L35" s="8"/>
    </row>
    <row r="36" spans="1:12" x14ac:dyDescent="0.25">
      <c r="A36" s="5"/>
      <c r="B36" s="6">
        <f t="shared" si="13"/>
        <v>43983</v>
      </c>
      <c r="C36" s="6">
        <f t="shared" si="14"/>
        <v>44347</v>
      </c>
      <c r="D36" s="14">
        <f t="shared" si="15"/>
        <v>48567.767187499972</v>
      </c>
      <c r="E36" s="14">
        <f t="shared" si="11"/>
        <v>582813.2062499997</v>
      </c>
      <c r="F36" s="23">
        <f t="shared" si="12"/>
        <v>19.427106874999989</v>
      </c>
      <c r="H36" s="20"/>
      <c r="I36" s="7"/>
      <c r="J36" s="7"/>
      <c r="K36" s="7"/>
      <c r="L36" s="8"/>
    </row>
    <row r="37" spans="1:12" x14ac:dyDescent="0.25">
      <c r="A37" s="5"/>
      <c r="B37" s="6">
        <f t="shared" si="13"/>
        <v>44348</v>
      </c>
      <c r="C37" s="6">
        <f t="shared" si="14"/>
        <v>44712</v>
      </c>
      <c r="D37" s="14">
        <f t="shared" si="15"/>
        <v>49781.961367187469</v>
      </c>
      <c r="E37" s="14">
        <f t="shared" si="11"/>
        <v>597383.53640624962</v>
      </c>
      <c r="F37" s="23">
        <f t="shared" si="12"/>
        <v>19.912784546874988</v>
      </c>
      <c r="H37" s="20"/>
      <c r="I37" s="7"/>
      <c r="J37" s="7" t="s">
        <v>37</v>
      </c>
      <c r="K37" s="7"/>
      <c r="L37" s="8"/>
    </row>
    <row r="38" spans="1:12" x14ac:dyDescent="0.25">
      <c r="A38" s="5"/>
      <c r="B38" s="6">
        <f t="shared" si="13"/>
        <v>44713</v>
      </c>
      <c r="C38" s="6">
        <f t="shared" si="14"/>
        <v>45077</v>
      </c>
      <c r="D38" s="14">
        <f t="shared" si="15"/>
        <v>51026.510401367152</v>
      </c>
      <c r="E38" s="14">
        <f t="shared" si="11"/>
        <v>612318.12481640582</v>
      </c>
      <c r="F38" s="23">
        <f t="shared" si="12"/>
        <v>20.41060416054686</v>
      </c>
      <c r="H38" s="20"/>
      <c r="I38" s="7">
        <v>0</v>
      </c>
      <c r="J38" s="25">
        <f>(J25+$J$35)/$J$34</f>
        <v>0.26897751820929694</v>
      </c>
      <c r="K38" s="7"/>
      <c r="L38" s="8"/>
    </row>
    <row r="39" spans="1:12" x14ac:dyDescent="0.25">
      <c r="A39" s="5"/>
      <c r="B39" s="7"/>
      <c r="C39" s="7"/>
      <c r="D39" s="7"/>
      <c r="E39" s="7"/>
      <c r="F39" s="8"/>
      <c r="H39" s="20"/>
      <c r="I39" s="7">
        <v>1</v>
      </c>
      <c r="J39" s="25">
        <f>(J26+$J$35)/$J$34</f>
        <v>0.27983416764749913</v>
      </c>
      <c r="K39" s="7"/>
      <c r="L39" s="8"/>
    </row>
    <row r="40" spans="1:12" x14ac:dyDescent="0.25">
      <c r="A40" s="5" t="s">
        <v>16</v>
      </c>
      <c r="B40" s="7" t="s">
        <v>17</v>
      </c>
      <c r="C40" s="11">
        <v>100000</v>
      </c>
      <c r="D40" s="7"/>
      <c r="E40" s="7"/>
      <c r="F40" s="8"/>
      <c r="H40" s="20"/>
      <c r="I40" s="7">
        <v>2</v>
      </c>
      <c r="J40" s="25">
        <f>(J27+$J$35)/$J$34</f>
        <v>0.29096875017558893</v>
      </c>
      <c r="K40" s="7"/>
      <c r="L40" s="8"/>
    </row>
    <row r="41" spans="1:12" x14ac:dyDescent="0.25">
      <c r="A41" s="5"/>
      <c r="B41" s="7" t="s">
        <v>18</v>
      </c>
      <c r="C41" s="7">
        <v>12500</v>
      </c>
      <c r="D41" s="7"/>
      <c r="E41" s="7"/>
      <c r="F41" s="8"/>
      <c r="H41" s="20"/>
      <c r="I41" s="7">
        <v>3</v>
      </c>
      <c r="J41" s="25">
        <f>(J28+$J$35)/$J$34</f>
        <v>0.3023883444578922</v>
      </c>
      <c r="K41" s="7"/>
      <c r="L41" s="8"/>
    </row>
    <row r="42" spans="1:12" x14ac:dyDescent="0.25">
      <c r="A42" s="5"/>
      <c r="B42" s="7" t="s">
        <v>19</v>
      </c>
      <c r="C42" s="7">
        <v>12500</v>
      </c>
      <c r="D42" s="7"/>
      <c r="E42" s="7"/>
      <c r="F42" s="8"/>
      <c r="H42" s="20"/>
      <c r="I42" s="7">
        <v>4</v>
      </c>
      <c r="J42" s="25">
        <f>(J29+$J$35)/$J$34</f>
        <v>0.31410020873208455</v>
      </c>
      <c r="K42" s="7"/>
      <c r="L42" s="8"/>
    </row>
    <row r="43" spans="1:12" x14ac:dyDescent="0.25">
      <c r="A43" s="5"/>
      <c r="B43" s="7" t="s">
        <v>20</v>
      </c>
      <c r="C43" s="7">
        <v>5000</v>
      </c>
      <c r="D43" s="7"/>
      <c r="E43" s="7"/>
      <c r="F43" s="8"/>
      <c r="H43" s="20"/>
      <c r="I43" s="7"/>
      <c r="J43" s="7"/>
      <c r="K43" s="7"/>
      <c r="L43" s="8"/>
    </row>
    <row r="44" spans="1:12" x14ac:dyDescent="0.25">
      <c r="A44" s="5"/>
      <c r="B44" s="7" t="s">
        <v>21</v>
      </c>
      <c r="C44" s="7">
        <v>7500</v>
      </c>
      <c r="D44" s="7"/>
      <c r="E44" s="7"/>
      <c r="F44" s="8"/>
      <c r="H44" s="20"/>
      <c r="I44" s="7"/>
      <c r="J44" s="7"/>
      <c r="K44" s="7"/>
      <c r="L44" s="8"/>
    </row>
    <row r="45" spans="1:12" ht="22" thickBot="1" x14ac:dyDescent="0.3">
      <c r="A45" s="5"/>
      <c r="B45" s="7" t="s">
        <v>22</v>
      </c>
      <c r="C45" s="7">
        <v>7500</v>
      </c>
      <c r="D45" s="7"/>
      <c r="E45" s="7"/>
      <c r="F45" s="8"/>
      <c r="H45" s="26"/>
      <c r="I45" s="16"/>
      <c r="J45" s="16"/>
      <c r="K45" s="16"/>
      <c r="L45" s="17"/>
    </row>
    <row r="46" spans="1:12" x14ac:dyDescent="0.25">
      <c r="A46" s="5"/>
      <c r="B46" s="7" t="s">
        <v>23</v>
      </c>
      <c r="C46" s="12">
        <f>2%+E46</f>
        <v>0.02</v>
      </c>
      <c r="D46" s="7"/>
      <c r="E46" s="12">
        <v>0</v>
      </c>
      <c r="F46" s="8"/>
    </row>
    <row r="47" spans="1:12" x14ac:dyDescent="0.25">
      <c r="A47" s="5"/>
      <c r="B47" s="7"/>
      <c r="C47" s="7"/>
      <c r="D47" s="7"/>
      <c r="E47" s="7"/>
      <c r="F47" s="8"/>
    </row>
    <row r="48" spans="1:12" x14ac:dyDescent="0.25">
      <c r="A48" s="5"/>
      <c r="B48" s="7"/>
      <c r="C48" s="7"/>
      <c r="D48" s="7"/>
      <c r="E48" s="7"/>
      <c r="F48" s="8"/>
    </row>
    <row r="49" spans="1:6" ht="22" thickBot="1" x14ac:dyDescent="0.3">
      <c r="A49" s="15"/>
      <c r="B49" s="16"/>
      <c r="C49" s="16"/>
      <c r="D49" s="16"/>
      <c r="E49" s="16"/>
      <c r="F49" s="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bruce harrison</cp:lastModifiedBy>
  <dcterms:created xsi:type="dcterms:W3CDTF">2018-01-19T23:19:54Z</dcterms:created>
  <dcterms:modified xsi:type="dcterms:W3CDTF">2018-01-30T01:07:30Z</dcterms:modified>
</cp:coreProperties>
</file>