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67173EAD-2DBF-4CD5-94E4-B91F14ECFC4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再平衡" sheetId="7" r:id="rId1"/>
    <sheet name="收益率" sheetId="23" r:id="rId2"/>
    <sheet name="交易记录" sheetId="6" r:id="rId3"/>
    <sheet name="最新价格" sheetId="22" r:id="rId4"/>
    <sheet name="指数基金费率" sheetId="5" r:id="rId5"/>
    <sheet name="操作规则" sheetId="13" r:id="rId6"/>
  </sheets>
  <definedNames>
    <definedName name="_xlnm._FilterDatabase" localSheetId="4" hidden="1">指数基金费率!$A$2:$L$40</definedName>
    <definedName name="ExternalData_1" localSheetId="3" hidden="1">最新价格!$A$1:$D$351</definedName>
  </definedNames>
  <calcPr calcId="18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I3" i="7" s="1"/>
  <c r="G2" i="6" s="1"/>
  <c r="B1" i="23"/>
  <c r="C1" i="23" s="1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O3" i="23"/>
  <c r="C3" i="23"/>
  <c r="D3" i="23"/>
  <c r="E3" i="23"/>
  <c r="F3" i="23"/>
  <c r="G3" i="23"/>
  <c r="H3" i="23"/>
  <c r="I3" i="23"/>
  <c r="J3" i="23"/>
  <c r="K3" i="23"/>
  <c r="L3" i="23"/>
  <c r="M3" i="23"/>
  <c r="N3" i="23"/>
  <c r="B3" i="23"/>
  <c r="B5" i="23"/>
  <c r="C7" i="23" s="1" a="1"/>
  <c r="C7" i="23" s="1"/>
  <c r="B4" i="23"/>
  <c r="G9" i="6"/>
  <c r="A9" i="6"/>
  <c r="A8" i="6"/>
  <c r="A7" i="6"/>
  <c r="A6" i="6"/>
  <c r="A5" i="6"/>
  <c r="A4" i="6"/>
  <c r="A3" i="6"/>
  <c r="A2" i="6"/>
  <c r="A187" i="6"/>
  <c r="A188" i="6"/>
  <c r="A189" i="6"/>
  <c r="A190" i="6"/>
  <c r="A191" i="6"/>
  <c r="A192" i="6"/>
  <c r="F3" i="7"/>
  <c r="F4" i="7"/>
  <c r="F9" i="7"/>
  <c r="F6" i="7"/>
  <c r="F7" i="7"/>
  <c r="F2" i="7"/>
  <c r="F5" i="7"/>
  <c r="E4" i="7"/>
  <c r="I4" i="7" s="1"/>
  <c r="G3" i="6" s="1"/>
  <c r="E9" i="7"/>
  <c r="I9" i="7" s="1"/>
  <c r="G4" i="6" s="1"/>
  <c r="E6" i="7"/>
  <c r="I6" i="7" s="1"/>
  <c r="G5" i="6" s="1"/>
  <c r="E7" i="7"/>
  <c r="I7" i="7" s="1"/>
  <c r="G6" i="6" s="1"/>
  <c r="E2" i="7"/>
  <c r="I2" i="7" s="1"/>
  <c r="G7" i="6" s="1"/>
  <c r="E5" i="7"/>
  <c r="I5" i="7" s="1"/>
  <c r="G8" i="6" s="1"/>
  <c r="H10" i="7"/>
  <c r="A171" i="6"/>
  <c r="A172" i="6"/>
  <c r="A173" i="6"/>
  <c r="A174" i="6"/>
  <c r="A175" i="6"/>
  <c r="A176" i="6"/>
  <c r="A177" i="6"/>
  <c r="A178" i="6"/>
  <c r="A180" i="6"/>
  <c r="A181" i="6"/>
  <c r="A182" i="6"/>
  <c r="A183" i="6"/>
  <c r="A184" i="6"/>
  <c r="A185" i="6"/>
  <c r="A186" i="6"/>
  <c r="A169" i="6"/>
  <c r="A170" i="6"/>
  <c r="A162" i="6"/>
  <c r="A163" i="6"/>
  <c r="A164" i="6"/>
  <c r="A165" i="6"/>
  <c r="A166" i="6"/>
  <c r="A167" i="6"/>
  <c r="A168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44" i="6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L27" i="5"/>
  <c r="O27" i="5" s="1"/>
  <c r="L26" i="5"/>
  <c r="P26" i="5" s="1"/>
  <c r="B2" i="23" l="1"/>
  <c r="C2" i="23" s="1"/>
  <c r="D2" i="23" s="1"/>
  <c r="E2" i="23" s="1"/>
  <c r="F2" i="23" s="1"/>
  <c r="G2" i="23" s="1"/>
  <c r="H2" i="23" s="1"/>
  <c r="I2" i="23" s="1"/>
  <c r="J2" i="23" s="1"/>
  <c r="K2" i="23" s="1"/>
  <c r="L2" i="23" s="1"/>
  <c r="M2" i="23" s="1"/>
  <c r="N2" i="23" s="1"/>
  <c r="O2" i="23" s="1"/>
  <c r="N6" i="23" a="1"/>
  <c r="N6" i="23" s="1"/>
  <c r="J6" i="23" a="1"/>
  <c r="J6" i="23" s="1"/>
  <c r="F6" i="23" a="1"/>
  <c r="F6" i="23" s="1"/>
  <c r="F8" i="23" s="1"/>
  <c r="B7" i="23" a="1"/>
  <c r="B7" i="23" s="1"/>
  <c r="M7" i="23" a="1"/>
  <c r="M7" i="23" s="1"/>
  <c r="H7" i="23" a="1"/>
  <c r="H7" i="23" s="1"/>
  <c r="E7" i="23" a="1"/>
  <c r="E7" i="23" s="1"/>
  <c r="M6" i="23" a="1"/>
  <c r="M6" i="23" s="1"/>
  <c r="I6" i="23" a="1"/>
  <c r="I6" i="23" s="1"/>
  <c r="E6" i="23" a="1"/>
  <c r="E6" i="23" s="1"/>
  <c r="E8" i="23" s="1"/>
  <c r="O7" i="23" a="1"/>
  <c r="O7" i="23" s="1"/>
  <c r="J7" i="23" a="1"/>
  <c r="J7" i="23" s="1"/>
  <c r="G7" i="23" a="1"/>
  <c r="G7" i="23" s="1"/>
  <c r="B6" i="23" a="1"/>
  <c r="B6" i="23" s="1"/>
  <c r="B8" i="23" s="1"/>
  <c r="L6" i="23" a="1"/>
  <c r="L6" i="23" s="1"/>
  <c r="L8" i="23" s="1"/>
  <c r="H6" i="23" a="1"/>
  <c r="H6" i="23" s="1"/>
  <c r="H8" i="23" s="1"/>
  <c r="D6" i="23" a="1"/>
  <c r="D6" i="23" s="1"/>
  <c r="L7" i="23" a="1"/>
  <c r="L7" i="23" s="1"/>
  <c r="I7" i="23" a="1"/>
  <c r="I7" i="23" s="1"/>
  <c r="I9" i="23" s="1"/>
  <c r="D7" i="23" a="1"/>
  <c r="D7" i="23" s="1"/>
  <c r="O6" i="23" a="1"/>
  <c r="O6" i="23" s="1"/>
  <c r="O8" i="23" s="1"/>
  <c r="K6" i="23" a="1"/>
  <c r="K6" i="23" s="1"/>
  <c r="K8" i="23" s="1"/>
  <c r="G6" i="23" a="1"/>
  <c r="G6" i="23" s="1"/>
  <c r="G8" i="23" s="1"/>
  <c r="C6" i="23" a="1"/>
  <c r="C6" i="23" s="1"/>
  <c r="C8" i="23" s="1"/>
  <c r="N7" i="23" a="1"/>
  <c r="N7" i="23" s="1"/>
  <c r="N9" i="23" s="1"/>
  <c r="K7" i="23" a="1"/>
  <c r="K7" i="23" s="1"/>
  <c r="F7" i="23" a="1"/>
  <c r="F7" i="23" s="1"/>
  <c r="F9" i="23" s="1"/>
  <c r="M8" i="23"/>
  <c r="D8" i="23"/>
  <c r="N8" i="23"/>
  <c r="J8" i="23"/>
  <c r="I8" i="23"/>
  <c r="Q39" i="5"/>
  <c r="Q35" i="5"/>
  <c r="P31" i="5"/>
  <c r="N27" i="5"/>
  <c r="P27" i="5"/>
  <c r="N37" i="5"/>
  <c r="N29" i="5"/>
  <c r="M26" i="5"/>
  <c r="Q26" i="5"/>
  <c r="N26" i="5"/>
  <c r="M27" i="5"/>
  <c r="Q27" i="5"/>
  <c r="O26" i="5"/>
  <c r="Q40" i="5"/>
  <c r="P36" i="5"/>
  <c r="P32" i="5"/>
  <c r="Q28" i="5"/>
  <c r="I10" i="7"/>
  <c r="N40" i="5"/>
  <c r="O40" i="5"/>
  <c r="P40" i="5"/>
  <c r="M40" i="5"/>
  <c r="O39" i="5"/>
  <c r="N39" i="5"/>
  <c r="P39" i="5"/>
  <c r="M39" i="5"/>
  <c r="O38" i="5"/>
  <c r="P38" i="5"/>
  <c r="M38" i="5"/>
  <c r="Q38" i="5"/>
  <c r="N38" i="5"/>
  <c r="M37" i="5"/>
  <c r="Q37" i="5"/>
  <c r="O37" i="5"/>
  <c r="P37" i="5"/>
  <c r="N36" i="5"/>
  <c r="M36" i="5"/>
  <c r="Q36" i="5"/>
  <c r="O36" i="5"/>
  <c r="O35" i="5"/>
  <c r="N35" i="5"/>
  <c r="P35" i="5"/>
  <c r="M35" i="5"/>
  <c r="N34" i="5"/>
  <c r="O34" i="5"/>
  <c r="P34" i="5"/>
  <c r="M34" i="5"/>
  <c r="Q34" i="5"/>
  <c r="O33" i="5"/>
  <c r="P33" i="5"/>
  <c r="M33" i="5"/>
  <c r="Q33" i="5"/>
  <c r="N33" i="5"/>
  <c r="M32" i="5"/>
  <c r="N32" i="5"/>
  <c r="Q32" i="5"/>
  <c r="O32" i="5"/>
  <c r="M31" i="5"/>
  <c r="O31" i="5"/>
  <c r="Q31" i="5"/>
  <c r="N31" i="5"/>
  <c r="Q30" i="5"/>
  <c r="N30" i="5"/>
  <c r="O30" i="5"/>
  <c r="P30" i="5"/>
  <c r="M30" i="5"/>
  <c r="O29" i="5"/>
  <c r="M29" i="5"/>
  <c r="Q29" i="5"/>
  <c r="P29" i="5"/>
  <c r="M28" i="5"/>
  <c r="N28" i="5"/>
  <c r="O28" i="5"/>
  <c r="P28" i="5"/>
  <c r="K9" i="23" l="1"/>
  <c r="O9" i="23"/>
  <c r="E9" i="23"/>
  <c r="D9" i="23"/>
  <c r="J9" i="23"/>
  <c r="L9" i="23"/>
  <c r="M9" i="23"/>
  <c r="H9" i="23"/>
  <c r="G9" i="23"/>
  <c r="B9" i="23"/>
  <c r="C9" i="23"/>
  <c r="J2" i="7"/>
  <c r="K2" i="7" s="1"/>
  <c r="L2" i="7" s="1"/>
  <c r="M2" i="7" s="1"/>
  <c r="J8" i="7"/>
  <c r="K8" i="7" s="1"/>
  <c r="L8" i="7" s="1"/>
  <c r="M8" i="7" s="1"/>
  <c r="J7" i="7"/>
  <c r="K7" i="7" s="1"/>
  <c r="L7" i="7" s="1"/>
  <c r="M7" i="7" s="1"/>
  <c r="J5" i="7"/>
  <c r="K5" i="7" s="1"/>
  <c r="L5" i="7" s="1"/>
  <c r="M5" i="7" s="1"/>
  <c r="J6" i="7"/>
  <c r="K6" i="7" s="1"/>
  <c r="L6" i="7" s="1"/>
  <c r="M6" i="7" s="1"/>
  <c r="J3" i="7"/>
  <c r="K3" i="7" s="1"/>
  <c r="L3" i="7" s="1"/>
  <c r="M3" i="7" s="1"/>
  <c r="J9" i="7"/>
  <c r="K9" i="7" s="1"/>
  <c r="L9" i="7" s="1"/>
  <c r="M9" i="7" s="1"/>
  <c r="J4" i="7"/>
  <c r="K4" i="7" s="1"/>
  <c r="L4" i="7" s="1"/>
  <c r="M4" i="7" s="1"/>
  <c r="M10" i="7" l="1"/>
  <c r="K10" i="7"/>
  <c r="L4" i="5" l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3" i="5"/>
  <c r="H25" i="5"/>
  <c r="M25" i="5" l="1"/>
  <c r="P25" i="5"/>
  <c r="O25" i="5"/>
  <c r="N25" i="5"/>
  <c r="Q25" i="5"/>
  <c r="H24" i="5" l="1"/>
  <c r="H22" i="5"/>
  <c r="H23" i="5"/>
  <c r="O23" i="5" s="1"/>
  <c r="N23" i="5" l="1"/>
  <c r="M23" i="5"/>
  <c r="Q23" i="5"/>
  <c r="P23" i="5"/>
  <c r="O24" i="5"/>
  <c r="P24" i="5"/>
  <c r="N24" i="5"/>
  <c r="M24" i="5"/>
  <c r="Q24" i="5"/>
  <c r="N22" i="5" l="1"/>
  <c r="P22" i="5" l="1"/>
  <c r="Q22" i="5"/>
  <c r="M22" i="5"/>
  <c r="O22" i="5"/>
  <c r="H3" i="5" l="1"/>
  <c r="M3" i="5" s="1"/>
  <c r="H5" i="5"/>
  <c r="P5" i="5" s="1"/>
  <c r="H6" i="5"/>
  <c r="M6" i="5" s="1"/>
  <c r="H7" i="5"/>
  <c r="M7" i="5" s="1"/>
  <c r="H8" i="5"/>
  <c r="P8" i="5" s="1"/>
  <c r="H9" i="5"/>
  <c r="H10" i="5"/>
  <c r="Q10" i="5" s="1"/>
  <c r="H11" i="5"/>
  <c r="M11" i="5" s="1"/>
  <c r="H12" i="5"/>
  <c r="P12" i="5" s="1"/>
  <c r="H13" i="5"/>
  <c r="N13" i="5" s="1"/>
  <c r="H15" i="5"/>
  <c r="H14" i="5"/>
  <c r="N14" i="5" s="1"/>
  <c r="H16" i="5"/>
  <c r="H19" i="5"/>
  <c r="P19" i="5" s="1"/>
  <c r="H18" i="5"/>
  <c r="M18" i="5" s="1"/>
  <c r="H17" i="5"/>
  <c r="M17" i="5" s="1"/>
  <c r="H20" i="5"/>
  <c r="P20" i="5" s="1"/>
  <c r="H21" i="5"/>
  <c r="Q21" i="5" s="1"/>
  <c r="H4" i="5"/>
  <c r="N4" i="5" s="1"/>
  <c r="P3" i="5" l="1"/>
  <c r="O3" i="5"/>
  <c r="N3" i="5"/>
  <c r="Q3" i="5"/>
  <c r="N21" i="5"/>
  <c r="O17" i="5"/>
  <c r="P11" i="5"/>
  <c r="O20" i="5"/>
  <c r="Q18" i="5"/>
  <c r="N19" i="5"/>
  <c r="O11" i="5"/>
  <c r="P7" i="5"/>
  <c r="N5" i="5"/>
  <c r="O19" i="5"/>
  <c r="O5" i="5"/>
  <c r="N20" i="5"/>
  <c r="O12" i="5"/>
  <c r="O7" i="5"/>
  <c r="N8" i="5"/>
  <c r="P17" i="5"/>
  <c r="N12" i="5"/>
  <c r="O8" i="5"/>
  <c r="O4" i="5"/>
  <c r="P4" i="5"/>
  <c r="N18" i="5"/>
  <c r="O18" i="5"/>
  <c r="P18" i="5"/>
  <c r="N16" i="5"/>
  <c r="O16" i="5"/>
  <c r="P16" i="5"/>
  <c r="N10" i="5"/>
  <c r="O10" i="5"/>
  <c r="P10" i="5"/>
  <c r="N6" i="5"/>
  <c r="O6" i="5"/>
  <c r="P6" i="5"/>
  <c r="M4" i="5"/>
  <c r="Q16" i="5"/>
  <c r="M10" i="5"/>
  <c r="O21" i="5"/>
  <c r="P21" i="5"/>
  <c r="O14" i="5"/>
  <c r="P14" i="5"/>
  <c r="M14" i="5"/>
  <c r="Q14" i="5"/>
  <c r="O15" i="5"/>
  <c r="P15" i="5"/>
  <c r="M15" i="5"/>
  <c r="Q15" i="5"/>
  <c r="O13" i="5"/>
  <c r="P13" i="5"/>
  <c r="M13" i="5"/>
  <c r="Q13" i="5"/>
  <c r="O9" i="5"/>
  <c r="P9" i="5"/>
  <c r="M9" i="5"/>
  <c r="Q9" i="5"/>
  <c r="Q4" i="5"/>
  <c r="M21" i="5"/>
  <c r="M16" i="5"/>
  <c r="N15" i="5"/>
  <c r="N9" i="5"/>
  <c r="Q6" i="5"/>
  <c r="Q20" i="5"/>
  <c r="M20" i="5"/>
  <c r="N17" i="5"/>
  <c r="Q19" i="5"/>
  <c r="M19" i="5"/>
  <c r="Q12" i="5"/>
  <c r="M12" i="5"/>
  <c r="N11" i="5"/>
  <c r="Q8" i="5"/>
  <c r="M8" i="5"/>
  <c r="N7" i="5"/>
  <c r="Q5" i="5"/>
  <c r="M5" i="5"/>
  <c r="Q17" i="5"/>
  <c r="Q11" i="5"/>
  <c r="Q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886BAB-4AE2-436A-A359-EDA43000F9E0}" keepAlive="1" name="查询 - p=1050" description="与工作簿中“p=1050”查询的连接。" type="5" refreshedVersion="0" background="1">
    <dbPr connection="Provider=Microsoft.Mashup.OleDb.1;Data Source=$Workbook$;Location=&quot;p=1050&quot;;Extended Properties=&quot;&quot;" command="SELECT * FROM [p=1050]"/>
  </connection>
  <connection id="2" xr16:uid="{9552222F-D524-4B33-B4CE-8C8B80375275}" keepAlive="1" name="查询 - p=2050" description="与工作簿中“p=2050”查询的连接。" type="5" refreshedVersion="0" background="1">
    <dbPr connection="Provider=Microsoft.Mashup.OleDb.1;Data Source=$Workbook$;Location=&quot;p=2050&quot;;Extended Properties=&quot;&quot;" command="SELECT * FROM [p=2050]"/>
  </connection>
  <connection id="3" xr16:uid="{24D3B474-D2DF-45B1-B124-BDBB2F7FA6EF}" keepAlive="1" name="查询 - p=3050" description="与工作簿中“p=3050”查询的连接。" type="5" refreshedVersion="0" background="1">
    <dbPr connection="Provider=Microsoft.Mashup.OleDb.1;Data Source=$Workbook$;Location=&quot;p=3050&quot;;Extended Properties=&quot;&quot;" command="SELECT * FROM [p=3050]"/>
  </connection>
  <connection id="4" xr16:uid="{AEB76911-5C97-4972-A841-8FF4303F00E9}" keepAlive="1" name="查询 - p=4050" description="与工作簿中“p=4050”查询的连接。" type="5" refreshedVersion="0" background="1">
    <dbPr connection="Provider=Microsoft.Mashup.OleDb.1;Data Source=$Workbook$;Location=&quot;p=4050&quot;;Extended Properties=&quot;&quot;" command="SELECT * FROM [p=4050]"/>
  </connection>
  <connection id="5" xr16:uid="{5F4C4765-69BE-43EF-A1B5-D16E6D0A6471}" keepAlive="1" name="查询 - p=5050" description="与工作簿中“p=5050”查询的连接。" type="5" refreshedVersion="0" background="1">
    <dbPr connection="Provider=Microsoft.Mashup.OleDb.1;Data Source=$Workbook$;Location=&quot;p=5050&quot;;Extended Properties=&quot;&quot;" command="SELECT * FROM [p=5050]"/>
  </connection>
  <connection id="6" xr16:uid="{9033EC6F-A702-4DA6-93CB-10E85CF59513}" keepAlive="1" name="查询 - p=6050" description="与工作簿中“p=6050”查询的连接。" type="5" refreshedVersion="0" background="1">
    <dbPr connection="Provider=Microsoft.Mashup.OleDb.1;Data Source=$Workbook$;Location=&quot;p=6050&quot;;Extended Properties=&quot;&quot;" command="SELECT * FROM [p=6050]"/>
  </connection>
  <connection id="7" xr16:uid="{8238F2C1-2B2E-4C64-9A9C-6DBC5EBD1112}" keepAlive="1" name="查询 - p=7050" description="与工作簿中“p=7050”查询的连接。" type="5" refreshedVersion="0" background="1">
    <dbPr connection="Provider=Microsoft.Mashup.OleDb.1;Data Source=$Workbook$;Location=&quot;p=7050&quot;;Extended Properties=&quot;&quot;" command="SELECT * FROM [p=7050]"/>
  </connection>
  <connection id="8" xr16:uid="{C45E373B-F717-41EE-8E39-03C4CE929F9A}" keepAlive="1" name="查询 - p=8050-未启用" description="与工作簿中“p=8050-未启用”查询的连接。" type="5" refreshedVersion="0" background="1">
    <dbPr connection="Provider=Microsoft.Mashup.OleDb.1;Data Source=$Workbook$;Location=&quot;p=8050-未启用&quot;;Extended Properties=&quot;&quot;" command="SELECT * FROM [p=8050-未启用]"/>
  </connection>
  <connection id="9" xr16:uid="{5BCA2077-FA7B-4013-BE8B-797C51E414A2}" keepAlive="1" name="查询 - 追加" description="与工作簿中“追加”查询的连接。" type="5" refreshedVersion="6" background="1" saveData="1">
    <dbPr connection="Provider=Microsoft.Mashup.OleDb.1;Data Source=$Workbook$;Location=追加;Extended Properties=&quot;&quot;" command="SELECT * FROM [追加]"/>
  </connection>
</connections>
</file>

<file path=xl/sharedStrings.xml><?xml version="1.0" encoding="utf-8"?>
<sst xmlns="http://schemas.openxmlformats.org/spreadsheetml/2006/main" count="1493" uniqueCount="775">
  <si>
    <t>基金名称</t>
    <phoneticPr fontId="1" type="noConversion"/>
  </si>
  <si>
    <t>代码</t>
    <phoneticPr fontId="1" type="noConversion"/>
  </si>
  <si>
    <t>费率</t>
    <phoneticPr fontId="1" type="noConversion"/>
  </si>
  <si>
    <t>赎回</t>
    <phoneticPr fontId="1" type="noConversion"/>
  </si>
  <si>
    <t>期限</t>
    <phoneticPr fontId="1" type="noConversion"/>
  </si>
  <si>
    <t>管理费</t>
    <phoneticPr fontId="1" type="noConversion"/>
  </si>
  <si>
    <t>运作费</t>
    <phoneticPr fontId="1" type="noConversion"/>
  </si>
  <si>
    <t>托管费</t>
    <phoneticPr fontId="1" type="noConversion"/>
  </si>
  <si>
    <t>[730, +)</t>
    <phoneticPr fontId="1" type="noConversion"/>
  </si>
  <si>
    <t>[30, +)</t>
    <phoneticPr fontId="1" type="noConversion"/>
  </si>
  <si>
    <t>服务费</t>
    <phoneticPr fontId="1" type="noConversion"/>
  </si>
  <si>
    <t>泰康港股通TMT指数A</t>
    <phoneticPr fontId="1" type="noConversion"/>
  </si>
  <si>
    <t>006930</t>
    <phoneticPr fontId="1" type="noConversion"/>
  </si>
  <si>
    <t>[180, +)</t>
    <phoneticPr fontId="1" type="noConversion"/>
  </si>
  <si>
    <t>泰康港股通TMT指数C</t>
    <phoneticPr fontId="1" type="noConversion"/>
  </si>
  <si>
    <t>006931</t>
    <phoneticPr fontId="1" type="noConversion"/>
  </si>
  <si>
    <t>广发纳斯达克100ETF</t>
    <phoneticPr fontId="1" type="noConversion"/>
  </si>
  <si>
    <t>159941</t>
    <phoneticPr fontId="1" type="noConversion"/>
  </si>
  <si>
    <t>160121</t>
    <phoneticPr fontId="1" type="noConversion"/>
  </si>
  <si>
    <t>大成恒生指数</t>
    <phoneticPr fontId="1" type="noConversion"/>
  </si>
  <si>
    <t>招商标普金砖四国指数</t>
    <phoneticPr fontId="1" type="noConversion"/>
  </si>
  <si>
    <t>标的</t>
    <phoneticPr fontId="1" type="noConversion"/>
  </si>
  <si>
    <t>161714</t>
    <phoneticPr fontId="1" type="noConversion"/>
  </si>
  <si>
    <t>S&amp;P BRIC 40 Index</t>
    <phoneticPr fontId="1" type="noConversion"/>
  </si>
  <si>
    <t>广发全球农业指数</t>
    <phoneticPr fontId="1" type="noConversion"/>
  </si>
  <si>
    <t>270027</t>
    <phoneticPr fontId="1" type="noConversion"/>
  </si>
  <si>
    <t>标普全球农业指数</t>
    <phoneticPr fontId="1" type="noConversion"/>
  </si>
  <si>
    <t>纳斯达克100指数</t>
    <phoneticPr fontId="1" type="noConversion"/>
  </si>
  <si>
    <t>香港恒生指数</t>
    <phoneticPr fontId="1" type="noConversion"/>
  </si>
  <si>
    <t>上证综指ETF</t>
    <phoneticPr fontId="1" type="noConversion"/>
  </si>
  <si>
    <t>510210</t>
    <phoneticPr fontId="1" type="noConversion"/>
  </si>
  <si>
    <t>华安德国30(DAX)ETF</t>
    <phoneticPr fontId="1" type="noConversion"/>
  </si>
  <si>
    <t>513030</t>
    <phoneticPr fontId="1" type="noConversion"/>
  </si>
  <si>
    <t>法兰克福DAX指数</t>
    <phoneticPr fontId="1" type="noConversion"/>
  </si>
  <si>
    <t>易方达日经225ETF</t>
    <phoneticPr fontId="1" type="noConversion"/>
  </si>
  <si>
    <t>513000</t>
    <phoneticPr fontId="1" type="noConversion"/>
  </si>
  <si>
    <t>东京日经225指数</t>
    <phoneticPr fontId="1" type="noConversion"/>
  </si>
  <si>
    <t>国泰纳斯达克100ETF</t>
    <phoneticPr fontId="1" type="noConversion"/>
  </si>
  <si>
    <t>513100</t>
    <phoneticPr fontId="1" type="noConversion"/>
  </si>
  <si>
    <t>博时标普500ETF</t>
    <phoneticPr fontId="1" type="noConversion"/>
  </si>
  <si>
    <t>513500</t>
    <phoneticPr fontId="1" type="noConversion"/>
  </si>
  <si>
    <t>标准普尔500指数</t>
    <phoneticPr fontId="1" type="noConversion"/>
  </si>
  <si>
    <t>华夏野村日经225ETF</t>
    <phoneticPr fontId="1" type="noConversion"/>
  </si>
  <si>
    <t>513520</t>
    <phoneticPr fontId="1" type="noConversion"/>
  </si>
  <si>
    <t>南方恒指ETF</t>
    <phoneticPr fontId="1" type="noConversion"/>
  </si>
  <si>
    <t>513600</t>
    <phoneticPr fontId="1" type="noConversion"/>
  </si>
  <si>
    <t>华夏沪港通恒生ETF</t>
    <phoneticPr fontId="1" type="noConversion"/>
  </si>
  <si>
    <t>513660</t>
    <phoneticPr fontId="1" type="noConversion"/>
  </si>
  <si>
    <t>建信港股通恒生中国ETF</t>
    <phoneticPr fontId="1" type="noConversion"/>
  </si>
  <si>
    <t>513680</t>
    <phoneticPr fontId="1" type="noConversion"/>
  </si>
  <si>
    <t>恒生中国企业指数</t>
    <phoneticPr fontId="1" type="noConversion"/>
  </si>
  <si>
    <t>南方顶峰TOPIX-ETF</t>
    <phoneticPr fontId="1" type="noConversion"/>
  </si>
  <si>
    <t>513800</t>
    <phoneticPr fontId="1" type="noConversion"/>
  </si>
  <si>
    <t>东证指数</t>
    <phoneticPr fontId="1" type="noConversion"/>
  </si>
  <si>
    <t>华安日经225ETF</t>
    <phoneticPr fontId="1" type="noConversion"/>
  </si>
  <si>
    <t>513880</t>
    <phoneticPr fontId="1" type="noConversion"/>
  </si>
  <si>
    <t>序号</t>
    <phoneticPr fontId="1" type="noConversion"/>
  </si>
  <si>
    <t>160122</t>
    <phoneticPr fontId="1" type="noConversion"/>
  </si>
  <si>
    <t>160924</t>
    <phoneticPr fontId="1" type="noConversion"/>
  </si>
  <si>
    <t>上证综指</t>
    <phoneticPr fontId="1" type="noConversion"/>
  </si>
  <si>
    <t>年费</t>
    <phoneticPr fontId="1" type="noConversion"/>
  </si>
  <si>
    <t>南方金砖四国指数(QDII)前端</t>
    <phoneticPr fontId="1" type="noConversion"/>
  </si>
  <si>
    <t>南方金砖四国指数(QDII)后端</t>
    <phoneticPr fontId="1" type="noConversion"/>
  </si>
  <si>
    <t>FTSE BRIC 50 INDEX</t>
    <phoneticPr fontId="1" type="noConversion"/>
  </si>
  <si>
    <t>中证港股通TMT人民币指数</t>
    <phoneticPr fontId="1" type="noConversion"/>
  </si>
  <si>
    <t>申购费率</t>
    <phoneticPr fontId="1" type="noConversion"/>
  </si>
  <si>
    <t>买卖费率</t>
    <phoneticPr fontId="1" type="noConversion"/>
  </si>
  <si>
    <t>持有年数总费用</t>
    <phoneticPr fontId="1" type="noConversion"/>
  </si>
  <si>
    <t>创业板指数</t>
  </si>
  <si>
    <t>平安创业板ETF</t>
    <phoneticPr fontId="1" type="noConversion"/>
  </si>
  <si>
    <t>159964</t>
    <phoneticPr fontId="1" type="noConversion"/>
  </si>
  <si>
    <t>513080</t>
    <phoneticPr fontId="1" type="noConversion"/>
  </si>
  <si>
    <t>法国CAC40指数</t>
    <phoneticPr fontId="1" type="noConversion"/>
  </si>
  <si>
    <t>沪深300指数</t>
    <phoneticPr fontId="1" type="noConversion"/>
  </si>
  <si>
    <t>华安法国 CAC40ETF</t>
    <phoneticPr fontId="1" type="noConversion"/>
  </si>
  <si>
    <t>159929</t>
    <phoneticPr fontId="1" type="noConversion"/>
  </si>
  <si>
    <t>汇添富中证医药卫生ETF</t>
    <phoneticPr fontId="1" type="noConversion"/>
  </si>
  <si>
    <t>中证医药卫生指数</t>
    <phoneticPr fontId="1" type="noConversion"/>
  </si>
  <si>
    <t>最新市值</t>
    <phoneticPr fontId="1" type="noConversion"/>
  </si>
  <si>
    <t>目标占比</t>
    <phoneticPr fontId="1" type="noConversion"/>
  </si>
  <si>
    <t>代码</t>
    <phoneticPr fontId="1" type="noConversion"/>
  </si>
  <si>
    <t>汇总</t>
  </si>
  <si>
    <t>持仓</t>
    <phoneticPr fontId="1" type="noConversion"/>
  </si>
  <si>
    <t>510310</t>
    <phoneticPr fontId="1" type="noConversion"/>
  </si>
  <si>
    <t>易方达沪深300ETF</t>
    <phoneticPr fontId="1" type="noConversion"/>
  </si>
  <si>
    <t>国泰纳斯达克100ETF</t>
  </si>
  <si>
    <t>博时标普500ETF</t>
  </si>
  <si>
    <t>华安德国30(DAX)ETF</t>
  </si>
  <si>
    <t>华夏沪港通恒生ETF</t>
  </si>
  <si>
    <t>易方达沪深300发起式ETF</t>
  </si>
  <si>
    <t>成交日期</t>
  </si>
  <si>
    <t>证券代码</t>
  </si>
  <si>
    <t>证券名称</t>
  </si>
  <si>
    <t>操作</t>
  </si>
  <si>
    <t>成交数量</t>
  </si>
  <si>
    <t>成交均价</t>
  </si>
  <si>
    <t>标普500</t>
  </si>
  <si>
    <t>德国30</t>
  </si>
  <si>
    <t>纳指ETF</t>
  </si>
  <si>
    <t>恒生通</t>
  </si>
  <si>
    <t>综指ETF</t>
  </si>
  <si>
    <t>225ETF</t>
  </si>
  <si>
    <t>创业板PA</t>
  </si>
  <si>
    <t>法国ETF</t>
  </si>
  <si>
    <t>HS300ETF</t>
  </si>
  <si>
    <t>医药ETF</t>
  </si>
  <si>
    <t>发生金额</t>
    <phoneticPr fontId="1" type="noConversion"/>
  </si>
  <si>
    <t>中国</t>
    <phoneticPr fontId="1" type="noConversion"/>
  </si>
  <si>
    <t>美国</t>
    <phoneticPr fontId="1" type="noConversion"/>
  </si>
  <si>
    <t>每半年进行追加投资（2月、8月）</t>
    <phoneticPr fontId="1" type="noConversion"/>
  </si>
  <si>
    <t>买</t>
  </si>
  <si>
    <t>卖</t>
  </si>
  <si>
    <t>招商创业板大盘ETF</t>
    <phoneticPr fontId="1" type="noConversion"/>
  </si>
  <si>
    <t>创业板指数</t>
    <phoneticPr fontId="1" type="noConversion"/>
  </si>
  <si>
    <t>浦银安盛创业板ETF</t>
    <phoneticPr fontId="1" type="noConversion"/>
  </si>
  <si>
    <t>华夏创业板ETF</t>
    <phoneticPr fontId="1" type="noConversion"/>
  </si>
  <si>
    <t>工银瑞信创业板ETF</t>
    <phoneticPr fontId="1" type="noConversion"/>
  </si>
  <si>
    <t>博时创业板ETF</t>
    <phoneticPr fontId="1" type="noConversion"/>
  </si>
  <si>
    <t>融通创业板ETF</t>
    <phoneticPr fontId="1" type="noConversion"/>
  </si>
  <si>
    <t>中银证券创业板ETF</t>
    <phoneticPr fontId="1" type="noConversion"/>
  </si>
  <si>
    <t>易方达创业板ETF</t>
    <phoneticPr fontId="1" type="noConversion"/>
  </si>
  <si>
    <t>南方创业板ETF</t>
    <phoneticPr fontId="1" type="noConversion"/>
  </si>
  <si>
    <t>华安创业板50ETF</t>
    <phoneticPr fontId="1" type="noConversion"/>
  </si>
  <si>
    <t>天弘创业板ETF</t>
    <phoneticPr fontId="1" type="noConversion"/>
  </si>
  <si>
    <t>西部利得创业板大盘ETF</t>
    <phoneticPr fontId="1" type="noConversion"/>
  </si>
  <si>
    <t>广发创业板ETF</t>
    <phoneticPr fontId="1" type="noConversion"/>
  </si>
  <si>
    <t>嘉实创业板ETF</t>
    <phoneticPr fontId="1" type="noConversion"/>
  </si>
  <si>
    <t>富国创业板ETF</t>
    <phoneticPr fontId="1" type="noConversion"/>
  </si>
  <si>
    <t>广发创业板ETF</t>
    <phoneticPr fontId="1" type="noConversion"/>
  </si>
  <si>
    <t>159952</t>
    <phoneticPr fontId="1" type="noConversion"/>
  </si>
  <si>
    <t>创业ＥＴＦ</t>
  </si>
  <si>
    <t>手数对应金额</t>
    <phoneticPr fontId="1" type="noConversion"/>
  </si>
  <si>
    <t>513500</t>
  </si>
  <si>
    <t>513500</t>
    <phoneticPr fontId="1" type="noConversion"/>
  </si>
  <si>
    <t>513100</t>
  </si>
  <si>
    <t>513100</t>
    <phoneticPr fontId="1" type="noConversion"/>
  </si>
  <si>
    <t>513000</t>
  </si>
  <si>
    <t>513030</t>
  </si>
  <si>
    <t>513030</t>
    <phoneticPr fontId="1" type="noConversion"/>
  </si>
  <si>
    <t>513080</t>
  </si>
  <si>
    <t>513660</t>
  </si>
  <si>
    <t>513660</t>
    <phoneticPr fontId="1" type="noConversion"/>
  </si>
  <si>
    <t>510310</t>
  </si>
  <si>
    <t>159952</t>
  </si>
  <si>
    <t>资产名称</t>
    <phoneticPr fontId="1" type="noConversion"/>
  </si>
  <si>
    <t>目标市值</t>
    <phoneticPr fontId="1" type="noConversion"/>
  </si>
  <si>
    <t>平衡金额</t>
    <phoneticPr fontId="1" type="noConversion"/>
  </si>
  <si>
    <t>平衡手数</t>
    <phoneticPr fontId="1" type="noConversion"/>
  </si>
  <si>
    <t>买</t>
    <phoneticPr fontId="1" type="noConversion"/>
  </si>
  <si>
    <t>利息</t>
    <phoneticPr fontId="1" type="noConversion"/>
  </si>
  <si>
    <t>日常交易日下午刷新数据，进行再平衡</t>
    <phoneticPr fontId="1" type="noConversion"/>
  </si>
  <si>
    <t>国开债</t>
    <phoneticPr fontId="1" type="noConversion"/>
  </si>
  <si>
    <t>每周补充交易记录</t>
    <phoneticPr fontId="1" type="noConversion"/>
  </si>
  <si>
    <t>总计</t>
  </si>
  <si>
    <t>大类</t>
    <phoneticPr fontId="1" type="noConversion"/>
  </si>
  <si>
    <t>小类</t>
    <phoneticPr fontId="1" type="noConversion"/>
  </si>
  <si>
    <t>股票</t>
    <phoneticPr fontId="1" type="noConversion"/>
  </si>
  <si>
    <t>债券</t>
    <phoneticPr fontId="1" type="noConversion"/>
  </si>
  <si>
    <t>国开债</t>
  </si>
  <si>
    <t>日欧</t>
    <phoneticPr fontId="1" type="noConversion"/>
  </si>
  <si>
    <t>512880</t>
  </si>
  <si>
    <t>510900</t>
  </si>
  <si>
    <t>512000</t>
  </si>
  <si>
    <t>159967</t>
  </si>
  <si>
    <t>159915</t>
  </si>
  <si>
    <t>159920</t>
  </si>
  <si>
    <t>510300</t>
  </si>
  <si>
    <t>512660</t>
  </si>
  <si>
    <t>510050</t>
  </si>
  <si>
    <t>515030</t>
  </si>
  <si>
    <t>512690</t>
  </si>
  <si>
    <t>512760</t>
  </si>
  <si>
    <t>512800</t>
  </si>
  <si>
    <t>515050</t>
  </si>
  <si>
    <t>510500</t>
  </si>
  <si>
    <t>515000</t>
  </si>
  <si>
    <t>515700</t>
  </si>
  <si>
    <t>512170</t>
  </si>
  <si>
    <t>510330</t>
  </si>
  <si>
    <t>512480</t>
  </si>
  <si>
    <t>159997</t>
  </si>
  <si>
    <t>159919</t>
  </si>
  <si>
    <t>159966</t>
  </si>
  <si>
    <t>515650</t>
  </si>
  <si>
    <t>515880</t>
  </si>
  <si>
    <t>512500</t>
  </si>
  <si>
    <t>512010</t>
  </si>
  <si>
    <t>512980</t>
  </si>
  <si>
    <t>512290</t>
  </si>
  <si>
    <t>515220</t>
  </si>
  <si>
    <t>510880</t>
  </si>
  <si>
    <t>512670</t>
  </si>
  <si>
    <t>513900</t>
  </si>
  <si>
    <t>515260</t>
  </si>
  <si>
    <t>510230</t>
  </si>
  <si>
    <t>512720</t>
  </si>
  <si>
    <t>510210</t>
  </si>
  <si>
    <t>510390</t>
  </si>
  <si>
    <t>510410</t>
  </si>
  <si>
    <t>512910</t>
  </si>
  <si>
    <t>515180</t>
  </si>
  <si>
    <t>512560</t>
  </si>
  <si>
    <t>513300</t>
  </si>
  <si>
    <t>159939</t>
  </si>
  <si>
    <t>513600</t>
  </si>
  <si>
    <t>159954</t>
  </si>
  <si>
    <t>512090</t>
  </si>
  <si>
    <t>159905</t>
  </si>
  <si>
    <t>159938</t>
  </si>
  <si>
    <t>512580</t>
  </si>
  <si>
    <t>159922</t>
  </si>
  <si>
    <t>510630</t>
  </si>
  <si>
    <t>512510</t>
  </si>
  <si>
    <t>510510</t>
  </si>
  <si>
    <t>159963</t>
  </si>
  <si>
    <t>510180</t>
  </si>
  <si>
    <t>512990</t>
  </si>
  <si>
    <t>159902</t>
  </si>
  <si>
    <t>510650</t>
  </si>
  <si>
    <t>512750</t>
  </si>
  <si>
    <t>512260</t>
  </si>
  <si>
    <t>512330</t>
  </si>
  <si>
    <t>510600</t>
  </si>
  <si>
    <t>512220</t>
  </si>
  <si>
    <t>512820</t>
  </si>
  <si>
    <t>512280</t>
  </si>
  <si>
    <t>510170</t>
  </si>
  <si>
    <t>512150</t>
  </si>
  <si>
    <t>512520</t>
  </si>
  <si>
    <t>510810</t>
  </si>
  <si>
    <t>512570</t>
  </si>
  <si>
    <t>510150</t>
  </si>
  <si>
    <t>159903</t>
  </si>
  <si>
    <t>159908</t>
  </si>
  <si>
    <t>512120</t>
  </si>
  <si>
    <t>159955</t>
  </si>
  <si>
    <t>512600</t>
  </si>
  <si>
    <t>513680</t>
  </si>
  <si>
    <t>510130</t>
  </si>
  <si>
    <t>159906</t>
  </si>
  <si>
    <t>512590</t>
  </si>
  <si>
    <t>512780</t>
  </si>
  <si>
    <t>512040</t>
  </si>
  <si>
    <t>512180</t>
  </si>
  <si>
    <t>159936</t>
  </si>
  <si>
    <t>510660</t>
  </si>
  <si>
    <t>159944</t>
  </si>
  <si>
    <t>510160</t>
  </si>
  <si>
    <t>510550</t>
  </si>
  <si>
    <t>159912</t>
  </si>
  <si>
    <t>510680</t>
  </si>
  <si>
    <t>159961</t>
  </si>
  <si>
    <t>159962</t>
  </si>
  <si>
    <t>510060</t>
  </si>
  <si>
    <t>159923</t>
  </si>
  <si>
    <t>159907</t>
  </si>
  <si>
    <t>159971</t>
  </si>
  <si>
    <t>159910</t>
  </si>
  <si>
    <t>510020</t>
  </si>
  <si>
    <t>510110</t>
  </si>
  <si>
    <t>510890</t>
  </si>
  <si>
    <t>510030</t>
  </si>
  <si>
    <t>510290</t>
  </si>
  <si>
    <t>159918</t>
  </si>
  <si>
    <t>512870</t>
  </si>
  <si>
    <t>512960</t>
  </si>
  <si>
    <t>512640</t>
  </si>
  <si>
    <t>510270</t>
  </si>
  <si>
    <t>159943</t>
  </si>
  <si>
    <t>512610</t>
  </si>
  <si>
    <t>510440</t>
  </si>
  <si>
    <t>159909</t>
  </si>
  <si>
    <t>515150</t>
  </si>
  <si>
    <t>159913</t>
  </si>
  <si>
    <t>510010</t>
  </si>
  <si>
    <t>159916</t>
  </si>
  <si>
    <t>510190</t>
  </si>
  <si>
    <t>510220</t>
  </si>
  <si>
    <t>510560</t>
  </si>
  <si>
    <t>512360</t>
  </si>
  <si>
    <t>510120</t>
  </si>
  <si>
    <t>510090</t>
  </si>
  <si>
    <t>512390</t>
  </si>
  <si>
    <t>159901</t>
  </si>
  <si>
    <t>513050</t>
  </si>
  <si>
    <t>512400</t>
  </si>
  <si>
    <t>518880</t>
  </si>
  <si>
    <t>518800</t>
  </si>
  <si>
    <t>512770</t>
  </si>
  <si>
    <t>511010</t>
  </si>
  <si>
    <t>511260</t>
  </si>
  <si>
    <t>511270</t>
  </si>
  <si>
    <t>159973</t>
  </si>
  <si>
    <t>511220</t>
  </si>
  <si>
    <t>511670</t>
  </si>
  <si>
    <t>511030</t>
  </si>
  <si>
    <t>511020</t>
  </si>
  <si>
    <t>511310</t>
  </si>
  <si>
    <t>511280</t>
  </si>
  <si>
    <t>科创板ET</t>
  </si>
  <si>
    <t>易方达上</t>
  </si>
  <si>
    <t>科创ETF</t>
  </si>
  <si>
    <t>华夏上证</t>
  </si>
  <si>
    <t>中银上海</t>
  </si>
  <si>
    <t>华安黄金</t>
  </si>
  <si>
    <t>华夏黄金</t>
  </si>
  <si>
    <t>国泰黄金</t>
  </si>
  <si>
    <t>富国上海</t>
  </si>
  <si>
    <t>黄金ETF基</t>
  </si>
  <si>
    <t>广发上海</t>
  </si>
  <si>
    <t>国寿沪港</t>
  </si>
  <si>
    <t>嘉实中证</t>
  </si>
  <si>
    <t>富国中证</t>
  </si>
  <si>
    <t>汇添富中</t>
  </si>
  <si>
    <t>互联网50</t>
  </si>
  <si>
    <t>智能制造</t>
  </si>
  <si>
    <t>稀土ETF</t>
  </si>
  <si>
    <t>游戏动漫</t>
  </si>
  <si>
    <t>平安中证</t>
  </si>
  <si>
    <t>建信中证</t>
  </si>
  <si>
    <t>华安中证</t>
  </si>
  <si>
    <t>消费服务</t>
  </si>
  <si>
    <t>AI智能车</t>
  </si>
  <si>
    <t>国泰中证</t>
  </si>
  <si>
    <t>南方中证</t>
  </si>
  <si>
    <t>易方达中</t>
  </si>
  <si>
    <t>创新药产</t>
  </si>
  <si>
    <t>科技龙头</t>
  </si>
  <si>
    <t>化工ETF</t>
  </si>
  <si>
    <t>游戏ETF</t>
  </si>
  <si>
    <t>华夏中证</t>
  </si>
  <si>
    <t>添富中证</t>
  </si>
  <si>
    <t>华富中证</t>
  </si>
  <si>
    <t>嘉实医药</t>
  </si>
  <si>
    <t>永赢沪深</t>
  </si>
  <si>
    <t>博时智能</t>
  </si>
  <si>
    <t>中金质量</t>
  </si>
  <si>
    <t>博时央企</t>
  </si>
  <si>
    <t>博时中证</t>
  </si>
  <si>
    <t>嘉实先进</t>
  </si>
  <si>
    <t>嘉实新兴</t>
  </si>
  <si>
    <t>工银中证</t>
  </si>
  <si>
    <t>光伏ETF</t>
  </si>
  <si>
    <t>浦银安盛</t>
  </si>
  <si>
    <t>MSCI中国</t>
  </si>
  <si>
    <t>食品ETF</t>
  </si>
  <si>
    <t>嘉实央企</t>
  </si>
  <si>
    <t>国联安沪</t>
  </si>
  <si>
    <t>证保ETF</t>
  </si>
  <si>
    <t>广发中证</t>
  </si>
  <si>
    <t>前海开源</t>
  </si>
  <si>
    <t>山西证券</t>
  </si>
  <si>
    <t>中融中证</t>
  </si>
  <si>
    <t>泰康中证</t>
  </si>
  <si>
    <t>大成MSCI</t>
  </si>
  <si>
    <t>海富通中</t>
  </si>
  <si>
    <t>华安沪深</t>
  </si>
  <si>
    <t>泰康沪深</t>
  </si>
  <si>
    <t>沪深300E</t>
  </si>
  <si>
    <t>民生加银</t>
  </si>
  <si>
    <t>添富沪深</t>
  </si>
  <si>
    <t>嘉实沪深</t>
  </si>
  <si>
    <t>电子ETF</t>
  </si>
  <si>
    <t>软件ETF</t>
  </si>
  <si>
    <t>煤炭ETF</t>
  </si>
  <si>
    <t>钢铁ETF</t>
  </si>
  <si>
    <t>中证研发</t>
  </si>
  <si>
    <t>中银证券</t>
  </si>
  <si>
    <t>招商MSCI</t>
  </si>
  <si>
    <t>博时沪深</t>
  </si>
  <si>
    <t>广发创新</t>
  </si>
  <si>
    <t>低波红利</t>
  </si>
  <si>
    <t>博时可持</t>
  </si>
  <si>
    <t>招商中证</t>
  </si>
  <si>
    <t>588090</t>
  </si>
  <si>
    <t>588080</t>
  </si>
  <si>
    <t>588050</t>
  </si>
  <si>
    <t>588000</t>
  </si>
  <si>
    <t>518890</t>
  </si>
  <si>
    <t>518850</t>
  </si>
  <si>
    <t>518680</t>
  </si>
  <si>
    <t>518660</t>
  </si>
  <si>
    <t>518600</t>
  </si>
  <si>
    <t>517300</t>
  </si>
  <si>
    <t>517200</t>
  </si>
  <si>
    <t>517100</t>
  </si>
  <si>
    <t>517080</t>
  </si>
  <si>
    <t>517050</t>
  </si>
  <si>
    <t>516800</t>
  </si>
  <si>
    <t>516780</t>
  </si>
  <si>
    <t>516770</t>
  </si>
  <si>
    <t>516760</t>
  </si>
  <si>
    <t>516680</t>
  </si>
  <si>
    <t>516660</t>
  </si>
  <si>
    <t>516600</t>
  </si>
  <si>
    <t>516520</t>
  </si>
  <si>
    <t>516220</t>
  </si>
  <si>
    <t>516180</t>
  </si>
  <si>
    <t>516160</t>
  </si>
  <si>
    <t>516120</t>
  </si>
  <si>
    <t>516080</t>
  </si>
  <si>
    <t>516060</t>
  </si>
  <si>
    <t>516050</t>
  </si>
  <si>
    <t>516020</t>
  </si>
  <si>
    <t>516010</t>
  </si>
  <si>
    <t>516000</t>
  </si>
  <si>
    <t>515990</t>
  </si>
  <si>
    <t>515980</t>
  </si>
  <si>
    <t>515960</t>
  </si>
  <si>
    <t>515950</t>
  </si>
  <si>
    <t>515930</t>
  </si>
  <si>
    <t>515920</t>
  </si>
  <si>
    <t>515910</t>
  </si>
  <si>
    <t>515900</t>
  </si>
  <si>
    <t>515890</t>
  </si>
  <si>
    <t>515870</t>
  </si>
  <si>
    <t>515860</t>
  </si>
  <si>
    <t>515850</t>
  </si>
  <si>
    <t>515830</t>
  </si>
  <si>
    <t>515820</t>
  </si>
  <si>
    <t>515810</t>
  </si>
  <si>
    <t>515800</t>
  </si>
  <si>
    <t>515790</t>
  </si>
  <si>
    <t>515780</t>
  </si>
  <si>
    <t>515770</t>
  </si>
  <si>
    <t>515760</t>
  </si>
  <si>
    <t>515750</t>
  </si>
  <si>
    <t>515710</t>
  </si>
  <si>
    <t>515680</t>
  </si>
  <si>
    <t>515660</t>
  </si>
  <si>
    <t>515630</t>
  </si>
  <si>
    <t>515600</t>
  </si>
  <si>
    <t>515590</t>
  </si>
  <si>
    <t>515570</t>
  </si>
  <si>
    <t>515550</t>
  </si>
  <si>
    <t>515530</t>
  </si>
  <si>
    <t>515520</t>
  </si>
  <si>
    <t>515510</t>
  </si>
  <si>
    <t>515500</t>
  </si>
  <si>
    <t>515400</t>
  </si>
  <si>
    <t>515390</t>
  </si>
  <si>
    <t>515380</t>
  </si>
  <si>
    <t>515360</t>
  </si>
  <si>
    <t>515350</t>
  </si>
  <si>
    <t>515320</t>
  </si>
  <si>
    <t>515310</t>
  </si>
  <si>
    <t>515300</t>
  </si>
  <si>
    <t>515280</t>
  </si>
  <si>
    <t>515250</t>
  </si>
  <si>
    <t>515230</t>
  </si>
  <si>
    <t>515210</t>
  </si>
  <si>
    <t>515200</t>
  </si>
  <si>
    <t>515190</t>
  </si>
  <si>
    <t>515170</t>
  </si>
  <si>
    <t>515160</t>
  </si>
  <si>
    <t>515130</t>
  </si>
  <si>
    <t>515120</t>
  </si>
  <si>
    <t>515110</t>
  </si>
  <si>
    <t>515100</t>
  </si>
  <si>
    <t>515090</t>
  </si>
  <si>
    <t>515080</t>
  </si>
  <si>
    <t>515070</t>
  </si>
  <si>
    <t>515060</t>
  </si>
  <si>
    <t>515020</t>
  </si>
  <si>
    <t>515010</t>
  </si>
  <si>
    <t>科技ETF</t>
  </si>
  <si>
    <t>513990</t>
  </si>
  <si>
    <t>招商上证</t>
  </si>
  <si>
    <t>华安CES港</t>
  </si>
  <si>
    <t>513880</t>
  </si>
  <si>
    <t>华安日经</t>
  </si>
  <si>
    <t>513800</t>
  </si>
  <si>
    <t>东证ETF</t>
  </si>
  <si>
    <t>建信港股</t>
  </si>
  <si>
    <t>华夏沪港</t>
  </si>
  <si>
    <t>恒指ETF</t>
  </si>
  <si>
    <t>513520</t>
  </si>
  <si>
    <t>华夏野村</t>
  </si>
  <si>
    <t>博时标普</t>
  </si>
  <si>
    <t>513330</t>
  </si>
  <si>
    <t>华夏恒生</t>
  </si>
  <si>
    <t>华夏纳斯</t>
  </si>
  <si>
    <t>国泰纳斯</t>
  </si>
  <si>
    <t>513090</t>
  </si>
  <si>
    <t>华安法国</t>
  </si>
  <si>
    <t>华安德国</t>
  </si>
  <si>
    <t>易方达日</t>
  </si>
  <si>
    <t>华夏MSCI</t>
  </si>
  <si>
    <t>512970</t>
  </si>
  <si>
    <t>粤港澳大</t>
  </si>
  <si>
    <t>512930</t>
  </si>
  <si>
    <t>平安人工</t>
  </si>
  <si>
    <t>100ETF</t>
  </si>
  <si>
    <t>南华中证</t>
  </si>
  <si>
    <t>中证银行</t>
  </si>
  <si>
    <t>银行ETF</t>
  </si>
  <si>
    <t>华夏战略</t>
  </si>
  <si>
    <t>芯片ETF</t>
  </si>
  <si>
    <t>嘉实基本</t>
  </si>
  <si>
    <t>512710</t>
  </si>
  <si>
    <t>酒ETF</t>
  </si>
  <si>
    <t>512680</t>
  </si>
  <si>
    <t>国防ETF</t>
  </si>
  <si>
    <t>512650</t>
  </si>
  <si>
    <t>浦银高股</t>
  </si>
  <si>
    <t>华泰柏瑞</t>
  </si>
  <si>
    <t>中证500E</t>
  </si>
  <si>
    <t>国联安半</t>
  </si>
  <si>
    <t>有色ETF</t>
  </si>
  <si>
    <t>平安MSCI</t>
  </si>
  <si>
    <t>512350</t>
  </si>
  <si>
    <t>兴业中证</t>
  </si>
  <si>
    <t>信息ETF</t>
  </si>
  <si>
    <t>512320</t>
  </si>
  <si>
    <t>工银MSCI</t>
  </si>
  <si>
    <t>景顺长城</t>
  </si>
  <si>
    <t>512270</t>
  </si>
  <si>
    <t>512200</t>
  </si>
  <si>
    <t>地产ETF</t>
  </si>
  <si>
    <t>建信MSCI</t>
  </si>
  <si>
    <t>医疗ETF</t>
  </si>
  <si>
    <t>A50ETF</t>
  </si>
  <si>
    <t>512100</t>
  </si>
  <si>
    <t>1000ETF</t>
  </si>
  <si>
    <t>易方达MS</t>
  </si>
  <si>
    <t>512070</t>
  </si>
  <si>
    <t>易方达沪</t>
  </si>
  <si>
    <t>券商ETF</t>
  </si>
  <si>
    <t>511860</t>
  </si>
  <si>
    <t>博时保证</t>
  </si>
  <si>
    <t>华泰紫金</t>
  </si>
  <si>
    <t>511650</t>
  </si>
  <si>
    <t>华夏快线</t>
  </si>
  <si>
    <t>511600</t>
  </si>
  <si>
    <t>货币ETF</t>
  </si>
  <si>
    <t>511380</t>
  </si>
  <si>
    <t>博时可转</t>
  </si>
  <si>
    <t>511360</t>
  </si>
  <si>
    <t>富国十年</t>
  </si>
  <si>
    <t>华夏3-5年</t>
  </si>
  <si>
    <t>海富通上</t>
  </si>
  <si>
    <t>国泰上证</t>
  </si>
  <si>
    <t>511180</t>
  </si>
  <si>
    <t>511060</t>
  </si>
  <si>
    <t>511050</t>
  </si>
  <si>
    <t>地方债ET</t>
  </si>
  <si>
    <t>平安中债</t>
  </si>
  <si>
    <t>511000</t>
  </si>
  <si>
    <t>招商中债</t>
  </si>
  <si>
    <t>易方达恒</t>
  </si>
  <si>
    <t>兴业上证</t>
  </si>
  <si>
    <t>上证红利</t>
  </si>
  <si>
    <t>510860</t>
  </si>
  <si>
    <t>510760</t>
  </si>
  <si>
    <t>上证ETF</t>
  </si>
  <si>
    <t>510710</t>
  </si>
  <si>
    <t>博时上证</t>
  </si>
  <si>
    <t>510690</t>
  </si>
  <si>
    <t>万家上证</t>
  </si>
  <si>
    <t>华夏医药</t>
  </si>
  <si>
    <t>华夏金融</t>
  </si>
  <si>
    <t>华夏消费</t>
  </si>
  <si>
    <t>申万菱信</t>
  </si>
  <si>
    <t>510590</t>
  </si>
  <si>
    <t>510580</t>
  </si>
  <si>
    <t>510570</t>
  </si>
  <si>
    <t>国寿安保</t>
  </si>
  <si>
    <t>500ETF</t>
  </si>
  <si>
    <t>中证500沪</t>
  </si>
  <si>
    <t>平安沪深</t>
  </si>
  <si>
    <t>510370</t>
  </si>
  <si>
    <t>兴业沪深</t>
  </si>
  <si>
    <t>510360</t>
  </si>
  <si>
    <t>广发沪深</t>
  </si>
  <si>
    <t>华夏沪深</t>
  </si>
  <si>
    <t>380ETF</t>
  </si>
  <si>
    <t>国企ETF</t>
  </si>
  <si>
    <t>上证中小</t>
  </si>
  <si>
    <t>富国上证</t>
  </si>
  <si>
    <t>510200</t>
  </si>
  <si>
    <t>汇安上证</t>
  </si>
  <si>
    <t>华安上证</t>
  </si>
  <si>
    <t>商品ETF</t>
  </si>
  <si>
    <t>小康ETF</t>
  </si>
  <si>
    <t>上证消费</t>
  </si>
  <si>
    <t>510100</t>
  </si>
  <si>
    <t>责任ETF</t>
  </si>
  <si>
    <t>工银上证</t>
  </si>
  <si>
    <t>价值ETF</t>
  </si>
  <si>
    <t>治理ETF</t>
  </si>
  <si>
    <t>162711</t>
  </si>
  <si>
    <t>160706</t>
  </si>
  <si>
    <t>159999</t>
  </si>
  <si>
    <t>永赢中证</t>
  </si>
  <si>
    <t>159996</t>
  </si>
  <si>
    <t>家电ETF</t>
  </si>
  <si>
    <t>159995</t>
  </si>
  <si>
    <t>华夏国证</t>
  </si>
  <si>
    <t>159994</t>
  </si>
  <si>
    <t>5GETF</t>
  </si>
  <si>
    <t>159991</t>
  </si>
  <si>
    <t>招商创业</t>
  </si>
  <si>
    <t>159988</t>
  </si>
  <si>
    <t>粤债ETF</t>
  </si>
  <si>
    <t>159987</t>
  </si>
  <si>
    <t>创新ETF</t>
  </si>
  <si>
    <t>159986</t>
  </si>
  <si>
    <t>消费100E</t>
  </si>
  <si>
    <t>159985</t>
  </si>
  <si>
    <t>华夏饲料</t>
  </si>
  <si>
    <t>159984</t>
  </si>
  <si>
    <t>南方粤港</t>
  </si>
  <si>
    <t>159983</t>
  </si>
  <si>
    <t>华夏粤港</t>
  </si>
  <si>
    <t>159980</t>
  </si>
  <si>
    <t>大成有色</t>
  </si>
  <si>
    <t>159979</t>
  </si>
  <si>
    <t>广发湾创</t>
  </si>
  <si>
    <t>159978</t>
  </si>
  <si>
    <t>湾区ETF</t>
  </si>
  <si>
    <t>159977</t>
  </si>
  <si>
    <t>天弘创业</t>
  </si>
  <si>
    <t>159976</t>
  </si>
  <si>
    <t>湾创ETF</t>
  </si>
  <si>
    <t>159975</t>
  </si>
  <si>
    <t>招商深证</t>
  </si>
  <si>
    <t>159974</t>
  </si>
  <si>
    <t>富国央企</t>
  </si>
  <si>
    <t>民企领先</t>
  </si>
  <si>
    <t>富国创业</t>
  </si>
  <si>
    <t>159969</t>
  </si>
  <si>
    <t>银华深证</t>
  </si>
  <si>
    <t>159968</t>
  </si>
  <si>
    <t>华夏创成</t>
  </si>
  <si>
    <t>华夏创蓝</t>
  </si>
  <si>
    <t>159965</t>
  </si>
  <si>
    <t>中融央视</t>
  </si>
  <si>
    <t>159964</t>
  </si>
  <si>
    <t>平安创业</t>
  </si>
  <si>
    <t>富国恒生</t>
  </si>
  <si>
    <t>深证100E</t>
  </si>
  <si>
    <t>159957</t>
  </si>
  <si>
    <t>华夏创业</t>
  </si>
  <si>
    <t>嘉实创业</t>
  </si>
  <si>
    <t>H股ETF</t>
  </si>
  <si>
    <t>广发创业</t>
  </si>
  <si>
    <t>159951</t>
  </si>
  <si>
    <t>嘉实中关</t>
  </si>
  <si>
    <t>159949</t>
  </si>
  <si>
    <t>华安创业</t>
  </si>
  <si>
    <t>159945</t>
  </si>
  <si>
    <t>大成深证</t>
  </si>
  <si>
    <t>159941</t>
  </si>
  <si>
    <t>广发纳指</t>
  </si>
  <si>
    <t>159940</t>
  </si>
  <si>
    <t>159937</t>
  </si>
  <si>
    <t>博时黄金</t>
  </si>
  <si>
    <t>159935</t>
  </si>
  <si>
    <t>159934</t>
  </si>
  <si>
    <t>易方达黄</t>
  </si>
  <si>
    <t>159933</t>
  </si>
  <si>
    <t>国投金融</t>
  </si>
  <si>
    <t>159932</t>
  </si>
  <si>
    <t>大成中证</t>
  </si>
  <si>
    <t>159931</t>
  </si>
  <si>
    <t>159930</t>
  </si>
  <si>
    <t>159929</t>
  </si>
  <si>
    <t>159928</t>
  </si>
  <si>
    <t>159926</t>
  </si>
  <si>
    <t>159925</t>
  </si>
  <si>
    <t>南方300(</t>
  </si>
  <si>
    <t>中证100E</t>
  </si>
  <si>
    <t>嘉实中创</t>
  </si>
  <si>
    <t>深F60ETF</t>
  </si>
  <si>
    <t>易方达创</t>
  </si>
  <si>
    <t>交银深证</t>
  </si>
  <si>
    <t>汇添富深</t>
  </si>
  <si>
    <t>嘉实深证</t>
  </si>
  <si>
    <t>深证TMT5</t>
  </si>
  <si>
    <t>博时创业</t>
  </si>
  <si>
    <t>广发中小</t>
  </si>
  <si>
    <t>深证成长</t>
  </si>
  <si>
    <t>工银深证</t>
  </si>
  <si>
    <t>深成ETF</t>
  </si>
  <si>
    <t>华夏中小</t>
  </si>
  <si>
    <t>易方达深</t>
  </si>
  <si>
    <t>159870</t>
  </si>
  <si>
    <t>159869</t>
  </si>
  <si>
    <t>159867</t>
  </si>
  <si>
    <t>畜牧ETF</t>
  </si>
  <si>
    <t>159865</t>
  </si>
  <si>
    <t>159857</t>
  </si>
  <si>
    <t>159855</t>
  </si>
  <si>
    <t>影视ETF</t>
  </si>
  <si>
    <t>159852</t>
  </si>
  <si>
    <t>159850</t>
  </si>
  <si>
    <t>159849</t>
  </si>
  <si>
    <t>159848</t>
  </si>
  <si>
    <t>国联安证</t>
  </si>
  <si>
    <t>159843</t>
  </si>
  <si>
    <t>招商国证</t>
  </si>
  <si>
    <t>159841</t>
  </si>
  <si>
    <t>证券ETF</t>
  </si>
  <si>
    <t>159839</t>
  </si>
  <si>
    <t>汇添富国</t>
  </si>
  <si>
    <t>159837</t>
  </si>
  <si>
    <t>159828</t>
  </si>
  <si>
    <t>159825</t>
  </si>
  <si>
    <t>159824</t>
  </si>
  <si>
    <t>博时新能</t>
  </si>
  <si>
    <t>159823</t>
  </si>
  <si>
    <t>H股50ETF</t>
  </si>
  <si>
    <t>159821</t>
  </si>
  <si>
    <t>159820</t>
  </si>
  <si>
    <t>159819</t>
  </si>
  <si>
    <t>159815</t>
  </si>
  <si>
    <t>159814</t>
  </si>
  <si>
    <t>西部利得</t>
  </si>
  <si>
    <t>159812</t>
  </si>
  <si>
    <t>159811</t>
  </si>
  <si>
    <t>博时5G50</t>
  </si>
  <si>
    <t>159810</t>
  </si>
  <si>
    <t>159809</t>
  </si>
  <si>
    <t>博时大湾</t>
  </si>
  <si>
    <t>159808</t>
  </si>
  <si>
    <t>融通创业</t>
  </si>
  <si>
    <t>159807</t>
  </si>
  <si>
    <t>159806</t>
  </si>
  <si>
    <t>新能车ET</t>
  </si>
  <si>
    <t>159805</t>
  </si>
  <si>
    <t>传媒ETF</t>
  </si>
  <si>
    <t>159804</t>
  </si>
  <si>
    <t>159803</t>
  </si>
  <si>
    <t>159801</t>
  </si>
  <si>
    <t>广发国证</t>
  </si>
  <si>
    <t>最新价</t>
    <phoneticPr fontId="1" type="noConversion"/>
  </si>
  <si>
    <t>成交量</t>
    <phoneticPr fontId="1" type="noConversion"/>
  </si>
  <si>
    <t>华安日经225ETF</t>
    <phoneticPr fontId="1" type="noConversion"/>
  </si>
  <si>
    <t>每年检查最优标的（成交量、费率）</t>
    <phoneticPr fontId="1" type="noConversion"/>
  </si>
  <si>
    <t>交割单原始日期</t>
    <phoneticPr fontId="1" type="noConversion"/>
  </si>
  <si>
    <t>LatestPrice</t>
  </si>
  <si>
    <t>Volume</t>
  </si>
  <si>
    <t>日经225</t>
  </si>
  <si>
    <t>求和项:发生金额</t>
  </si>
  <si>
    <t>国开债</t>
    <phoneticPr fontId="1" type="noConversion"/>
  </si>
  <si>
    <t>513100</t>
    <phoneticPr fontId="1" type="noConversion"/>
  </si>
  <si>
    <t>513500</t>
    <phoneticPr fontId="1" type="noConversion"/>
  </si>
  <si>
    <t>513660</t>
    <phoneticPr fontId="1" type="noConversion"/>
  </si>
  <si>
    <t>159952</t>
    <phoneticPr fontId="1" type="noConversion"/>
  </si>
  <si>
    <t>510310</t>
    <phoneticPr fontId="1" type="noConversion"/>
  </si>
  <si>
    <t>513880</t>
    <phoneticPr fontId="1" type="noConversion"/>
  </si>
  <si>
    <t>513030</t>
    <phoneticPr fontId="1" type="noConversion"/>
  </si>
  <si>
    <t>510210</t>
    <phoneticPr fontId="1" type="noConversion"/>
  </si>
  <si>
    <t>513000</t>
    <phoneticPr fontId="1" type="noConversion"/>
  </si>
  <si>
    <t>159964</t>
    <phoneticPr fontId="1" type="noConversion"/>
  </si>
  <si>
    <t>513080</t>
    <phoneticPr fontId="1" type="noConversion"/>
  </si>
  <si>
    <t>159929</t>
    <phoneticPr fontId="1" type="noConversion"/>
  </si>
  <si>
    <t>累计年化收益率</t>
    <phoneticPr fontId="1" type="noConversion"/>
  </si>
  <si>
    <t>ETF-Code</t>
  </si>
  <si>
    <t>ETF-Name</t>
  </si>
  <si>
    <t>参数-当前日期位置</t>
    <phoneticPr fontId="1" type="noConversion"/>
  </si>
  <si>
    <t>参数-首次交易日期距离</t>
    <phoneticPr fontId="1" type="noConversion"/>
  </si>
  <si>
    <t>参数-初始日期距离</t>
    <phoneticPr fontId="1" type="noConversion"/>
  </si>
  <si>
    <t>持有状态</t>
  </si>
  <si>
    <t>美国指数</t>
  </si>
  <si>
    <t>中国指数</t>
  </si>
  <si>
    <t>国债</t>
  </si>
  <si>
    <t>持仓天数</t>
    <phoneticPr fontId="1" type="noConversion"/>
  </si>
  <si>
    <t>参数-末次交易日期距离</t>
    <phoneticPr fontId="1" type="noConversion"/>
  </si>
  <si>
    <t>沪深300</t>
  </si>
  <si>
    <t>创业板</t>
  </si>
  <si>
    <t>上证综指</t>
  </si>
  <si>
    <t>指数分类</t>
  </si>
  <si>
    <t>地区分类</t>
  </si>
  <si>
    <t>日欧指数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</si>
</sst>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76" formatCode="_ * #,##0_ ;_ * \-#,##0_ ;_ * &quot;-&quot;??_ ;_ @_ "/>
    <numFmt numFmtId="177" formatCode="0.0%"/>
    <numFmt numFmtId="178" formatCode="_ [$¥-804]* #,##0_ ;_ [$¥-804]* \-#,##0_ ;_ [$¥-804]* &quot;-&quot;??_ ;_ @_ "/>
    <numFmt numFmtId="179" formatCode="_ [$¥-804]* #,##0.000_ ;_ [$¥-804]* \-#,##0.000_ ;_ [$¥-804]* &quot;-&quot;??_ ;_ @_ "/>
    <numFmt numFmtId="180" formatCode="yyyy\-mm\-dd;@"/>
    <numFmt numFmtId="181" formatCode="#,##0_ ;[Red]\-#,##0\ "/>
    <numFmt numFmtId="182" formatCode="0_);[Red]\(0\)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7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0" fontId="0" fillId="0" borderId="0" xfId="2" applyNumberFormat="1" applyFont="1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2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0" fontId="5" fillId="4" borderId="8" xfId="2" applyNumberFormat="1" applyFont="1" applyFill="1" applyBorder="1" applyAlignment="1">
      <alignment horizontal="center" vertical="center"/>
    </xf>
    <xf numFmtId="10" fontId="5" fillId="4" borderId="7" xfId="2" applyNumberFormat="1" applyFont="1" applyFill="1" applyBorder="1" applyAlignment="1">
      <alignment horizontal="center" vertical="center"/>
    </xf>
    <xf numFmtId="0" fontId="5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10" fontId="6" fillId="0" borderId="11" xfId="2" applyNumberFormat="1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0" fontId="6" fillId="0" borderId="12" xfId="2" applyNumberFormat="1" applyFont="1" applyBorder="1" applyAlignment="1">
      <alignment vertical="center"/>
    </xf>
    <xf numFmtId="10" fontId="6" fillId="0" borderId="13" xfId="2" applyNumberFormat="1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49" fontId="0" fillId="0" borderId="14" xfId="0" applyNumberFormat="1" applyBorder="1" applyAlignment="1">
      <alignment vertical="center"/>
    </xf>
    <xf numFmtId="10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10" fontId="0" fillId="0" borderId="14" xfId="2" applyNumberFormat="1" applyFont="1" applyBorder="1" applyAlignment="1">
      <alignment vertical="center"/>
    </xf>
    <xf numFmtId="10" fontId="0" fillId="0" borderId="15" xfId="2" applyNumberFormat="1" applyFont="1" applyBorder="1" applyAlignment="1">
      <alignment vertical="center"/>
    </xf>
    <xf numFmtId="10" fontId="0" fillId="0" borderId="16" xfId="2" applyNumberFormat="1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3" borderId="14" xfId="0" applyFont="1" applyFill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10" fontId="6" fillId="0" borderId="14" xfId="0" applyNumberFormat="1" applyFont="1" applyBorder="1" applyAlignment="1">
      <alignment vertical="center"/>
    </xf>
    <xf numFmtId="10" fontId="6" fillId="0" borderId="14" xfId="2" applyNumberFormat="1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0" fontId="6" fillId="0" borderId="15" xfId="2" applyNumberFormat="1" applyFont="1" applyBorder="1" applyAlignment="1">
      <alignment vertical="center"/>
    </xf>
    <xf numFmtId="10" fontId="6" fillId="0" borderId="16" xfId="2" applyNumberFormat="1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15" xfId="0" applyFill="1" applyBorder="1" applyAlignment="1">
      <alignment vertical="center"/>
    </xf>
    <xf numFmtId="10" fontId="0" fillId="0" borderId="14" xfId="2" applyNumberFormat="1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49" fontId="6" fillId="3" borderId="14" xfId="0" applyNumberFormat="1" applyFont="1" applyFill="1" applyBorder="1" applyAlignment="1">
      <alignment vertical="center"/>
    </xf>
    <xf numFmtId="10" fontId="6" fillId="3" borderId="14" xfId="0" applyNumberFormat="1" applyFont="1" applyFill="1" applyBorder="1" applyAlignment="1">
      <alignment vertical="center"/>
    </xf>
    <xf numFmtId="10" fontId="6" fillId="3" borderId="14" xfId="2" applyNumberFormat="1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10" fontId="6" fillId="3" borderId="15" xfId="2" applyNumberFormat="1" applyFont="1" applyFill="1" applyBorder="1" applyAlignment="1">
      <alignment vertical="center"/>
    </xf>
    <xf numFmtId="10" fontId="6" fillId="3" borderId="16" xfId="2" applyNumberFormat="1" applyFont="1" applyFill="1" applyBorder="1" applyAlignment="1">
      <alignment vertical="center"/>
    </xf>
    <xf numFmtId="49" fontId="0" fillId="3" borderId="14" xfId="0" applyNumberFormat="1" applyFill="1" applyBorder="1" applyAlignment="1">
      <alignment vertical="center"/>
    </xf>
    <xf numFmtId="10" fontId="0" fillId="3" borderId="14" xfId="2" applyNumberFormat="1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10" fontId="0" fillId="3" borderId="15" xfId="2" applyNumberFormat="1" applyFont="1" applyFill="1" applyBorder="1" applyAlignment="1">
      <alignment vertical="center"/>
    </xf>
    <xf numFmtId="10" fontId="0" fillId="3" borderId="16" xfId="2" applyNumberFormat="1" applyFont="1" applyFill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10" fontId="0" fillId="3" borderId="17" xfId="2" applyNumberFormat="1" applyFont="1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10" fontId="0" fillId="3" borderId="18" xfId="2" applyNumberFormat="1" applyFont="1" applyFill="1" applyBorder="1" applyAlignment="1">
      <alignment vertical="center"/>
    </xf>
    <xf numFmtId="10" fontId="0" fillId="3" borderId="19" xfId="2" applyNumberFormat="1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49" fontId="6" fillId="5" borderId="14" xfId="0" applyNumberFormat="1" applyFont="1" applyFill="1" applyBorder="1" applyAlignment="1">
      <alignment vertical="center"/>
    </xf>
    <xf numFmtId="10" fontId="6" fillId="5" borderId="14" xfId="2" applyNumberFormat="1" applyFont="1" applyFill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10" fontId="6" fillId="5" borderId="15" xfId="2" applyNumberFormat="1" applyFont="1" applyFill="1" applyBorder="1" applyAlignment="1">
      <alignment vertical="center"/>
    </xf>
    <xf numFmtId="10" fontId="6" fillId="5" borderId="16" xfId="2" applyNumberFormat="1" applyFont="1" applyFill="1" applyBorder="1" applyAlignment="1">
      <alignment vertical="center"/>
    </xf>
    <xf numFmtId="14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/>
    <xf numFmtId="178" fontId="0" fillId="0" borderId="0" xfId="1" applyNumberFormat="1" applyFont="1" applyAlignment="1">
      <alignment horizontal="center"/>
    </xf>
    <xf numFmtId="178" fontId="0" fillId="0" borderId="0" xfId="1" applyNumberFormat="1" applyFont="1" applyAlignment="1"/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Alignment="1"/>
    <xf numFmtId="49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2" applyNumberFormat="1" applyFont="1" applyAlignment="1">
      <alignment vertical="center"/>
    </xf>
    <xf numFmtId="178" fontId="0" fillId="0" borderId="0" xfId="2" applyNumberFormat="1" applyFont="1" applyAlignment="1">
      <alignment vertical="center"/>
    </xf>
    <xf numFmtId="179" fontId="0" fillId="0" borderId="0" xfId="0" applyNumberFormat="1" applyAlignment="1">
      <alignment vertical="center"/>
    </xf>
    <xf numFmtId="178" fontId="9" fillId="0" borderId="0" xfId="1" applyNumberFormat="1" applyFont="1" applyAlignment="1"/>
    <xf numFmtId="179" fontId="9" fillId="0" borderId="0" xfId="1" applyNumberFormat="1" applyFont="1" applyAlignment="1"/>
    <xf numFmtId="176" fontId="9" fillId="0" borderId="0" xfId="1" applyNumberFormat="1" applyFont="1" applyAlignment="1"/>
    <xf numFmtId="178" fontId="5" fillId="0" borderId="0" xfId="1" applyNumberFormat="1" applyFont="1" applyAlignment="1"/>
    <xf numFmtId="179" fontId="5" fillId="0" borderId="0" xfId="1" applyNumberFormat="1" applyFont="1" applyAlignment="1"/>
    <xf numFmtId="176" fontId="5" fillId="0" borderId="0" xfId="1" applyNumberFormat="1" applyFont="1" applyAlignment="1"/>
    <xf numFmtId="180" fontId="0" fillId="0" borderId="0" xfId="0" applyNumberFormat="1"/>
    <xf numFmtId="181" fontId="0" fillId="0" borderId="0" xfId="2" applyNumberFormat="1" applyFont="1" applyAlignment="1">
      <alignment vertical="center"/>
    </xf>
    <xf numFmtId="181" fontId="0" fillId="0" borderId="0" xfId="0" applyNumberFormat="1" applyAlignment="1">
      <alignment vertical="center"/>
    </xf>
    <xf numFmtId="0" fontId="6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10" fontId="6" fillId="0" borderId="0" xfId="2" applyNumberFormat="1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10" fontId="6" fillId="0" borderId="14" xfId="2" applyNumberFormat="1" applyFont="1" applyFill="1" applyBorder="1" applyAlignment="1">
      <alignment vertical="center"/>
    </xf>
    <xf numFmtId="10" fontId="6" fillId="0" borderId="15" xfId="2" applyNumberFormat="1" applyFont="1" applyFill="1" applyBorder="1" applyAlignment="1">
      <alignment vertical="center"/>
    </xf>
    <xf numFmtId="10" fontId="6" fillId="0" borderId="16" xfId="2" applyNumberFormat="1" applyFont="1" applyFill="1" applyBorder="1" applyAlignment="1">
      <alignment vertical="center"/>
    </xf>
    <xf numFmtId="10" fontId="10" fillId="0" borderId="14" xfId="2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10" fontId="10" fillId="0" borderId="20" xfId="2" applyNumberFormat="1" applyFont="1" applyFill="1" applyBorder="1" applyAlignment="1">
      <alignment vertical="center"/>
    </xf>
    <xf numFmtId="10" fontId="10" fillId="0" borderId="0" xfId="2" applyNumberFormat="1" applyFont="1" applyFill="1" applyBorder="1" applyAlignment="1">
      <alignment vertical="center"/>
    </xf>
    <xf numFmtId="10" fontId="10" fillId="0" borderId="15" xfId="2" applyNumberFormat="1" applyFont="1" applyFill="1" applyBorder="1" applyAlignment="1">
      <alignment vertical="center"/>
    </xf>
    <xf numFmtId="10" fontId="10" fillId="0" borderId="0" xfId="2" applyNumberFormat="1" applyFont="1" applyFill="1" applyAlignment="1">
      <alignment vertical="center"/>
    </xf>
    <xf numFmtId="10" fontId="10" fillId="3" borderId="14" xfId="2" applyNumberFormat="1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5" fillId="0" borderId="0" xfId="0" applyFont="1" applyAlignment="1"/>
    <xf numFmtId="178" fontId="5" fillId="0" borderId="0" xfId="2" applyNumberFormat="1" applyFont="1" applyAlignment="1">
      <alignment vertical="center"/>
    </xf>
    <xf numFmtId="179" fontId="8" fillId="0" borderId="0" xfId="0" applyNumberFormat="1" applyFont="1" applyAlignment="1">
      <alignment vertical="center"/>
    </xf>
    <xf numFmtId="49" fontId="0" fillId="3" borderId="0" xfId="0" applyNumberFormat="1" applyFill="1" applyAlignment="1">
      <alignment vertical="center"/>
    </xf>
    <xf numFmtId="179" fontId="0" fillId="3" borderId="0" xfId="0" applyNumberFormat="1" applyFill="1" applyAlignment="1">
      <alignment vertical="center"/>
    </xf>
    <xf numFmtId="176" fontId="0" fillId="3" borderId="0" xfId="0" applyNumberFormat="1" applyFont="1" applyFill="1" applyAlignment="1">
      <alignment vertical="center"/>
    </xf>
    <xf numFmtId="177" fontId="0" fillId="3" borderId="0" xfId="0" applyNumberFormat="1" applyFont="1" applyFill="1" applyAlignment="1">
      <alignment vertical="center"/>
    </xf>
    <xf numFmtId="178" fontId="0" fillId="3" borderId="0" xfId="0" applyNumberFormat="1" applyFill="1" applyAlignment="1">
      <alignment vertical="center"/>
    </xf>
    <xf numFmtId="178" fontId="7" fillId="3" borderId="0" xfId="0" applyNumberFormat="1" applyFont="1" applyFill="1" applyAlignment="1">
      <alignment vertical="center"/>
    </xf>
    <xf numFmtId="178" fontId="0" fillId="3" borderId="0" xfId="0" applyNumberFormat="1" applyFont="1" applyFill="1" applyAlignment="1">
      <alignment vertical="center"/>
    </xf>
    <xf numFmtId="181" fontId="0" fillId="3" borderId="0" xfId="0" applyNumberFormat="1" applyFont="1" applyFill="1" applyAlignment="1">
      <alignment vertical="center"/>
    </xf>
    <xf numFmtId="176" fontId="0" fillId="6" borderId="0" xfId="1" applyNumberFormat="1" applyFont="1" applyFill="1" applyAlignment="1">
      <alignment vertical="center"/>
    </xf>
    <xf numFmtId="178" fontId="12" fillId="6" borderId="0" xfId="0" applyNumberFormat="1" applyFont="1" applyFill="1" applyAlignment="1">
      <alignment vertical="center"/>
    </xf>
    <xf numFmtId="180" fontId="0" fillId="0" borderId="0" xfId="0" applyNumberFormat="1" applyAlignment="1">
      <alignment horizontal="center"/>
    </xf>
    <xf numFmtId="176" fontId="5" fillId="7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vertical="center"/>
    </xf>
    <xf numFmtId="176" fontId="0" fillId="0" borderId="0" xfId="1" applyNumberFormat="1" applyFont="1" applyFill="1" applyAlignment="1">
      <alignment vertical="center"/>
    </xf>
    <xf numFmtId="0" fontId="12" fillId="8" borderId="0" xfId="0" applyNumberFormat="1" applyFont="1" applyFill="1" applyAlignment="1">
      <alignment vertical="center"/>
    </xf>
    <xf numFmtId="177" fontId="5" fillId="0" borderId="0" xfId="2" applyNumberFormat="1" applyFont="1" applyFill="1" applyAlignment="1">
      <alignment vertical="center"/>
    </xf>
    <xf numFmtId="0" fontId="0" fillId="0" borderId="0" xfId="0" pivotButton="1"/>
    <xf numFmtId="176" fontId="0" fillId="0" borderId="0" xfId="1" applyNumberFormat="1" applyFont="1" applyAlignment="1">
      <alignment vertical="center"/>
    </xf>
    <xf numFmtId="179" fontId="0" fillId="6" borderId="0" xfId="0" applyNumberFormat="1" applyFill="1" applyAlignment="1">
      <alignment vertical="center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179" fontId="11" fillId="0" borderId="0" xfId="0" applyNumberFormat="1" applyFont="1" applyAlignment="1">
      <alignment vertical="center"/>
    </xf>
    <xf numFmtId="176" fontId="11" fillId="0" borderId="0" xfId="1" applyNumberFormat="1" applyFont="1" applyAlignment="1">
      <alignment vertical="center"/>
    </xf>
    <xf numFmtId="0" fontId="11" fillId="9" borderId="0" xfId="0" applyFont="1" applyFill="1" applyAlignment="1">
      <alignment vertical="center"/>
    </xf>
    <xf numFmtId="178" fontId="11" fillId="0" borderId="0" xfId="0" applyNumberFormat="1" applyFont="1" applyAlignment="1">
      <alignment vertical="center"/>
    </xf>
    <xf numFmtId="181" fontId="11" fillId="0" borderId="0" xfId="0" applyNumberFormat="1" applyFont="1" applyAlignment="1">
      <alignment vertical="center"/>
    </xf>
    <xf numFmtId="176" fontId="0" fillId="0" borderId="0" xfId="0" applyNumberFormat="1"/>
    <xf numFmtId="176" fontId="0" fillId="0" borderId="0" xfId="0" pivotButton="1" applyNumberFormat="1"/>
    <xf numFmtId="180" fontId="0" fillId="11" borderId="0" xfId="0" applyNumberFormat="1" applyFill="1"/>
    <xf numFmtId="49" fontId="0" fillId="11" borderId="0" xfId="0" applyNumberFormat="1" applyFill="1"/>
    <xf numFmtId="178" fontId="0" fillId="11" borderId="0" xfId="1" applyNumberFormat="1" applyFont="1" applyFill="1" applyAlignment="1"/>
    <xf numFmtId="179" fontId="0" fillId="11" borderId="0" xfId="1" applyNumberFormat="1" applyFont="1" applyFill="1" applyAlignment="1"/>
    <xf numFmtId="176" fontId="0" fillId="11" borderId="0" xfId="1" applyNumberFormat="1" applyFont="1" applyFill="1" applyAlignment="1"/>
    <xf numFmtId="178" fontId="5" fillId="11" borderId="0" xfId="1" applyNumberFormat="1" applyFont="1" applyFill="1" applyAlignment="1"/>
    <xf numFmtId="179" fontId="5" fillId="11" borderId="0" xfId="1" applyNumberFormat="1" applyFont="1" applyFill="1" applyAlignment="1"/>
    <xf numFmtId="176" fontId="5" fillId="11" borderId="0" xfId="1" applyNumberFormat="1" applyFont="1" applyFill="1" applyAlignment="1"/>
    <xf numFmtId="0" fontId="0" fillId="0" borderId="0" xfId="0" applyFill="1"/>
    <xf numFmtId="176" fontId="0" fillId="0" borderId="0" xfId="1" applyNumberFormat="1" applyFont="1" applyFill="1" applyAlignment="1"/>
    <xf numFmtId="0" fontId="0" fillId="3" borderId="2" xfId="0" applyFill="1" applyBorder="1"/>
    <xf numFmtId="182" fontId="0" fillId="0" borderId="0" xfId="0" applyNumberFormat="1"/>
    <xf numFmtId="176" fontId="0" fillId="0" borderId="2" xfId="1" applyNumberFormat="1" applyFont="1" applyFill="1" applyBorder="1" applyAlignment="1"/>
    <xf numFmtId="0" fontId="5" fillId="2" borderId="2" xfId="0" applyFont="1" applyFill="1" applyBorder="1"/>
    <xf numFmtId="182" fontId="0" fillId="2" borderId="2" xfId="0" applyNumberFormat="1" applyFont="1" applyFill="1" applyBorder="1"/>
    <xf numFmtId="177" fontId="5" fillId="0" borderId="2" xfId="2" applyNumberFormat="1" applyFont="1" applyBorder="1" applyAlignment="1">
      <alignment horizontal="center"/>
    </xf>
    <xf numFmtId="182" fontId="5" fillId="0" borderId="2" xfId="2" applyNumberFormat="1" applyFont="1" applyBorder="1" applyAlignment="1">
      <alignment horizontal="center"/>
    </xf>
    <xf numFmtId="0" fontId="3" fillId="10" borderId="21" xfId="0" applyFont="1" applyFill="1" applyBorder="1"/>
    <xf numFmtId="176" fontId="3" fillId="0" borderId="21" xfId="1" applyNumberFormat="1" applyFont="1" applyFill="1" applyBorder="1" applyAlignment="1">
      <alignment horizontal="center"/>
    </xf>
    <xf numFmtId="0" fontId="3" fillId="10" borderId="23" xfId="0" applyFont="1" applyFill="1" applyBorder="1"/>
    <xf numFmtId="176" fontId="3" fillId="0" borderId="23" xfId="1" applyNumberFormat="1" applyFont="1" applyFill="1" applyBorder="1" applyAlignment="1">
      <alignment horizontal="center"/>
    </xf>
    <xf numFmtId="0" fontId="3" fillId="10" borderId="22" xfId="0" applyFont="1" applyFill="1" applyBorder="1"/>
    <xf numFmtId="176" fontId="3" fillId="0" borderId="22" xfId="1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0" fontId="5" fillId="4" borderId="6" xfId="2" applyNumberFormat="1" applyFont="1" applyFill="1" applyBorder="1" applyAlignment="1">
      <alignment horizontal="center" vertical="center"/>
    </xf>
    <xf numFmtId="10" fontId="5" fillId="4" borderId="9" xfId="2" applyNumberFormat="1" applyFont="1" applyFill="1" applyBorder="1" applyAlignment="1">
      <alignment horizontal="center" vertical="center"/>
    </xf>
    <xf numFmtId="10" fontId="3" fillId="2" borderId="2" xfId="2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0" fontId="3" fillId="2" borderId="3" xfId="2" applyNumberFormat="1" applyFont="1" applyFill="1" applyBorder="1" applyAlignment="1">
      <alignment horizontal="center" vertical="center"/>
    </xf>
    <xf numFmtId="10" fontId="3" fillId="2" borderId="10" xfId="2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57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8" formatCode="_ [$¥-804]* #,##0_ ;_ [$¥-804]* \-#,##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8" formatCode="_ [$¥-804]* #,##0_ ;_ [$¥-804]* \-#,##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9" formatCode="_ [$¥-804]* #,##0.000_ ;_ [$¥-804]* \-#,##0.00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9" formatCode="_ [$¥-804]* #,##0.000_ ;_ [$¥-804]* \-#,##0.00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6" formatCode="_ * #,##0_ ;_ * \-#,##0_ ;_ 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9" formatCode="_ [$¥-804]* #,##0.000_ ;_ [$¥-804]* \-#,##0.00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9" formatCode="_ [$¥-804]* #,##0.000_ ;_ [$¥-804]* \-#,##0.00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8" formatCode="_ [$¥-804]* #,##0_ ;_ [$¥-804]* \-#,##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8" formatCode="_ [$¥-804]* #,##0_ ;_ [$¥-804]* \-#,##0_ ;_ [$¥-804]* &quot;-&quot;??_ ;_ @_ 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80" formatCode="yyyy\-mm\-dd;@"/>
    </dxf>
    <dxf>
      <numFmt numFmtId="180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6" formatCode="_ * #,##0_ ;_ * \-#,##0_ ;_ * &quot;-&quot;??_ ;_ @_ "/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numFmt numFmtId="30" formatCode="@"/>
    </dxf>
    <dxf>
      <numFmt numFmtId="176" formatCode="_ * #,##0_ ;_ * \-#,##0_ ;_ * &quot;-&quot;??_ ;_ @_ "/>
    </dxf>
    <dxf>
      <numFmt numFmtId="176" formatCode="_ * #,##0_ ;_ * \-#,##0_ ;_ * &quot;-&quot;??_ ;_ @_ "/>
    </dxf>
    <dxf>
      <numFmt numFmtId="17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81" formatCode="#,##0_ ;[Red]\-#,##0\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81" formatCode="#,##0_ ;[Red]\-#,##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81" formatCode="#,##0_ ;[Red]\-#,##0\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81" formatCode="#,##0_ ;[Red]\-#,##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8" formatCode="_ [$¥-804]* #,##0_ ;_ [$¥-804]* \-#,##0_ ;_ [$¥-804]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8" formatCode="_ [$¥-804]* #,##0_ ;_ [$¥-804]* \-#,##0_ ;_ [$¥-804]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等线"/>
        <family val="2"/>
        <scheme val="minor"/>
      </font>
      <numFmt numFmtId="178" formatCode="_ [$¥-804]* #,##0_ ;_ [$¥-804]* \-#,##0_ ;_ [$¥-804]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8" formatCode="_ [$¥-804]* #,##0_ ;_ [$¥-804]* \-#,##0_ ;_ [$¥-804]* &quot;-&quot;??_ ;_ @_ "/>
      <alignment horizontal="general" vertical="center" textRotation="0" wrapText="0" indent="0" justifyLastLine="0" shrinkToFit="0" readingOrder="0"/>
    </dxf>
    <dxf>
      <numFmt numFmtId="178" formatCode="_ [$¥-804]* #,##0_ ;_ [$¥-804]* \-#,##0_ ;_ [$¥-804]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178" formatCode="_ [$¥-804]* #,##0_ ;_ [$¥-804]* \-#,##0_ ;_ [$¥-804]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7" formatCode="0.0%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7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6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17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6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176" formatCode="_ * #,##0_ ;_ * \-#,##0_ ;_ * &quot;-&quot;??_ ;_ @_ "/>
      <alignment horizontal="general" vertical="center" textRotation="0" wrapText="0" indent="0" justifyLastLine="0" shrinkToFit="0" readingOrder="0"/>
    </dxf>
    <dxf>
      <numFmt numFmtId="179" formatCode="_ [$¥-804]* #,##0.000_ ;_ [$¥-804]* \-#,##0.000_ ;_ [$¥-804]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179" formatCode="_ [$¥-804]* #,##0.000_ ;_ [$¥-804]* \-#,##0.000_ ;_ [$¥-804]* &quot;-&quot;??_ ;_ @_ "/>
      <alignment horizontal="general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269.628953356485" createdVersion="6" refreshedVersion="6" minRefreshableVersion="3" recordCount="191" xr:uid="{42861CA2-DFD7-465F-81F0-33BC7C674DB0}">
  <cacheSource type="worksheet">
    <worksheetSource name="表2"/>
  </cacheSource>
  <cacheFields count="10">
    <cacheField name="成交日期" numFmtId="180">
      <sharedItems containsSemiMixedTypes="0" containsNonDate="0" containsDate="1" containsString="0" minDate="2019-08-12T00:00:00" maxDate="2021-03-15T00:00:00" count="42">
        <d v="2021-03-14T00:00:00"/>
        <d v="2019-08-12T00:00:00"/>
        <d v="2020-02-25T00:00:00"/>
        <d v="2020-08-04T00:00:00"/>
        <d v="2020-08-28T00:00:00"/>
        <d v="2020-08-31T00:00:00"/>
        <d v="2020-09-01T00:00:00"/>
        <d v="2020-09-16T00:00:00"/>
        <d v="2020-09-24T00:00:00"/>
        <d v="2020-10-22T00:00:00"/>
        <d v="2020-10-30T00:00:00"/>
        <d v="2020-11-05T00:00:00"/>
        <d v="2020-11-12T00:00:00"/>
        <d v="2020-11-17T00:00:00"/>
        <d v="2020-11-25T00:00:00"/>
        <d v="2020-11-27T00:00:00"/>
        <d v="2020-12-18T00:00:00"/>
        <d v="2021-01-04T00:00:00"/>
        <d v="2021-01-05T00:00:00"/>
        <d v="2021-01-08T00:00:00"/>
        <d v="2021-01-13T00:00:00"/>
        <d v="2021-01-14T00:00:00"/>
        <d v="2021-01-26T00:00:00"/>
        <d v="2021-02-02T00:00:00"/>
        <d v="2021-02-04T00:00:00"/>
        <d v="2021-02-08T00:00:00"/>
        <d v="2021-02-09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8T00:00:00"/>
        <d v="2021-03-09T00:00:00"/>
        <d v="2021-03-10T00:00:00"/>
        <d v="2021-03-12T00:00:00" u="1"/>
        <d v="2021-03-06T00:00:00" u="1"/>
        <d v="2021-03-11T00:00:00" u="1"/>
      </sharedItems>
    </cacheField>
    <cacheField name="证券代码" numFmtId="49">
      <sharedItems containsMixedTypes="1" containsNumber="1" containsInteger="1" minValue="159929" maxValue="513880" count="25">
        <s v="513100"/>
        <s v="513500"/>
        <s v="513660"/>
        <s v="159952"/>
        <s v="510310"/>
        <s v="513880"/>
        <s v="513030"/>
        <s v="国开债"/>
        <s v="510210"/>
        <s v="513000"/>
        <s v="159964"/>
        <s v="513080"/>
        <s v="159929"/>
        <n v="513080" u="1"/>
        <n v="513880" u="1"/>
        <n v="513100" u="1"/>
        <n v="159952" u="1"/>
        <n v="513030" u="1"/>
        <n v="510210" u="1"/>
        <n v="513000" u="1"/>
        <n v="159964" u="1"/>
        <n v="159929" u="1"/>
        <n v="513500" u="1"/>
        <n v="513660" u="1"/>
        <n v="510310" u="1"/>
      </sharedItems>
      <fieldGroup par="8"/>
    </cacheField>
    <cacheField name="证券名称" numFmtId="0">
      <sharedItems/>
    </cacheField>
    <cacheField name="操作" numFmtId="179">
      <sharedItems containsBlank="1"/>
    </cacheField>
    <cacheField name="成交数量" numFmtId="176">
      <sharedItems containsString="0" containsBlank="1" containsNumber="1" containsInteger="1" minValue="100" maxValue="22700"/>
    </cacheField>
    <cacheField name="成交均价" numFmtId="179">
      <sharedItems containsString="0" containsBlank="1" containsNumber="1" minValue="0.97599999999999998" maxValue="5.234"/>
    </cacheField>
    <cacheField name="发生金额" numFmtId="178">
      <sharedItems containsSemiMixedTypes="0" containsString="0" containsNumber="1" minValue="-28082.71" maxValue="28647.4"/>
    </cacheField>
    <cacheField name="交割单原始日期" numFmtId="0">
      <sharedItems containsString="0" containsBlank="1" containsNumber="1" containsInteger="1" minValue="20210223" maxValue="20210310"/>
    </cacheField>
    <cacheField name="证券代码2" numFmtId="0" databaseField="0">
      <fieldGroup par="9" base="1">
        <discretePr count="25">
          <x v="19"/>
          <x v="20"/>
          <x v="14"/>
          <x v="18"/>
          <x v="13"/>
          <x v="22"/>
          <x v="21"/>
          <x v="12"/>
          <x v="15"/>
          <x v="22"/>
          <x v="18"/>
          <x v="17"/>
          <x v="16"/>
          <x v="0"/>
          <x v="1"/>
          <x v="2"/>
          <x v="3"/>
          <x v="4"/>
          <x v="5"/>
          <x v="6"/>
          <x v="7"/>
          <x v="8"/>
          <x v="9"/>
          <x v="10"/>
          <x v="11"/>
        </discretePr>
        <groupItems count="23">
          <n v="513080"/>
          <n v="513880"/>
          <n v="513100"/>
          <n v="159952"/>
          <n v="513030"/>
          <n v="510210"/>
          <n v="513000"/>
          <n v="159964"/>
          <n v="159929"/>
          <n v="513500"/>
          <n v="513660"/>
          <n v="510310"/>
          <s v="国开债"/>
          <s v="510310"/>
          <s v="513660"/>
          <s v="510210"/>
          <s v="159929"/>
          <s v="513080"/>
          <s v="数据组1"/>
          <s v="513100"/>
          <s v="513500"/>
          <s v="513030"/>
          <s v="数据组2"/>
        </groupItems>
      </fieldGroup>
    </cacheField>
    <cacheField name="证券代码2" numFmtId="0" databaseField="0">
      <fieldGroup base="1">
        <discretePr count="25">
          <x v="13"/>
          <x v="13"/>
          <x v="14"/>
          <x v="14"/>
          <x v="14"/>
          <x v="15"/>
          <x v="15"/>
          <x v="12"/>
          <x v="14"/>
          <x v="15"/>
          <x v="14"/>
          <x v="15"/>
          <x v="14"/>
          <x v="0"/>
          <x v="1"/>
          <x v="2"/>
          <x v="3"/>
          <x v="4"/>
          <x v="5"/>
          <x v="6"/>
          <x v="7"/>
          <x v="8"/>
          <x v="9"/>
          <x v="10"/>
          <x v="11"/>
        </discretePr>
        <groupItems count="16">
          <n v="513080"/>
          <n v="513880"/>
          <n v="513100"/>
          <n v="159952"/>
          <n v="513030"/>
          <n v="510210"/>
          <n v="513000"/>
          <n v="159964"/>
          <n v="159929"/>
          <n v="513500"/>
          <n v="513660"/>
          <n v="510310"/>
          <s v="国开债"/>
          <s v="数据组3"/>
          <s v="数据组1"/>
          <s v="数据组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x v="0"/>
    <x v="0"/>
    <s v="纳指ETF"/>
    <m/>
    <m/>
    <m/>
    <n v="28538.399999999998"/>
    <m/>
  </r>
  <r>
    <x v="0"/>
    <x v="1"/>
    <s v="标普500"/>
    <m/>
    <m/>
    <m/>
    <n v="28473.399999999998"/>
    <m/>
  </r>
  <r>
    <x v="0"/>
    <x v="2"/>
    <s v="恒生通"/>
    <m/>
    <m/>
    <m/>
    <n v="18747.600000000002"/>
    <m/>
  </r>
  <r>
    <x v="0"/>
    <x v="3"/>
    <s v="创业ＥＴＦ"/>
    <m/>
    <m/>
    <m/>
    <n v="19212"/>
    <m/>
  </r>
  <r>
    <x v="0"/>
    <x v="4"/>
    <s v="HS300ETF"/>
    <m/>
    <m/>
    <m/>
    <n v="19147"/>
    <m/>
  </r>
  <r>
    <x v="0"/>
    <x v="5"/>
    <s v="日经225"/>
    <m/>
    <m/>
    <m/>
    <n v="28647.4"/>
    <m/>
  </r>
  <r>
    <x v="0"/>
    <x v="6"/>
    <s v="德国30"/>
    <m/>
    <m/>
    <m/>
    <n v="28389.8"/>
    <m/>
  </r>
  <r>
    <x v="0"/>
    <x v="7"/>
    <s v="国开债"/>
    <m/>
    <m/>
    <m/>
    <n v="18916.599999999999"/>
    <m/>
  </r>
  <r>
    <x v="1"/>
    <x v="1"/>
    <s v="标普500"/>
    <s v="买"/>
    <n v="5200"/>
    <n v="1.93"/>
    <n v="-10042.02"/>
    <m/>
  </r>
  <r>
    <x v="1"/>
    <x v="6"/>
    <s v="德国30"/>
    <s v="买"/>
    <n v="9900"/>
    <n v="1.0069999999999999"/>
    <n v="-9975.2800000000007"/>
    <m/>
  </r>
  <r>
    <x v="1"/>
    <x v="0"/>
    <s v="纳指ETF"/>
    <s v="买"/>
    <n v="3500"/>
    <n v="2.8149999999999999"/>
    <n v="-9858.41"/>
    <m/>
  </r>
  <r>
    <x v="1"/>
    <x v="2"/>
    <s v="恒生通"/>
    <s v="买"/>
    <n v="2000"/>
    <n v="2.4769999999999999"/>
    <n v="-4959"/>
    <m/>
  </r>
  <r>
    <x v="1"/>
    <x v="8"/>
    <s v="综指ETF"/>
    <s v="买"/>
    <n v="1400"/>
    <n v="3.5339999999999998"/>
    <n v="-4952.6000000000004"/>
    <m/>
  </r>
  <r>
    <x v="1"/>
    <x v="9"/>
    <s v="225ETF"/>
    <s v="买"/>
    <n v="9900"/>
    <n v="1.006"/>
    <n v="-9965.3799999999992"/>
    <m/>
  </r>
  <r>
    <x v="2"/>
    <x v="8"/>
    <s v="综指ETF"/>
    <s v="买"/>
    <n v="800"/>
    <n v="3.895"/>
    <n v="-3121"/>
    <m/>
  </r>
  <r>
    <x v="2"/>
    <x v="9"/>
    <s v="225ETF"/>
    <s v="买"/>
    <n v="6200"/>
    <n v="1.0529999999999999"/>
    <n v="-6533.6"/>
    <m/>
  </r>
  <r>
    <x v="2"/>
    <x v="6"/>
    <s v="德国30"/>
    <s v="买"/>
    <n v="5900"/>
    <n v="1.0820000000000001"/>
    <n v="-6388.8"/>
    <m/>
  </r>
  <r>
    <x v="2"/>
    <x v="0"/>
    <s v="纳指ETF"/>
    <s v="买"/>
    <n v="100"/>
    <n v="3.528"/>
    <n v="-357.8"/>
    <m/>
  </r>
  <r>
    <x v="2"/>
    <x v="1"/>
    <s v="标普500"/>
    <s v="买"/>
    <n v="800"/>
    <n v="2.14"/>
    <n v="-1717"/>
    <m/>
  </r>
  <r>
    <x v="2"/>
    <x v="2"/>
    <s v="恒生通"/>
    <s v="买"/>
    <n v="1300"/>
    <n v="2.597"/>
    <n v="-3381.1"/>
    <m/>
  </r>
  <r>
    <x v="2"/>
    <x v="10"/>
    <s v="创业板PA"/>
    <s v="买"/>
    <n v="6400"/>
    <n v="1.329"/>
    <n v="-8510.7000000000007"/>
    <m/>
  </r>
  <r>
    <x v="3"/>
    <x v="8"/>
    <s v="综指ETF"/>
    <s v="卖"/>
    <n v="2200"/>
    <n v="4.6449999999999996"/>
    <n v="10212.870000000001"/>
    <m/>
  </r>
  <r>
    <x v="3"/>
    <x v="9"/>
    <s v="225ETF"/>
    <s v="买"/>
    <n v="1300"/>
    <n v="1.091"/>
    <n v="-1423.3"/>
    <m/>
  </r>
  <r>
    <x v="3"/>
    <x v="0"/>
    <s v="纳指ETF"/>
    <s v="买"/>
    <n v="1200"/>
    <n v="3.96"/>
    <n v="-4757"/>
    <m/>
  </r>
  <r>
    <x v="3"/>
    <x v="1"/>
    <s v="标普500"/>
    <s v="买"/>
    <n v="2800"/>
    <n v="2.1520000000000001"/>
    <n v="-6030.6"/>
    <m/>
  </r>
  <r>
    <x v="3"/>
    <x v="6"/>
    <s v="德国30"/>
    <s v="卖"/>
    <n v="1500"/>
    <n v="1.101"/>
    <n v="1646.5"/>
    <m/>
  </r>
  <r>
    <x v="3"/>
    <x v="11"/>
    <s v="法国ETF"/>
    <s v="买"/>
    <n v="15300"/>
    <n v="1.028"/>
    <n v="-15737.84"/>
    <m/>
  </r>
  <r>
    <x v="3"/>
    <x v="2"/>
    <s v="恒生通"/>
    <s v="买"/>
    <n v="800"/>
    <n v="2.5019999999999998"/>
    <n v="-2006.6"/>
    <m/>
  </r>
  <r>
    <x v="3"/>
    <x v="4"/>
    <s v="HS300ETF"/>
    <s v="买"/>
    <n v="4700"/>
    <n v="2.1659999999999999"/>
    <n v="-10186.31"/>
    <m/>
  </r>
  <r>
    <x v="3"/>
    <x v="10"/>
    <s v="创业板PA"/>
    <s v="卖"/>
    <n v="400"/>
    <n v="1.681"/>
    <n v="667.4"/>
    <m/>
  </r>
  <r>
    <x v="3"/>
    <x v="12"/>
    <s v="医药ETF"/>
    <s v="买"/>
    <n v="3000"/>
    <n v="2.54"/>
    <n v="-7625"/>
    <m/>
  </r>
  <r>
    <x v="4"/>
    <x v="0"/>
    <s v="纳指ETF"/>
    <s v="卖"/>
    <n v="200"/>
    <n v="4.6399999999999997"/>
    <n v="923"/>
    <m/>
  </r>
  <r>
    <x v="4"/>
    <x v="12"/>
    <s v="医药ETF"/>
    <s v="买"/>
    <n v="200"/>
    <n v="2.4049999999999998"/>
    <n v="-486"/>
    <m/>
  </r>
  <r>
    <x v="4"/>
    <x v="10"/>
    <s v="创业板PA"/>
    <s v="买"/>
    <n v="300"/>
    <n v="1.609"/>
    <n v="-487.7"/>
    <m/>
  </r>
  <r>
    <x v="5"/>
    <x v="0"/>
    <s v="纳指ETF"/>
    <s v="卖"/>
    <n v="200"/>
    <n v="4.9450000000000003"/>
    <n v="984"/>
    <m/>
  </r>
  <r>
    <x v="5"/>
    <x v="9"/>
    <s v="225ETF"/>
    <s v="买"/>
    <n v="500"/>
    <n v="1.1120000000000001"/>
    <n v="-561"/>
    <m/>
  </r>
  <r>
    <x v="5"/>
    <x v="11"/>
    <s v="法国ETF"/>
    <s v="买"/>
    <n v="500"/>
    <n v="1.0489999999999999"/>
    <n v="-529.5"/>
    <m/>
  </r>
  <r>
    <x v="6"/>
    <x v="0"/>
    <s v="纳指ETF"/>
    <s v="卖"/>
    <n v="100"/>
    <n v="5.234"/>
    <n v="518.4"/>
    <m/>
  </r>
  <r>
    <x v="6"/>
    <x v="6"/>
    <s v="德国30"/>
    <s v="买"/>
    <n v="400"/>
    <n v="1.121"/>
    <n v="-453.4"/>
    <m/>
  </r>
  <r>
    <x v="7"/>
    <x v="0"/>
    <s v="纳指ETF"/>
    <s v="卖"/>
    <n v="200"/>
    <n v="4.9379999999999997"/>
    <n v="982.6"/>
    <m/>
  </r>
  <r>
    <x v="7"/>
    <x v="10"/>
    <s v="创业板PA"/>
    <s v="买"/>
    <n v="400"/>
    <n v="1.55"/>
    <n v="-625"/>
    <m/>
  </r>
  <r>
    <x v="7"/>
    <x v="12"/>
    <s v="医药ETF"/>
    <s v="买"/>
    <n v="200"/>
    <n v="2.2690000000000001"/>
    <n v="-458.8"/>
    <m/>
  </r>
  <r>
    <x v="8"/>
    <x v="9"/>
    <s v="225ETF"/>
    <s v="卖"/>
    <n v="600"/>
    <n v="1.1020000000000001"/>
    <n v="656.2"/>
    <m/>
  </r>
  <r>
    <x v="8"/>
    <x v="2"/>
    <s v="恒生通"/>
    <s v="买"/>
    <n v="200"/>
    <n v="2.3039999999999998"/>
    <n v="-465.8"/>
    <m/>
  </r>
  <r>
    <x v="9"/>
    <x v="7"/>
    <s v="国开债"/>
    <s v="买"/>
    <m/>
    <m/>
    <n v="-5052.78"/>
    <m/>
  </r>
  <r>
    <x v="9"/>
    <x v="6"/>
    <s v="德国30"/>
    <s v="买"/>
    <n v="500"/>
    <n v="1.0429999999999999"/>
    <n v="-526.5"/>
    <m/>
  </r>
  <r>
    <x v="9"/>
    <x v="0"/>
    <s v="纳指ETF"/>
    <s v="买"/>
    <n v="500"/>
    <n v="4.5540000000000003"/>
    <n v="-2282"/>
    <m/>
  </r>
  <r>
    <x v="9"/>
    <x v="2"/>
    <s v="恒生通"/>
    <s v="买"/>
    <n v="500"/>
    <n v="2.3769999999999998"/>
    <n v="-1193.5"/>
    <m/>
  </r>
  <r>
    <x v="9"/>
    <x v="4"/>
    <s v="HS300ETF"/>
    <s v="买"/>
    <n v="500"/>
    <n v="2.1629999999999998"/>
    <n v="-1086.5"/>
    <m/>
  </r>
  <r>
    <x v="9"/>
    <x v="1"/>
    <s v="标普500"/>
    <s v="买"/>
    <n v="1000"/>
    <n v="2.1539999999999999"/>
    <n v="-2159"/>
    <m/>
  </r>
  <r>
    <x v="9"/>
    <x v="9"/>
    <s v="225ETF"/>
    <s v="买"/>
    <n v="1900"/>
    <n v="1.1060000000000001"/>
    <n v="-2106.4"/>
    <m/>
  </r>
  <r>
    <x v="9"/>
    <x v="6"/>
    <s v="德国30"/>
    <s v="买"/>
    <n v="1800"/>
    <n v="1.044"/>
    <n v="-1884.2"/>
    <m/>
  </r>
  <r>
    <x v="9"/>
    <x v="11"/>
    <s v="法国ETF"/>
    <s v="买"/>
    <n v="2200"/>
    <n v="0.98299999999999998"/>
    <n v="-2167.6"/>
    <m/>
  </r>
  <r>
    <x v="9"/>
    <x v="10"/>
    <s v="创业板PA"/>
    <s v="卖"/>
    <n v="300"/>
    <n v="1.591"/>
    <n v="472.3"/>
    <m/>
  </r>
  <r>
    <x v="9"/>
    <x v="12"/>
    <s v="医药ETF"/>
    <s v="买"/>
    <n v="300"/>
    <n v="2.294"/>
    <n v="-693.2"/>
    <m/>
  </r>
  <r>
    <x v="9"/>
    <x v="10"/>
    <s v="创业板PA"/>
    <s v="买"/>
    <n v="700"/>
    <n v="1.605"/>
    <n v="-1128.5"/>
    <m/>
  </r>
  <r>
    <x v="10"/>
    <x v="9"/>
    <s v="225ETF"/>
    <s v="卖"/>
    <n v="500"/>
    <n v="1.0960000000000001"/>
    <n v="543"/>
    <m/>
  </r>
  <r>
    <x v="10"/>
    <x v="0"/>
    <s v="纳指ETF"/>
    <s v="买"/>
    <n v="200"/>
    <n v="4.2869999999999999"/>
    <n v="-862.4"/>
    <m/>
  </r>
  <r>
    <x v="10"/>
    <x v="10"/>
    <s v="创业板PA"/>
    <s v="卖"/>
    <n v="200"/>
    <n v="1.6040000000000001"/>
    <n v="315.8"/>
    <m/>
  </r>
  <r>
    <x v="11"/>
    <x v="0"/>
    <s v="纳指ETF"/>
    <s v="卖"/>
    <n v="200"/>
    <n v="4.7430000000000003"/>
    <n v="943.6"/>
    <m/>
  </r>
  <r>
    <x v="11"/>
    <x v="6"/>
    <s v="德国30"/>
    <s v="买"/>
    <n v="600"/>
    <n v="1.0089999999999999"/>
    <n v="-610.4"/>
    <m/>
  </r>
  <r>
    <x v="11"/>
    <x v="11"/>
    <s v="法国ETF"/>
    <s v="买"/>
    <n v="400"/>
    <n v="0.97599999999999998"/>
    <n v="-395.4"/>
    <m/>
  </r>
  <r>
    <x v="12"/>
    <x v="11"/>
    <s v="法国ETF"/>
    <s v="卖"/>
    <n v="1300"/>
    <n v="1.0620000000000001"/>
    <n v="1375.6"/>
    <m/>
  </r>
  <r>
    <x v="12"/>
    <x v="6"/>
    <s v="德国30"/>
    <s v="卖"/>
    <n v="600"/>
    <n v="1.0669999999999999"/>
    <n v="635.20000000000005"/>
    <m/>
  </r>
  <r>
    <x v="12"/>
    <x v="0"/>
    <s v="纳指ETF"/>
    <s v="买"/>
    <n v="400"/>
    <n v="4.4290000000000003"/>
    <n v="-1776.6"/>
    <m/>
  </r>
  <r>
    <x v="12"/>
    <x v="12"/>
    <s v="医药ETF"/>
    <s v="买"/>
    <n v="200"/>
    <n v="2.238"/>
    <n v="-452.6"/>
    <m/>
  </r>
  <r>
    <x v="13"/>
    <x v="2"/>
    <s v="恒生通"/>
    <s v="卖"/>
    <n v="200"/>
    <n v="2.5099999999999998"/>
    <n v="497"/>
    <m/>
  </r>
  <r>
    <x v="13"/>
    <x v="10"/>
    <s v="创业板PA"/>
    <s v="买"/>
    <n v="400"/>
    <n v="1.625"/>
    <n v="-655"/>
    <m/>
  </r>
  <r>
    <x v="14"/>
    <x v="9"/>
    <s v="225ETF"/>
    <s v="卖"/>
    <n v="600"/>
    <n v="1.234"/>
    <n v="735.4"/>
    <m/>
  </r>
  <r>
    <x v="14"/>
    <x v="0"/>
    <s v="纳指ETF"/>
    <s v="买"/>
    <n v="200"/>
    <n v="4.3259999999999996"/>
    <n v="-870.2"/>
    <m/>
  </r>
  <r>
    <x v="15"/>
    <x v="11"/>
    <s v="法国ETF"/>
    <s v="卖"/>
    <n v="500"/>
    <n v="1.097"/>
    <n v="543.5"/>
    <m/>
  </r>
  <r>
    <x v="15"/>
    <x v="12"/>
    <s v="医药ETF"/>
    <s v="买"/>
    <n v="300"/>
    <n v="2.1040000000000001"/>
    <n v="-636.20000000000005"/>
    <m/>
  </r>
  <r>
    <x v="16"/>
    <x v="6"/>
    <s v="德国30"/>
    <s v="卖"/>
    <n v="500"/>
    <n v="1.135"/>
    <n v="562.5"/>
    <m/>
  </r>
  <r>
    <x v="16"/>
    <x v="2"/>
    <s v="恒生通"/>
    <s v="买"/>
    <n v="200"/>
    <n v="2.52"/>
    <n v="-509"/>
    <m/>
  </r>
  <r>
    <x v="16"/>
    <x v="12"/>
    <s v="医药ETF"/>
    <s v="卖"/>
    <n v="300"/>
    <n v="2.3149999999999999"/>
    <n v="689.5"/>
    <m/>
  </r>
  <r>
    <x v="17"/>
    <x v="11"/>
    <s v="法国ETF"/>
    <s v="买"/>
    <n v="200"/>
    <n v="1.129"/>
    <n v="-230.8"/>
    <m/>
  </r>
  <r>
    <x v="17"/>
    <x v="1"/>
    <s v="标普500"/>
    <s v="买"/>
    <n v="200"/>
    <n v="2.2919999999999998"/>
    <n v="-463.4"/>
    <m/>
  </r>
  <r>
    <x v="17"/>
    <x v="10"/>
    <s v="创业板PA"/>
    <s v="卖"/>
    <n v="400"/>
    <n v="1.8140000000000001"/>
    <n v="720.6"/>
    <m/>
  </r>
  <r>
    <x v="18"/>
    <x v="4"/>
    <s v="HS300ETF"/>
    <s v="买"/>
    <n v="200"/>
    <n v="2.4039999999999999"/>
    <n v="-485.8"/>
    <m/>
  </r>
  <r>
    <x v="18"/>
    <x v="2"/>
    <s v="恒生通"/>
    <s v="买"/>
    <n v="200"/>
    <n v="2.573"/>
    <n v="-519.6"/>
    <m/>
  </r>
  <r>
    <x v="18"/>
    <x v="9"/>
    <s v="225ETF"/>
    <s v="买"/>
    <n v="1100"/>
    <n v="1.258"/>
    <n v="-1388.8"/>
    <m/>
  </r>
  <r>
    <x v="18"/>
    <x v="1"/>
    <s v="标普500"/>
    <s v="买"/>
    <n v="700"/>
    <n v="2.2480000000000002"/>
    <n v="-1578.6"/>
    <m/>
  </r>
  <r>
    <x v="18"/>
    <x v="11"/>
    <s v="法国ETF"/>
    <s v="买"/>
    <n v="1100"/>
    <n v="1.1240000000000001"/>
    <n v="-1241.4000000000001"/>
    <m/>
  </r>
  <r>
    <x v="18"/>
    <x v="6"/>
    <s v="德国30"/>
    <s v="买"/>
    <n v="1200"/>
    <n v="1.137"/>
    <n v="-1369.4"/>
    <m/>
  </r>
  <r>
    <x v="18"/>
    <x v="0"/>
    <s v="纳指ETF"/>
    <s v="买"/>
    <n v="500"/>
    <n v="4.2610000000000001"/>
    <n v="-2135.5"/>
    <m/>
  </r>
  <r>
    <x v="18"/>
    <x v="12"/>
    <s v="医药ETF"/>
    <s v="买"/>
    <n v="100"/>
    <n v="2.391"/>
    <n v="-244.1"/>
    <m/>
  </r>
  <r>
    <x v="19"/>
    <x v="7"/>
    <s v="国开债"/>
    <s v="利息"/>
    <m/>
    <m/>
    <n v="174"/>
    <m/>
  </r>
  <r>
    <x v="20"/>
    <x v="9"/>
    <s v="225ETF"/>
    <s v="卖"/>
    <n v="19200"/>
    <n v="1.304"/>
    <n v="25021.78"/>
    <m/>
  </r>
  <r>
    <x v="20"/>
    <x v="1"/>
    <s v="标普500"/>
    <s v="卖"/>
    <n v="10700"/>
    <n v="2.306"/>
    <n v="24659.4"/>
    <m/>
  </r>
  <r>
    <x v="20"/>
    <x v="0"/>
    <s v="纳指ETF"/>
    <s v="卖"/>
    <n v="5700"/>
    <n v="4.28"/>
    <n v="24381.360000000001"/>
    <m/>
  </r>
  <r>
    <x v="20"/>
    <x v="11"/>
    <s v="法国ETF"/>
    <s v="卖"/>
    <n v="17900"/>
    <n v="1.137"/>
    <n v="20340.09"/>
    <m/>
  </r>
  <r>
    <x v="20"/>
    <x v="6"/>
    <s v="德国30"/>
    <s v="卖"/>
    <n v="17700"/>
    <n v="1.149"/>
    <n v="20325.099999999999"/>
    <m/>
  </r>
  <r>
    <x v="20"/>
    <x v="4"/>
    <s v="HS300ETF"/>
    <s v="卖"/>
    <n v="5400"/>
    <n v="2.5249999999999999"/>
    <n v="13626.82"/>
    <m/>
  </r>
  <r>
    <x v="20"/>
    <x v="2"/>
    <s v="恒生通"/>
    <s v="卖"/>
    <n v="800"/>
    <n v="2.6739999999999999"/>
    <n v="2134.1999999999998"/>
    <m/>
  </r>
  <r>
    <x v="20"/>
    <x v="2"/>
    <s v="恒生通"/>
    <s v="卖"/>
    <n v="4200"/>
    <n v="2.673"/>
    <n v="11219.86"/>
    <m/>
  </r>
  <r>
    <x v="20"/>
    <x v="10"/>
    <s v="创业板PA"/>
    <s v="卖"/>
    <n v="800"/>
    <n v="1.867"/>
    <n v="1488.6"/>
    <m/>
  </r>
  <r>
    <x v="20"/>
    <x v="12"/>
    <s v="医药ETF"/>
    <s v="卖"/>
    <n v="4000"/>
    <n v="2.4359999999999999"/>
    <n v="9738.15"/>
    <m/>
  </r>
  <r>
    <x v="20"/>
    <x v="10"/>
    <s v="创业板PA"/>
    <s v="卖"/>
    <n v="6100"/>
    <n v="1.8660000000000001"/>
    <n v="11375.77"/>
    <m/>
  </r>
  <r>
    <x v="20"/>
    <x v="11"/>
    <s v="法国ETF"/>
    <s v="买"/>
    <n v="100"/>
    <n v="1.1399999999999999"/>
    <n v="-114.02"/>
    <m/>
  </r>
  <r>
    <x v="21"/>
    <x v="0"/>
    <s v="纳指ETF"/>
    <s v="买"/>
    <n v="5800"/>
    <n v="4.2969999999999997"/>
    <n v="-24925.09"/>
    <m/>
  </r>
  <r>
    <x v="21"/>
    <x v="11"/>
    <s v="法国ETF"/>
    <s v="买"/>
    <n v="18100"/>
    <n v="1.137"/>
    <n v="-20581.759999999998"/>
    <m/>
  </r>
  <r>
    <x v="21"/>
    <x v="4"/>
    <s v="HS300ETF"/>
    <s v="买"/>
    <n v="5300"/>
    <n v="2.508"/>
    <n v="-13293.73"/>
    <m/>
  </r>
  <r>
    <x v="21"/>
    <x v="1"/>
    <s v="标普500"/>
    <s v="买"/>
    <n v="10700"/>
    <n v="2.323"/>
    <n v="-24858.59"/>
    <m/>
  </r>
  <r>
    <x v="21"/>
    <x v="6"/>
    <s v="德国30"/>
    <s v="买"/>
    <n v="18000"/>
    <n v="1.149"/>
    <n v="-20684.07"/>
    <m/>
  </r>
  <r>
    <x v="21"/>
    <x v="2"/>
    <s v="恒生通"/>
    <s v="买"/>
    <n v="4900"/>
    <n v="2.6930000000000001"/>
    <n v="-13197.02"/>
    <m/>
  </r>
  <r>
    <x v="21"/>
    <x v="9"/>
    <s v="225ETF"/>
    <s v="买"/>
    <n v="18800"/>
    <n v="1.3240000000000001"/>
    <n v="-24893.69"/>
    <m/>
  </r>
  <r>
    <x v="21"/>
    <x v="12"/>
    <s v="医药ETF"/>
    <s v="买"/>
    <n v="4100"/>
    <n v="2.4220000000000002"/>
    <n v="-9931.19"/>
    <m/>
  </r>
  <r>
    <x v="21"/>
    <x v="10"/>
    <s v="创业板PA"/>
    <s v="买"/>
    <n v="7000"/>
    <n v="1.889"/>
    <n v="-13224.32"/>
    <m/>
  </r>
  <r>
    <x v="22"/>
    <x v="0"/>
    <s v="纳指ETF"/>
    <s v="卖"/>
    <n v="100"/>
    <n v="4.4580000000000002"/>
    <n v="445.7"/>
    <m/>
  </r>
  <r>
    <x v="22"/>
    <x v="2"/>
    <s v="恒生通"/>
    <s v="卖"/>
    <n v="100"/>
    <n v="2.8279999999999998"/>
    <n v="282.7"/>
    <m/>
  </r>
  <r>
    <x v="22"/>
    <x v="11"/>
    <s v="法国ETF"/>
    <s v="买"/>
    <n v="700"/>
    <n v="1.113"/>
    <n v="-779.2"/>
    <m/>
  </r>
  <r>
    <x v="22"/>
    <x v="6"/>
    <s v="德国30"/>
    <s v="买"/>
    <n v="700"/>
    <n v="1.1259999999999999"/>
    <n v="-788.3"/>
    <m/>
  </r>
  <r>
    <x v="22"/>
    <x v="9"/>
    <s v="225ETF"/>
    <s v="买"/>
    <n v="200"/>
    <n v="1.323"/>
    <n v="-264.7"/>
    <m/>
  </r>
  <r>
    <x v="22"/>
    <x v="12"/>
    <s v="医药ETF"/>
    <s v="卖"/>
    <n v="100"/>
    <n v="2.581"/>
    <n v="258"/>
    <m/>
  </r>
  <r>
    <x v="22"/>
    <x v="10"/>
    <s v="创业板PA"/>
    <s v="卖"/>
    <n v="200"/>
    <n v="1.99"/>
    <n v="397.9"/>
    <m/>
  </r>
  <r>
    <x v="23"/>
    <x v="6"/>
    <s v="德国30"/>
    <s v="卖"/>
    <n v="200"/>
    <n v="1.117"/>
    <n v="223.3"/>
    <m/>
  </r>
  <r>
    <x v="23"/>
    <x v="11"/>
    <s v="法国ETF"/>
    <s v="卖"/>
    <n v="100"/>
    <n v="1.0920000000000001"/>
    <n v="109.1"/>
    <m/>
  </r>
  <r>
    <x v="23"/>
    <x v="1"/>
    <s v="标普500"/>
    <s v="买"/>
    <n v="100"/>
    <n v="2.3029999999999999"/>
    <n v="-230.4"/>
    <m/>
  </r>
  <r>
    <x v="23"/>
    <x v="9"/>
    <s v="225ETF"/>
    <s v="买"/>
    <n v="100"/>
    <n v="1.2889999999999999"/>
    <n v="-129"/>
    <m/>
  </r>
  <r>
    <x v="24"/>
    <x v="0"/>
    <s v="纳指ETF"/>
    <s v="卖"/>
    <n v="100"/>
    <n v="4.4569999999999999"/>
    <n v="445.6"/>
    <m/>
  </r>
  <r>
    <x v="24"/>
    <x v="9"/>
    <s v="225ETF"/>
    <s v="买"/>
    <n v="100"/>
    <n v="1.294"/>
    <n v="-129.5"/>
    <m/>
  </r>
  <r>
    <x v="24"/>
    <x v="11"/>
    <s v="法国ETF"/>
    <s v="买"/>
    <n v="100"/>
    <n v="1.101"/>
    <n v="-110.2"/>
    <m/>
  </r>
  <r>
    <x v="25"/>
    <x v="1"/>
    <s v="标普500"/>
    <s v="卖"/>
    <n v="100"/>
    <n v="2.375"/>
    <n v="237.4"/>
    <m/>
  </r>
  <r>
    <x v="25"/>
    <x v="9"/>
    <s v="225ETF"/>
    <s v="买"/>
    <n v="100"/>
    <n v="1.3260000000000001"/>
    <n v="-132.69999999999999"/>
    <m/>
  </r>
  <r>
    <x v="26"/>
    <x v="9"/>
    <s v="225ETF"/>
    <s v="买"/>
    <n v="300"/>
    <n v="1.3380000000000001"/>
    <n v="-401.5"/>
    <m/>
  </r>
  <r>
    <x v="26"/>
    <x v="1"/>
    <s v="标普500"/>
    <s v="买"/>
    <n v="300"/>
    <n v="2.379"/>
    <n v="-713.8"/>
    <m/>
  </r>
  <r>
    <x v="26"/>
    <x v="6"/>
    <s v="德国30"/>
    <s v="买"/>
    <n v="700"/>
    <n v="1.137"/>
    <n v="-796"/>
    <m/>
  </r>
  <r>
    <x v="26"/>
    <x v="0"/>
    <s v="纳指ETF"/>
    <s v="买"/>
    <n v="200"/>
    <n v="4.54"/>
    <n v="-908.1"/>
    <m/>
  </r>
  <r>
    <x v="26"/>
    <x v="2"/>
    <s v="恒生通"/>
    <s v="买"/>
    <n v="200"/>
    <n v="2.7759999999999998"/>
    <n v="-555.29999999999995"/>
    <m/>
  </r>
  <r>
    <x v="26"/>
    <x v="4"/>
    <s v="HS300ETF"/>
    <s v="买"/>
    <n v="200"/>
    <n v="2.5409999999999999"/>
    <n v="-508.3"/>
    <m/>
  </r>
  <r>
    <x v="26"/>
    <x v="11"/>
    <s v="法国ETF"/>
    <s v="买"/>
    <n v="600"/>
    <n v="1.121"/>
    <n v="-672.7"/>
    <m/>
  </r>
  <r>
    <x v="26"/>
    <x v="10"/>
    <s v="创业板PA"/>
    <s v="买"/>
    <n v="200"/>
    <n v="1.986"/>
    <n v="-397.3"/>
    <m/>
  </r>
  <r>
    <x v="27"/>
    <x v="4"/>
    <s v="HS300ETF"/>
    <s v="卖"/>
    <n v="100"/>
    <n v="2.6779999999999999"/>
    <n v="267.7"/>
    <m/>
  </r>
  <r>
    <x v="27"/>
    <x v="1"/>
    <s v="标普500"/>
    <s v="买"/>
    <n v="100"/>
    <n v="2.383"/>
    <n v="-238.4"/>
    <m/>
  </r>
  <r>
    <x v="27"/>
    <x v="6"/>
    <s v="德国30"/>
    <s v="买"/>
    <n v="100"/>
    <n v="1.135"/>
    <n v="-113.6"/>
    <m/>
  </r>
  <r>
    <x v="27"/>
    <x v="12"/>
    <s v="医药ETF"/>
    <s v="卖"/>
    <n v="100"/>
    <n v="2.7240000000000002"/>
    <n v="272.3"/>
    <m/>
  </r>
  <r>
    <x v="28"/>
    <x v="9"/>
    <s v="225ETF"/>
    <s v="卖"/>
    <n v="200"/>
    <n v="1.359"/>
    <n v="271.7"/>
    <m/>
  </r>
  <r>
    <x v="28"/>
    <x v="2"/>
    <s v="恒生通"/>
    <s v="卖"/>
    <n v="100"/>
    <n v="2.8679999999999999"/>
    <n v="286.7"/>
    <m/>
  </r>
  <r>
    <x v="28"/>
    <x v="6"/>
    <s v="德国30"/>
    <s v="买"/>
    <n v="100"/>
    <n v="1.129"/>
    <n v="-113"/>
    <m/>
  </r>
  <r>
    <x v="28"/>
    <x v="12"/>
    <s v="医药ETF"/>
    <s v="买"/>
    <n v="100"/>
    <n v="2.6549999999999998"/>
    <n v="-265.60000000000002"/>
    <m/>
  </r>
  <r>
    <x v="29"/>
    <x v="7"/>
    <s v="国开债"/>
    <s v="买"/>
    <m/>
    <m/>
    <n v="-6916.64"/>
    <m/>
  </r>
  <r>
    <x v="29"/>
    <x v="7"/>
    <s v="国开债"/>
    <s v="买"/>
    <m/>
    <m/>
    <n v="-7670.15"/>
    <m/>
  </r>
  <r>
    <x v="30"/>
    <x v="11"/>
    <s v="法国ETF"/>
    <s v="卖"/>
    <n v="300"/>
    <n v="1.1359999999999999"/>
    <n v="340.7"/>
    <n v="20210223"/>
  </r>
  <r>
    <x v="30"/>
    <x v="9"/>
    <s v="225ETF"/>
    <s v="卖"/>
    <n v="100"/>
    <n v="1.363"/>
    <n v="136.19999999999999"/>
    <n v="20210223"/>
  </r>
  <r>
    <x v="30"/>
    <x v="6"/>
    <s v="德国30"/>
    <s v="卖"/>
    <n v="100"/>
    <n v="1.133"/>
    <n v="113.2"/>
    <n v="20210223"/>
  </r>
  <r>
    <x v="30"/>
    <x v="12"/>
    <s v="医药ETF"/>
    <s v="买"/>
    <n v="100"/>
    <n v="2.5390000000000001"/>
    <n v="-254"/>
    <n v="20210223"/>
  </r>
  <r>
    <x v="30"/>
    <x v="10"/>
    <s v="创业板PA"/>
    <s v="买"/>
    <n v="200"/>
    <n v="1.925"/>
    <n v="-385.1"/>
    <n v="20210223"/>
  </r>
  <r>
    <x v="31"/>
    <x v="9"/>
    <s v="225ETF"/>
    <s v="卖"/>
    <n v="100"/>
    <n v="1.3580000000000001"/>
    <n v="135.69999999999999"/>
    <n v="20210224"/>
  </r>
  <r>
    <x v="31"/>
    <x v="11"/>
    <s v="法国ETF"/>
    <s v="卖"/>
    <n v="100"/>
    <n v="1.147"/>
    <n v="114.6"/>
    <n v="20210224"/>
  </r>
  <r>
    <x v="31"/>
    <x v="6"/>
    <s v="德国30"/>
    <s v="卖"/>
    <n v="100"/>
    <n v="1.133"/>
    <n v="113.2"/>
    <n v="20210224"/>
  </r>
  <r>
    <x v="31"/>
    <x v="0"/>
    <s v="纳指ETF"/>
    <s v="买"/>
    <n v="100"/>
    <n v="4.3979999999999997"/>
    <n v="-439.9"/>
    <n v="20210224"/>
  </r>
  <r>
    <x v="31"/>
    <x v="4"/>
    <s v="HS300ETF"/>
    <s v="买"/>
    <n v="100"/>
    <n v="2.5430000000000001"/>
    <n v="-254.4"/>
    <n v="20210224"/>
  </r>
  <r>
    <x v="31"/>
    <x v="10"/>
    <s v="创业板PA"/>
    <s v="买"/>
    <n v="100"/>
    <n v="1.89"/>
    <n v="-189.1"/>
    <n v="20210224"/>
  </r>
  <r>
    <x v="32"/>
    <x v="11"/>
    <s v="法国ETF"/>
    <s v="卖"/>
    <n v="300"/>
    <n v="1.157"/>
    <n v="347"/>
    <n v="20210225"/>
  </r>
  <r>
    <x v="32"/>
    <x v="1"/>
    <s v="标普500"/>
    <s v="卖"/>
    <n v="100"/>
    <n v="2.3849999999999998"/>
    <n v="238.4"/>
    <n v="20210225"/>
  </r>
  <r>
    <x v="32"/>
    <x v="6"/>
    <s v="德国30"/>
    <s v="卖"/>
    <n v="100"/>
    <n v="1.143"/>
    <n v="114.2"/>
    <n v="20210225"/>
  </r>
  <r>
    <x v="32"/>
    <x v="2"/>
    <s v="恒生通"/>
    <s v="买"/>
    <n v="1200"/>
    <n v="2.827"/>
    <n v="-3392.74"/>
    <n v="20210225"/>
  </r>
  <r>
    <x v="32"/>
    <x v="4"/>
    <s v="HS300ETF"/>
    <s v="买"/>
    <n v="1400"/>
    <n v="2.4860000000000002"/>
    <n v="-3480.75"/>
    <n v="20210225"/>
  </r>
  <r>
    <x v="32"/>
    <x v="12"/>
    <s v="医药ETF"/>
    <s v="卖"/>
    <n v="4100"/>
    <n v="2.4489999999999998"/>
    <n v="10039.9"/>
    <n v="20210225"/>
  </r>
  <r>
    <x v="32"/>
    <x v="10"/>
    <s v="创业板PA"/>
    <s v="买"/>
    <n v="1900"/>
    <n v="1.8620000000000001"/>
    <n v="-3538.15"/>
    <n v="20210225"/>
  </r>
  <r>
    <x v="33"/>
    <x v="6"/>
    <s v="德国30"/>
    <s v="卖"/>
    <n v="100"/>
    <n v="1.1279999999999999"/>
    <n v="112.7"/>
    <n v="20210226"/>
  </r>
  <r>
    <x v="33"/>
    <x v="3"/>
    <s v="创业ＥＴＦ"/>
    <s v="买"/>
    <n v="9700"/>
    <n v="1.6910000000000001"/>
    <n v="-16404.34"/>
    <n v="20210226"/>
  </r>
  <r>
    <x v="33"/>
    <x v="10"/>
    <s v="创业板PA"/>
    <s v="买"/>
    <n v="200"/>
    <n v="1.835"/>
    <n v="-367.1"/>
    <n v="20210226"/>
  </r>
  <r>
    <x v="33"/>
    <x v="10"/>
    <s v="创业板PA"/>
    <s v="卖"/>
    <n v="100"/>
    <n v="1.8"/>
    <n v="179.9"/>
    <n v="20210226"/>
  </r>
  <r>
    <x v="33"/>
    <x v="10"/>
    <s v="创业板PA"/>
    <s v="卖"/>
    <n v="9100"/>
    <n v="1.7689999999999999"/>
    <n v="16096.29"/>
    <n v="20210226"/>
  </r>
  <r>
    <x v="34"/>
    <x v="10"/>
    <s v="创业板PA"/>
    <s v="卖"/>
    <n v="200"/>
    <n v="1.7729999999999999"/>
    <n v="354.5"/>
    <n v="20210301"/>
  </r>
  <r>
    <x v="34"/>
    <x v="3"/>
    <s v="创业ＥＴＦ"/>
    <s v="买"/>
    <n v="200"/>
    <n v="1.7150000000000001"/>
    <n v="-343.1"/>
    <n v="20210301"/>
  </r>
  <r>
    <x v="35"/>
    <x v="11"/>
    <s v="法国ETF"/>
    <s v="卖"/>
    <n v="100"/>
    <n v="1.1479999999999999"/>
    <n v="114.7"/>
    <n v="20210302"/>
  </r>
  <r>
    <x v="35"/>
    <x v="9"/>
    <s v="225ETF"/>
    <s v="买"/>
    <n v="100"/>
    <n v="1.321"/>
    <n v="-132.19999999999999"/>
    <n v="20210302"/>
  </r>
  <r>
    <x v="36"/>
    <x v="6"/>
    <s v="德国30"/>
    <s v="卖"/>
    <n v="2500"/>
    <n v="1.1279999999999999"/>
    <n v="2819.72"/>
    <n v="20210308"/>
  </r>
  <r>
    <x v="36"/>
    <x v="9"/>
    <s v="225ETF"/>
    <s v="卖"/>
    <n v="4600"/>
    <n v="1.2709999999999999"/>
    <n v="5846.02"/>
    <n v="20210308"/>
  </r>
  <r>
    <x v="36"/>
    <x v="11"/>
    <s v="法国ETF"/>
    <s v="卖"/>
    <n v="2400"/>
    <n v="1.141"/>
    <n v="2738.13"/>
    <n v="20210308"/>
  </r>
  <r>
    <x v="36"/>
    <x v="2"/>
    <s v="恒生通"/>
    <s v="买"/>
    <n v="700"/>
    <n v="2.726"/>
    <n v="-1908.39"/>
    <n v="20210308"/>
  </r>
  <r>
    <x v="36"/>
    <x v="0"/>
    <s v="纳指ETF"/>
    <s v="买"/>
    <n v="700"/>
    <n v="4.1959999999999997"/>
    <n v="-2937.49"/>
    <n v="20210308"/>
  </r>
  <r>
    <x v="36"/>
    <x v="1"/>
    <s v="标普500"/>
    <s v="买"/>
    <n v="900"/>
    <n v="2.343"/>
    <n v="-2108.91"/>
    <n v="20210308"/>
  </r>
  <r>
    <x v="36"/>
    <x v="4"/>
    <s v="HS300ETF"/>
    <s v="买"/>
    <n v="1000"/>
    <n v="2.335"/>
    <n v="-2335.23"/>
    <n v="20210308"/>
  </r>
  <r>
    <x v="36"/>
    <x v="3"/>
    <s v="创业ＥＴＦ"/>
    <s v="买"/>
    <n v="1600"/>
    <n v="1.61"/>
    <n v="-2576.2600000000002"/>
    <n v="20210308"/>
  </r>
  <r>
    <x v="36"/>
    <x v="7"/>
    <s v="国开债"/>
    <s v="卖"/>
    <m/>
    <m/>
    <n v="892.92"/>
    <m/>
  </r>
  <r>
    <x v="37"/>
    <x v="6"/>
    <s v="德国30"/>
    <s v="卖"/>
    <n v="400"/>
    <n v="1.1619999999999999"/>
    <n v="464.7"/>
    <n v="20210309"/>
  </r>
  <r>
    <x v="37"/>
    <x v="11"/>
    <s v="法国ETF"/>
    <s v="卖"/>
    <n v="300"/>
    <n v="1.1639999999999999"/>
    <n v="349.1"/>
    <n v="20210309"/>
  </r>
  <r>
    <x v="37"/>
    <x v="1"/>
    <s v="标普500"/>
    <s v="卖"/>
    <n v="100"/>
    <n v="2.3679999999999999"/>
    <n v="236.7"/>
    <n v="20210309"/>
  </r>
  <r>
    <x v="37"/>
    <x v="9"/>
    <s v="225ETF"/>
    <s v="卖"/>
    <n v="100"/>
    <n v="1.2829999999999999"/>
    <n v="128.19999999999999"/>
    <n v="20210309"/>
  </r>
  <r>
    <x v="37"/>
    <x v="4"/>
    <s v="HS300ETF"/>
    <s v="买"/>
    <n v="200"/>
    <n v="2.2909999999999999"/>
    <n v="-458.3"/>
    <n v="20210309"/>
  </r>
  <r>
    <x v="37"/>
    <x v="0"/>
    <s v="纳指ETF"/>
    <s v="买"/>
    <n v="100"/>
    <n v="4.165"/>
    <n v="-416.6"/>
    <n v="20210309"/>
  </r>
  <r>
    <x v="37"/>
    <x v="3"/>
    <s v="创业ＥＴＦ"/>
    <s v="买"/>
    <n v="400"/>
    <n v="1.5640000000000001"/>
    <n v="-625.70000000000005"/>
    <n v="20210309"/>
  </r>
  <r>
    <x v="38"/>
    <x v="11"/>
    <s v="法国ETF"/>
    <s v="卖"/>
    <n v="16000"/>
    <n v="1.181"/>
    <n v="18894.11"/>
    <n v="20210310"/>
  </r>
  <r>
    <x v="38"/>
    <x v="9"/>
    <s v="225ETF"/>
    <s v="卖"/>
    <n v="14600"/>
    <n v="1.2869999999999999"/>
    <n v="18788.32"/>
    <n v="20210310"/>
  </r>
  <r>
    <x v="38"/>
    <x v="5"/>
    <s v="日经225"/>
    <s v="买"/>
    <n v="22700"/>
    <n v="1.2370000000000001"/>
    <n v="-28082.71"/>
    <n v="20210310"/>
  </r>
  <r>
    <x v="38"/>
    <x v="6"/>
    <s v="德国30"/>
    <s v="买"/>
    <n v="7900"/>
    <n v="1.175"/>
    <n v="-9283.43"/>
    <n v="20210310"/>
  </r>
  <r>
    <x v="38"/>
    <x v="4"/>
    <s v="HS300ETF"/>
    <s v="买"/>
    <n v="100"/>
    <n v="2.2749999999999999"/>
    <n v="-227.6"/>
    <n v="20210310"/>
  </r>
  <r>
    <x v="38"/>
    <x v="3"/>
    <s v="创业ＥＴＦ"/>
    <s v="买"/>
    <n v="100"/>
    <n v="1.5589999999999999"/>
    <n v="-156"/>
    <n v="202103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47AAA-A01D-4B03-A5A8-F04C99253A39}" name="数据透视表1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11:O54" firstHeaderRow="1" firstDataRow="4" firstDataCol="1"/>
  <pivotFields count="10">
    <pivotField axis="axisRow" compact="0" numFmtId="180" outline="0" showAll="0" sortType="ascending" defaultSubtotal="0">
      <items count="4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40"/>
        <item x="36"/>
        <item x="37"/>
        <item x="38"/>
        <item m="1" x="41"/>
        <item m="1" x="39"/>
        <item x="0"/>
      </items>
    </pivotField>
    <pivotField axis="axisCol" compact="0" outline="0" showAll="0" defaultSubtotal="0">
      <items count="25">
        <item sd="0" m="1" x="21"/>
        <item sd="0" m="1" x="16"/>
        <item sd="0" m="1" x="20"/>
        <item sd="0" m="1" x="18"/>
        <item sd="0" m="1" x="24"/>
        <item sd="0" m="1" x="19"/>
        <item sd="0" m="1" x="17"/>
        <item sd="0" m="1" x="13"/>
        <item sd="0" m="1" x="15"/>
        <item sd="0" m="1" x="22"/>
        <item sd="0" m="1" x="23"/>
        <item sd="0" m="1" x="14"/>
        <item sd="0" x="7"/>
        <item sd="0" x="0"/>
        <item sd="0" x="1"/>
        <item sd="0" x="4"/>
        <item sd="0" x="2"/>
        <item sd="0" x="3"/>
        <item sd="0" x="10"/>
        <item sd="0" x="8"/>
        <item sd="0" x="12"/>
        <item sd="0" x="5"/>
        <item sd="0" x="6"/>
        <item sd="0" x="11"/>
        <item sd="0" x="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78" outline="0" showAll="0" defaultSubtotal="0"/>
    <pivotField compact="0" outline="0" showAll="0" defaultSubtotal="0"/>
    <pivotField name="指数分类" axis="axisCol" compact="0" outline="0" subtotalTop="0" showAll="0" defaultSubtotal="0">
      <items count="23">
        <item x="8"/>
        <item x="3"/>
        <item x="7"/>
        <item x="5"/>
        <item x="11"/>
        <item x="6"/>
        <item x="4"/>
        <item x="0"/>
        <item x="2"/>
        <item x="9"/>
        <item x="10"/>
        <item x="1"/>
        <item n="国债" x="12"/>
        <item n="纳指ETF" x="19"/>
        <item n="标普500" x="20"/>
        <item n="沪深300" x="13"/>
        <item n="恒生通" x="14"/>
        <item n="创业板" x="18"/>
        <item n="上证综指" x="15"/>
        <item n="医药ETF" x="16"/>
        <item n="日经225" x="22"/>
        <item n="德国30" x="21"/>
        <item n="法国ETF" x="17"/>
      </items>
    </pivotField>
    <pivotField name="地区分类" axis="axisCol" compact="0" outline="0" subtotalTop="0" showAll="0" defaultSubtotal="0">
      <items count="16">
        <item x="8"/>
        <item x="3"/>
        <item x="7"/>
        <item x="5"/>
        <item x="11"/>
        <item x="6"/>
        <item x="4"/>
        <item x="0"/>
        <item x="2"/>
        <item x="9"/>
        <item x="10"/>
        <item x="1"/>
        <item n="国债" x="12"/>
        <item n="美国指数" x="13"/>
        <item n="中国指数" x="14"/>
        <item n="日欧指数" x="15"/>
      </items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7"/>
    </i>
    <i>
      <x v="38"/>
    </i>
    <i>
      <x v="41"/>
    </i>
    <i t="grand">
      <x/>
    </i>
  </rowItems>
  <colFields count="3">
    <field x="9"/>
    <field x="8"/>
    <field x="1"/>
  </colFields>
  <colItems count="14">
    <i>
      <x v="12"/>
      <x v="12"/>
      <x v="12"/>
    </i>
    <i>
      <x v="13"/>
      <x v="13"/>
      <x v="13"/>
    </i>
    <i r="1">
      <x v="14"/>
      <x v="14"/>
    </i>
    <i>
      <x v="14"/>
      <x v="15"/>
      <x v="15"/>
    </i>
    <i r="1">
      <x v="16"/>
      <x v="16"/>
    </i>
    <i r="1">
      <x v="17"/>
      <x v="17"/>
    </i>
    <i r="2">
      <x v="18"/>
    </i>
    <i r="1">
      <x v="18"/>
      <x v="19"/>
    </i>
    <i r="1">
      <x v="19"/>
      <x v="20"/>
    </i>
    <i>
      <x v="15"/>
      <x v="20"/>
      <x v="21"/>
    </i>
    <i r="2">
      <x v="24"/>
    </i>
    <i r="1">
      <x v="21"/>
      <x v="22"/>
    </i>
    <i r="1">
      <x v="22"/>
      <x v="23"/>
    </i>
    <i t="grand">
      <x/>
    </i>
  </colItems>
  <dataFields count="1">
    <dataField name="求和项:发生金额" fld="6" baseField="0" baseItem="0" numFmtId="176"/>
  </dataFields>
  <formats count="6">
    <format dxfId="25">
      <pivotArea outline="0" collapsedLevelsAreSubtotals="1" fieldPosition="0"/>
    </format>
    <format dxfId="24">
      <pivotArea field="1" type="button" dataOnly="0" labelOnly="1" outline="0" axis="axisCol" fieldPosition="2"/>
    </format>
    <format dxfId="23">
      <pivotArea type="topRight" dataOnly="0" labelOnly="1" outline="0" fieldPosition="0"/>
    </format>
    <format dxfId="22">
      <pivotArea dataOnly="0" labelOnly="1" grandCol="1" outline="0" fieldPosition="0"/>
    </format>
    <format dxfId="21">
      <pivotArea dataOnly="0" labelOnly="1" outline="0" fieldPosition="0">
        <references count="1">
          <reference field="1" count="0"/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0019910-C162-42A7-B2C3-09EC5D7EA4CA}" autoFormatId="16" applyNumberFormats="0" applyBorderFormats="0" applyFontFormats="0" applyPatternFormats="0" applyAlignmentFormats="0" applyWidthHeightFormats="0">
  <queryTableRefresh nextId="23">
    <queryTableFields count="4">
      <queryTableField id="19" name="ETF-Code" tableColumnId="1"/>
      <queryTableField id="20" name="ETF-Name" tableColumnId="2"/>
      <queryTableField id="17" name="LatestPrice" tableColumnId="18"/>
      <queryTableField id="18" name="Volume" tableColumnId="1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M10" totalsRowCount="1" headerRowDxfId="54" dataDxfId="53" totalsRowDxfId="52">
  <autoFilter ref="A1:M9" xr:uid="{00000000-0009-0000-0100-000001000000}"/>
  <sortState xmlns:xlrd2="http://schemas.microsoft.com/office/spreadsheetml/2017/richdata2" ref="A2:M9">
    <sortCondition descending="1" ref="I1:I9"/>
  </sortState>
  <tableColumns count="13">
    <tableColumn id="1" xr3:uid="{00000000-0010-0000-0000-000001000000}" name="资产名称" totalsRowLabel="汇总" dataDxfId="51" totalsRowDxfId="50"/>
    <tableColumn id="2" xr3:uid="{00000000-0010-0000-0000-000002000000}" name="代码" dataDxfId="49" totalsRowDxfId="48"/>
    <tableColumn id="4" xr3:uid="{E6DCBEFC-748D-4559-AE48-EE50D57DFF65}" name="大类" dataDxfId="47" totalsRowDxfId="46"/>
    <tableColumn id="8" xr3:uid="{00000000-0010-0000-0000-000008000000}" name="小类" dataDxfId="45" totalsRowDxfId="44"/>
    <tableColumn id="13" xr3:uid="{00000000-0010-0000-0000-00000D000000}" name="最新价" dataDxfId="43" totalsRowDxfId="42">
      <calculatedColumnFormula>VLOOKUP(表1[[#This Row],[代码]],#REF!,3,0)</calculatedColumnFormula>
    </tableColumn>
    <tableColumn id="6" xr3:uid="{CC76C599-5175-481E-B34F-437D2139F189}" name="成交量" dataDxfId="41" totalsRowDxfId="40" dataCellStyle="千位分隔">
      <calculatedColumnFormula>VLOOKUP(表1[[#This Row],[代码]],#REF!,4,0)</calculatedColumnFormula>
    </tableColumn>
    <tableColumn id="12" xr3:uid="{00000000-0010-0000-0000-00000C000000}" name="持仓" dataDxfId="39" totalsRowDxfId="38"/>
    <tableColumn id="5" xr3:uid="{00000000-0010-0000-0000-000005000000}" name="目标占比" totalsRowFunction="sum" dataDxfId="37" totalsRowDxfId="36"/>
    <tableColumn id="3" xr3:uid="{00000000-0010-0000-0000-000003000000}" name="最新市值" totalsRowFunction="sum" dataDxfId="35" totalsRowDxfId="34">
      <calculatedColumnFormula>表1[[#This Row],[最新价]]*表1[[#This Row],[持仓]]</calculatedColumnFormula>
    </tableColumn>
    <tableColumn id="9" xr3:uid="{00000000-0010-0000-0000-000009000000}" name="目标市值" dataDxfId="33" totalsRowDxfId="32">
      <calculatedColumnFormula>表1[[#Totals],[最新市值]]*表1[[#This Row],[目标占比]]</calculatedColumnFormula>
    </tableColumn>
    <tableColumn id="10" xr3:uid="{F23C103B-EB23-486E-A9BC-CBCBC898E60C}" name="平衡金额" totalsRowFunction="sum" dataDxfId="31" totalsRowDxfId="30" dataCellStyle="百分比">
      <calculatedColumnFormula>表1[[#This Row],[目标市值]]-表1[[#This Row],[最新市值]]</calculatedColumnFormula>
    </tableColumn>
    <tableColumn id="14" xr3:uid="{6CBF410F-66CE-4742-95F7-CB0CCFE575C6}" name="平衡手数" dataDxfId="29" totalsRowDxfId="28" dataCellStyle="百分比">
      <calculatedColumnFormula>ROUNDDOWN(表1[[#This Row],[平衡金额]]/表1[[#This Row],[最新价]]/100,0)</calculatedColumnFormula>
    </tableColumn>
    <tableColumn id="16" xr3:uid="{A8B45C82-F891-42FB-94DD-D67F12300DEE}" name="手数对应金额" totalsRowFunction="sum" dataDxfId="27" totalsRowDxfId="26" dataCellStyle="百分比">
      <calculatedColumnFormula>-表1[[#This Row],[平衡手数]]*表1[[#This Row],[最新价]]*100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H192" headerRowDxfId="19" dataDxfId="18">
  <autoFilter ref="A1:H192" xr:uid="{00000000-0009-0000-0100-000002000000}"/>
  <tableColumns count="8">
    <tableColumn id="1" xr3:uid="{00000000-0010-0000-0100-000001000000}" name="成交日期" totalsRowLabel="汇总" dataDxfId="17" totalsRowDxfId="16"/>
    <tableColumn id="3" xr3:uid="{00000000-0010-0000-0100-000003000000}" name="证券代码" dataDxfId="15" totalsRowDxfId="14"/>
    <tableColumn id="4" xr3:uid="{00000000-0010-0000-0100-000004000000}" name="证券名称" dataDxfId="13" totalsRowDxfId="12"/>
    <tableColumn id="5" xr3:uid="{00000000-0010-0000-0100-000005000000}" name="操作" dataDxfId="11" totalsRowDxfId="10"/>
    <tableColumn id="6" xr3:uid="{00000000-0010-0000-0100-000006000000}" name="成交数量" dataDxfId="9" totalsRowDxfId="8"/>
    <tableColumn id="7" xr3:uid="{00000000-0010-0000-0100-000007000000}" name="成交均价" dataDxfId="7" totalsRowDxfId="6"/>
    <tableColumn id="8" xr3:uid="{00000000-0010-0000-0100-000008000000}" name="发生金额" totalsRowFunction="sum" dataDxfId="5" totalsRowDxfId="4"/>
    <tableColumn id="2" xr3:uid="{9F16378D-0613-4F0F-8BD4-AB781110D685}" name="交割单原始日期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1340E-65CF-4BA1-B356-0F835F69D01C}" name="追加" displayName="追加" ref="A1:D351" tableType="queryTable" totalsRowShown="0">
  <autoFilter ref="A1:D351" xr:uid="{DECEB25A-F98E-49CB-A45E-CBCF36F734C1}"/>
  <tableColumns count="4">
    <tableColumn id="1" xr3:uid="{A3FBB161-9E36-4015-81CC-E93E1DBABEF0}" uniqueName="1" name="ETF-Code" queryTableFieldId="19" dataDxfId="2"/>
    <tableColumn id="2" xr3:uid="{1FA957E4-36C6-4132-8D9C-1AFAACE1B8E4}" uniqueName="2" name="ETF-Name" queryTableFieldId="20" dataDxfId="1"/>
    <tableColumn id="18" xr3:uid="{9E7BF8B3-CA94-4293-B036-08C2E8E235F5}" uniqueName="18" name="LatestPrice" queryTableFieldId="17"/>
    <tableColumn id="19" xr3:uid="{BC8C91D8-9E3A-4DE8-950F-6F68380415E0}" uniqueName="19" name="Volum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selection activeCell="F21" sqref="F21"/>
    </sheetView>
  </sheetViews>
  <sheetFormatPr defaultColWidth="8.875" defaultRowHeight="14.25" outlineLevelCol="1" x14ac:dyDescent="0.2"/>
  <cols>
    <col min="1" max="1" width="23.75" style="1" bestFit="1" customWidth="1"/>
    <col min="2" max="2" width="7.5" style="76" bestFit="1" customWidth="1"/>
    <col min="3" max="3" width="7.5" style="76" hidden="1" customWidth="1" outlineLevel="1"/>
    <col min="4" max="4" width="9" style="76" hidden="1" customWidth="1" outlineLevel="1"/>
    <col min="5" max="5" width="10.125" bestFit="1" customWidth="1" collapsed="1"/>
    <col min="6" max="6" width="10.25" style="66" bestFit="1" customWidth="1"/>
    <col min="7" max="7" width="8.25" style="80" bestFit="1" customWidth="1"/>
    <col min="8" max="8" width="11" style="78" hidden="1" customWidth="1" outlineLevel="1"/>
    <col min="9" max="9" width="12" style="78" bestFit="1" customWidth="1" collapsed="1"/>
    <col min="10" max="11" width="12" style="77" hidden="1" customWidth="1" outlineLevel="1"/>
    <col min="12" max="12" width="13" style="89" bestFit="1" customWidth="1" collapsed="1"/>
    <col min="13" max="13" width="17" style="89" bestFit="1" customWidth="1"/>
    <col min="14" max="14" width="3.5" style="78" customWidth="1"/>
    <col min="15" max="15" width="11" style="1" bestFit="1" customWidth="1"/>
    <col min="16" max="16" width="7.25" style="1" bestFit="1" customWidth="1"/>
    <col min="17" max="17" width="10" style="1" bestFit="1" customWidth="1"/>
    <col min="18" max="18" width="9" style="1" bestFit="1" customWidth="1"/>
    <col min="19" max="16384" width="8.875" style="1"/>
  </cols>
  <sheetData>
    <row r="1" spans="1:18" x14ac:dyDescent="0.2">
      <c r="A1" s="128" t="s">
        <v>144</v>
      </c>
      <c r="B1" s="129" t="s">
        <v>80</v>
      </c>
      <c r="C1" s="129" t="s">
        <v>154</v>
      </c>
      <c r="D1" s="129" t="s">
        <v>155</v>
      </c>
      <c r="E1" s="130" t="s">
        <v>735</v>
      </c>
      <c r="F1" s="131" t="s">
        <v>736</v>
      </c>
      <c r="G1" s="131" t="s">
        <v>82</v>
      </c>
      <c r="H1" s="132" t="s">
        <v>79</v>
      </c>
      <c r="I1" s="133" t="s">
        <v>78</v>
      </c>
      <c r="J1" s="133" t="s">
        <v>145</v>
      </c>
      <c r="K1" s="133" t="s">
        <v>146</v>
      </c>
      <c r="L1" s="134" t="s">
        <v>147</v>
      </c>
      <c r="M1" s="134" t="s">
        <v>131</v>
      </c>
      <c r="N1" s="1"/>
    </row>
    <row r="2" spans="1:18" x14ac:dyDescent="0.2">
      <c r="A2" s="1" t="s">
        <v>737</v>
      </c>
      <c r="B2" s="76" t="s">
        <v>55</v>
      </c>
      <c r="C2" s="76" t="s">
        <v>156</v>
      </c>
      <c r="D2" s="76" t="s">
        <v>159</v>
      </c>
      <c r="E2" s="80">
        <f>VLOOKUP(表1[[#This Row],[代码]],最新价格!A:F,3,0)</f>
        <v>1.262</v>
      </c>
      <c r="F2" s="126">
        <f>VLOOKUP(表1[[#This Row],[代码]],最新价格!A:F,4,0)</f>
        <v>86813</v>
      </c>
      <c r="G2" s="117">
        <v>22700</v>
      </c>
      <c r="H2" s="78">
        <v>0.15</v>
      </c>
      <c r="I2" s="77">
        <f>表1[[#This Row],[最新价]]*表1[[#This Row],[持仓]]</f>
        <v>28647.4</v>
      </c>
      <c r="J2" s="79">
        <f>表1[[#Totals],[最新市值]]*表1[[#This Row],[目标占比]]</f>
        <v>28510.83</v>
      </c>
      <c r="K2" s="79">
        <f>表1[[#This Row],[目标市值]]-表1[[#This Row],[最新市值]]</f>
        <v>-136.56999999999971</v>
      </c>
      <c r="L2" s="88">
        <f>ROUNDDOWN(表1[[#This Row],[平衡金额]]/表1[[#This Row],[最新价]]/100,0)</f>
        <v>-1</v>
      </c>
      <c r="M2" s="88">
        <f>-表1[[#This Row],[平衡手数]]*表1[[#This Row],[最新价]]*100</f>
        <v>126.2</v>
      </c>
      <c r="N2" s="1"/>
    </row>
    <row r="3" spans="1:18" x14ac:dyDescent="0.2">
      <c r="A3" s="1" t="s">
        <v>85</v>
      </c>
      <c r="B3" s="76" t="s">
        <v>135</v>
      </c>
      <c r="C3" s="76" t="s">
        <v>156</v>
      </c>
      <c r="D3" s="76" t="s">
        <v>108</v>
      </c>
      <c r="E3" s="80">
        <f>VLOOKUP(表1[[#This Row],[代码]],最新价格!A:D,3,0)</f>
        <v>4.3239999999999998</v>
      </c>
      <c r="F3" s="126">
        <f>VLOOKUP(表1[[#This Row],[代码]],最新价格!A:F,4,0)</f>
        <v>152869</v>
      </c>
      <c r="G3" s="117">
        <v>6600</v>
      </c>
      <c r="H3" s="78">
        <v>0.15</v>
      </c>
      <c r="I3" s="77">
        <f>表1[[#This Row],[最新价]]*表1[[#This Row],[持仓]]</f>
        <v>28538.399999999998</v>
      </c>
      <c r="J3" s="79">
        <f>表1[[#Totals],[最新市值]]*表1[[#This Row],[目标占比]]</f>
        <v>28510.83</v>
      </c>
      <c r="K3" s="79">
        <f>表1[[#This Row],[目标市值]]-表1[[#This Row],[最新市值]]</f>
        <v>-27.569999999996071</v>
      </c>
      <c r="L3" s="88">
        <f>ROUNDDOWN(表1[[#This Row],[平衡金额]]/表1[[#This Row],[最新价]]/100,0)</f>
        <v>0</v>
      </c>
      <c r="M3" s="88">
        <f>-表1[[#This Row],[平衡手数]]*表1[[#This Row],[最新价]]*100</f>
        <v>0</v>
      </c>
      <c r="N3" s="1"/>
    </row>
    <row r="4" spans="1:18" x14ac:dyDescent="0.2">
      <c r="A4" s="1" t="s">
        <v>86</v>
      </c>
      <c r="B4" s="76" t="s">
        <v>133</v>
      </c>
      <c r="C4" s="76" t="s">
        <v>156</v>
      </c>
      <c r="D4" s="76" t="s">
        <v>108</v>
      </c>
      <c r="E4" s="80">
        <f>VLOOKUP(表1[[#This Row],[代码]],最新价格!A:F,3,0)</f>
        <v>2.4129999999999998</v>
      </c>
      <c r="F4" s="126">
        <f>VLOOKUP(表1[[#This Row],[代码]],最新价格!A:F,4,0)</f>
        <v>155710</v>
      </c>
      <c r="G4" s="117">
        <v>11800</v>
      </c>
      <c r="H4" s="78">
        <v>0.15</v>
      </c>
      <c r="I4" s="77">
        <f>表1[[#This Row],[最新价]]*表1[[#This Row],[持仓]]</f>
        <v>28473.399999999998</v>
      </c>
      <c r="J4" s="79">
        <f>表1[[#Totals],[最新市值]]*表1[[#This Row],[目标占比]]</f>
        <v>28510.83</v>
      </c>
      <c r="K4" s="79">
        <f>表1[[#This Row],[目标市值]]-表1[[#This Row],[最新市值]]</f>
        <v>37.430000000003929</v>
      </c>
      <c r="L4" s="88">
        <f>ROUNDDOWN(表1[[#This Row],[平衡金额]]/表1[[#This Row],[最新价]]/100,0)</f>
        <v>0</v>
      </c>
      <c r="M4" s="88">
        <f>-表1[[#This Row],[平衡手数]]*表1[[#This Row],[最新价]]*100</f>
        <v>0</v>
      </c>
      <c r="N4" s="1"/>
    </row>
    <row r="5" spans="1:18" x14ac:dyDescent="0.2">
      <c r="A5" s="1" t="s">
        <v>87</v>
      </c>
      <c r="B5" s="76" t="s">
        <v>138</v>
      </c>
      <c r="C5" s="76" t="s">
        <v>156</v>
      </c>
      <c r="D5" s="76" t="s">
        <v>159</v>
      </c>
      <c r="E5" s="80">
        <f>VLOOKUP(表1[[#This Row],[代码]],最新价格!A:F,3,0)</f>
        <v>1.1779999999999999</v>
      </c>
      <c r="F5" s="126">
        <f>VLOOKUP(表1[[#This Row],[代码]],最新价格!A:F,4,0)</f>
        <v>127122</v>
      </c>
      <c r="G5" s="117">
        <v>24100</v>
      </c>
      <c r="H5" s="78">
        <v>0.15</v>
      </c>
      <c r="I5" s="77">
        <f>表1[[#This Row],[最新价]]*表1[[#This Row],[持仓]]</f>
        <v>28389.8</v>
      </c>
      <c r="J5" s="79">
        <f>表1[[#Totals],[最新市值]]*表1[[#This Row],[目标占比]]</f>
        <v>28510.83</v>
      </c>
      <c r="K5" s="79">
        <f>表1[[#This Row],[目标市值]]-表1[[#This Row],[最新市值]]</f>
        <v>121.03000000000247</v>
      </c>
      <c r="L5" s="88">
        <f>ROUNDDOWN(表1[[#This Row],[平衡金额]]/表1[[#This Row],[最新价]]/100,0)</f>
        <v>1</v>
      </c>
      <c r="M5" s="88">
        <f>-表1[[#This Row],[平衡手数]]*表1[[#This Row],[最新价]]*100</f>
        <v>-117.8</v>
      </c>
      <c r="N5" s="1"/>
    </row>
    <row r="6" spans="1:18" x14ac:dyDescent="0.2">
      <c r="A6" s="1" t="s">
        <v>128</v>
      </c>
      <c r="B6" s="76" t="s">
        <v>129</v>
      </c>
      <c r="C6" s="76" t="s">
        <v>156</v>
      </c>
      <c r="D6" s="76" t="s">
        <v>107</v>
      </c>
      <c r="E6" s="80">
        <f>VLOOKUP(表1[[#This Row],[代码]],最新价格!A:F,3,0)</f>
        <v>1.601</v>
      </c>
      <c r="F6" s="126">
        <f>VLOOKUP(表1[[#This Row],[代码]],最新价格!A:F,4,0)</f>
        <v>617008</v>
      </c>
      <c r="G6" s="117">
        <v>12000</v>
      </c>
      <c r="H6" s="78">
        <v>0.1</v>
      </c>
      <c r="I6" s="77">
        <f>表1[[#This Row],[最新价]]*表1[[#This Row],[持仓]]</f>
        <v>19212</v>
      </c>
      <c r="J6" s="79">
        <f>表1[[#Totals],[最新市值]]*表1[[#This Row],[目标占比]]</f>
        <v>19007.22</v>
      </c>
      <c r="K6" s="79">
        <f>表1[[#This Row],[目标市值]]-表1[[#This Row],[最新市值]]</f>
        <v>-204.77999999999884</v>
      </c>
      <c r="L6" s="88">
        <f>ROUNDDOWN(表1[[#This Row],[平衡金额]]/表1[[#This Row],[最新价]]/100,0)</f>
        <v>-1</v>
      </c>
      <c r="M6" s="88">
        <f>-表1[[#This Row],[平衡手数]]*表1[[#This Row],[最新价]]*100</f>
        <v>160.1</v>
      </c>
      <c r="N6" s="1"/>
    </row>
    <row r="7" spans="1:18" x14ac:dyDescent="0.2">
      <c r="A7" s="1" t="s">
        <v>89</v>
      </c>
      <c r="B7" s="76" t="s">
        <v>83</v>
      </c>
      <c r="C7" s="76" t="s">
        <v>156</v>
      </c>
      <c r="D7" s="76" t="s">
        <v>107</v>
      </c>
      <c r="E7" s="80">
        <f>VLOOKUP(表1[[#This Row],[代码]],最新价格!A:F,3,0)</f>
        <v>2.335</v>
      </c>
      <c r="F7" s="126">
        <f>VLOOKUP(表1[[#This Row],[代码]],最新价格!A:F,4,0)</f>
        <v>713133</v>
      </c>
      <c r="G7" s="117">
        <v>8200</v>
      </c>
      <c r="H7" s="78">
        <v>0.1</v>
      </c>
      <c r="I7" s="77">
        <f>表1[[#This Row],[最新价]]*表1[[#This Row],[持仓]]</f>
        <v>19147</v>
      </c>
      <c r="J7" s="79">
        <f>表1[[#Totals],[最新市值]]*表1[[#This Row],[目标占比]]</f>
        <v>19007.22</v>
      </c>
      <c r="K7" s="79">
        <f>表1[[#This Row],[目标市值]]-表1[[#This Row],[最新市值]]</f>
        <v>-139.77999999999884</v>
      </c>
      <c r="L7" s="88">
        <f>ROUNDDOWN(表1[[#This Row],[平衡金额]]/表1[[#This Row],[最新价]]/100,0)</f>
        <v>0</v>
      </c>
      <c r="M7" s="88">
        <f>-表1[[#This Row],[平衡手数]]*表1[[#This Row],[最新价]]*100</f>
        <v>0</v>
      </c>
      <c r="N7" s="1"/>
    </row>
    <row r="8" spans="1:18" x14ac:dyDescent="0.2">
      <c r="A8" s="123" t="s">
        <v>151</v>
      </c>
      <c r="B8" s="121" t="s">
        <v>744</v>
      </c>
      <c r="C8" s="121" t="s">
        <v>157</v>
      </c>
      <c r="D8" s="121" t="s">
        <v>151</v>
      </c>
      <c r="E8" s="127">
        <v>1</v>
      </c>
      <c r="F8" s="126"/>
      <c r="G8" s="122"/>
      <c r="H8" s="124">
        <v>0.1</v>
      </c>
      <c r="I8" s="118">
        <v>18916.599999999999</v>
      </c>
      <c r="J8" s="107">
        <f>表1[[#Totals],[最新市值]]*表1[[#This Row],[目标占比]]</f>
        <v>19007.22</v>
      </c>
      <c r="K8" s="79">
        <f>表1[[#This Row],[目标市值]]-表1[[#This Row],[最新市值]]</f>
        <v>90.620000000002619</v>
      </c>
      <c r="L8" s="88">
        <f>ROUNDDOWN(表1[[#This Row],[平衡金额]]/表1[[#This Row],[最新价]]/100,0)</f>
        <v>0</v>
      </c>
      <c r="M8" s="88">
        <f>-表1[[#This Row],[平衡手数]]*表1[[#This Row],[最新价]]*100</f>
        <v>0</v>
      </c>
      <c r="N8" s="1"/>
    </row>
    <row r="9" spans="1:18" x14ac:dyDescent="0.2">
      <c r="A9" s="1" t="s">
        <v>88</v>
      </c>
      <c r="B9" s="76" t="s">
        <v>141</v>
      </c>
      <c r="C9" s="76" t="s">
        <v>156</v>
      </c>
      <c r="D9" s="76" t="s">
        <v>107</v>
      </c>
      <c r="E9" s="80">
        <f>VLOOKUP(表1[[#This Row],[代码]],最新价格!A:F,3,0)</f>
        <v>2.7570000000000001</v>
      </c>
      <c r="F9" s="126">
        <f>VLOOKUP(表1[[#This Row],[代码]],最新价格!A:F,4,0)</f>
        <v>83926</v>
      </c>
      <c r="G9" s="117">
        <v>6800</v>
      </c>
      <c r="H9" s="78">
        <v>0.1</v>
      </c>
      <c r="I9" s="77">
        <f>表1[[#This Row],[最新价]]*表1[[#This Row],[持仓]]</f>
        <v>18747.600000000002</v>
      </c>
      <c r="J9" s="79">
        <f>表1[[#Totals],[最新市值]]*表1[[#This Row],[目标占比]]</f>
        <v>19007.22</v>
      </c>
      <c r="K9" s="79">
        <f>表1[[#This Row],[目标市值]]-表1[[#This Row],[最新市值]]</f>
        <v>259.61999999999898</v>
      </c>
      <c r="L9" s="88">
        <f>ROUNDDOWN(表1[[#This Row],[平衡金额]]/表1[[#This Row],[最新价]]/100,0)</f>
        <v>0</v>
      </c>
      <c r="M9" s="88">
        <f>-表1[[#This Row],[平衡手数]]*表1[[#This Row],[最新价]]*100</f>
        <v>0</v>
      </c>
      <c r="N9" s="1"/>
    </row>
    <row r="10" spans="1:18" x14ac:dyDescent="0.2">
      <c r="A10" s="2" t="s">
        <v>81</v>
      </c>
      <c r="B10" s="109"/>
      <c r="C10" s="109"/>
      <c r="D10" s="109"/>
      <c r="E10" s="110"/>
      <c r="F10" s="111"/>
      <c r="G10" s="111"/>
      <c r="H10" s="112">
        <f>SUBTOTAL(109,表1[目标占比])</f>
        <v>0.99999999999999989</v>
      </c>
      <c r="I10" s="113">
        <f>SUBTOTAL(109,表1[最新市值])</f>
        <v>190072.2</v>
      </c>
      <c r="J10" s="114"/>
      <c r="K10" s="115">
        <f>SUBTOTAL(109,表1[平衡金额])</f>
        <v>1.4551915228366852E-11</v>
      </c>
      <c r="L10" s="116"/>
      <c r="M10" s="116">
        <f>SUBTOTAL(109,表1[手数对应金额])</f>
        <v>168.5</v>
      </c>
      <c r="N10" s="1"/>
    </row>
    <row r="11" spans="1:18" x14ac:dyDescent="0.2">
      <c r="O11"/>
      <c r="P11"/>
      <c r="Q11"/>
      <c r="R11"/>
    </row>
    <row r="12" spans="1:18" x14ac:dyDescent="0.2">
      <c r="O12"/>
      <c r="P12"/>
      <c r="Q12"/>
      <c r="R12"/>
    </row>
    <row r="13" spans="1:18" x14ac:dyDescent="0.2">
      <c r="O13"/>
      <c r="P13"/>
      <c r="Q13"/>
      <c r="R13"/>
    </row>
    <row r="14" spans="1:18" x14ac:dyDescent="0.2">
      <c r="A14"/>
      <c r="B14"/>
      <c r="C14"/>
      <c r="D14"/>
      <c r="O14"/>
      <c r="P14"/>
      <c r="Q14"/>
      <c r="R14"/>
    </row>
    <row r="15" spans="1:18" x14ac:dyDescent="0.2">
      <c r="A15"/>
      <c r="B15"/>
      <c r="C15"/>
      <c r="D15"/>
      <c r="O15"/>
      <c r="P15"/>
      <c r="Q15"/>
      <c r="R15"/>
    </row>
    <row r="16" spans="1:18" x14ac:dyDescent="0.2">
      <c r="A16"/>
      <c r="B16"/>
      <c r="C16"/>
      <c r="D16"/>
      <c r="O16"/>
      <c r="P16"/>
      <c r="Q16"/>
      <c r="R16"/>
    </row>
    <row r="17" spans="1:18" x14ac:dyDescent="0.2">
      <c r="A17"/>
      <c r="B17"/>
      <c r="C17"/>
      <c r="D17"/>
      <c r="O17"/>
      <c r="P17"/>
      <c r="Q17"/>
      <c r="R17"/>
    </row>
    <row r="18" spans="1:18" x14ac:dyDescent="0.2">
      <c r="A18"/>
      <c r="B18"/>
      <c r="C18"/>
      <c r="D18"/>
      <c r="G18" s="108"/>
      <c r="O18"/>
      <c r="P18"/>
      <c r="Q18"/>
      <c r="R18"/>
    </row>
    <row r="19" spans="1:18" x14ac:dyDescent="0.2">
      <c r="A19"/>
      <c r="B19"/>
      <c r="C19"/>
      <c r="D19"/>
      <c r="O19"/>
      <c r="P19"/>
      <c r="Q19"/>
      <c r="R19"/>
    </row>
    <row r="20" spans="1:18" x14ac:dyDescent="0.2">
      <c r="A20"/>
      <c r="B20"/>
      <c r="C20"/>
      <c r="D20"/>
      <c r="O20"/>
      <c r="P20"/>
      <c r="Q20"/>
      <c r="R20"/>
    </row>
    <row r="21" spans="1:18" x14ac:dyDescent="0.2">
      <c r="A21"/>
      <c r="B21"/>
      <c r="C21"/>
      <c r="D21"/>
    </row>
    <row r="22" spans="1:18" x14ac:dyDescent="0.2">
      <c r="A22"/>
      <c r="B22"/>
      <c r="C22"/>
      <c r="D22"/>
    </row>
    <row r="23" spans="1:18" x14ac:dyDescent="0.2">
      <c r="A23"/>
      <c r="B23"/>
      <c r="C23"/>
      <c r="D23"/>
    </row>
    <row r="24" spans="1:18" x14ac:dyDescent="0.2">
      <c r="A24"/>
      <c r="B24"/>
      <c r="C24"/>
      <c r="D24"/>
    </row>
    <row r="25" spans="1:18" x14ac:dyDescent="0.2">
      <c r="A25"/>
      <c r="B25"/>
      <c r="C25"/>
      <c r="D25"/>
    </row>
    <row r="26" spans="1:18" x14ac:dyDescent="0.2">
      <c r="A26"/>
      <c r="B26"/>
      <c r="C26"/>
      <c r="D26"/>
    </row>
    <row r="27" spans="1:18" x14ac:dyDescent="0.2">
      <c r="A27"/>
      <c r="B27"/>
      <c r="C27"/>
      <c r="D27"/>
    </row>
    <row r="28" spans="1:18" x14ac:dyDescent="0.2">
      <c r="A28"/>
      <c r="B28"/>
      <c r="C28"/>
      <c r="D28"/>
    </row>
    <row r="29" spans="1:18" x14ac:dyDescent="0.2">
      <c r="A29"/>
      <c r="B29"/>
      <c r="C29"/>
      <c r="D29"/>
    </row>
    <row r="30" spans="1:18" x14ac:dyDescent="0.2">
      <c r="A30"/>
      <c r="B30"/>
      <c r="C30"/>
      <c r="D30"/>
    </row>
    <row r="31" spans="1:18" x14ac:dyDescent="0.2">
      <c r="A31"/>
      <c r="B31"/>
      <c r="C31"/>
      <c r="D31"/>
    </row>
  </sheetData>
  <phoneticPr fontId="1" type="noConversion"/>
  <conditionalFormatting sqref="K2:M9">
    <cfRule type="cellIs" dxfId="56" priority="15" operator="greaterThan">
      <formula>0</formula>
    </cfRule>
    <cfRule type="cellIs" dxfId="55" priority="16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F69-FF58-4CAC-8D87-8AE70E932DDE}">
  <dimension ref="A1:O57"/>
  <sheetViews>
    <sheetView tabSelected="1" zoomScale="90" zoomScaleNormal="90" workbookViewId="0">
      <pane ySplit="14" topLeftCell="A15" activePane="bottomLeft" state="frozen"/>
      <selection pane="bottomLeft" activeCell="P9" sqref="P9"/>
    </sheetView>
  </sheetViews>
  <sheetFormatPr defaultRowHeight="14.25" outlineLevelRow="1" x14ac:dyDescent="0.2"/>
  <cols>
    <col min="1" max="1" width="15.625" bestFit="1" customWidth="1"/>
    <col min="2" max="14" width="12.25" style="66" bestFit="1" customWidth="1"/>
    <col min="15" max="15" width="10" style="66" bestFit="1" customWidth="1"/>
    <col min="16" max="16" width="10" bestFit="1" customWidth="1"/>
    <col min="17" max="27" width="16.75" bestFit="1" customWidth="1"/>
    <col min="28" max="28" width="19.875" bestFit="1" customWidth="1"/>
    <col min="29" max="29" width="21" bestFit="1" customWidth="1"/>
  </cols>
  <sheetData>
    <row r="1" spans="1:15" x14ac:dyDescent="0.2">
      <c r="A1" s="158" t="s">
        <v>763</v>
      </c>
      <c r="B1" s="159" t="str">
        <f t="shared" ref="B1:D1" si="0">IF(AND(B12="",A1&lt;&gt;"总计"),A1,B12)</f>
        <v>国债</v>
      </c>
      <c r="C1" s="159" t="str">
        <f t="shared" si="0"/>
        <v>美国指数</v>
      </c>
      <c r="D1" s="159" t="str">
        <f t="shared" si="0"/>
        <v>美国指数</v>
      </c>
      <c r="E1" s="159" t="str">
        <f>IF(AND(E12="",D1&lt;&gt;"总计"),D1,E12)</f>
        <v>中国指数</v>
      </c>
      <c r="F1" s="159" t="str">
        <f t="shared" ref="F1:O1" si="1">IF(AND(F12="",E1&lt;&gt;"总计"),E1,F12)</f>
        <v>中国指数</v>
      </c>
      <c r="G1" s="159" t="str">
        <f t="shared" si="1"/>
        <v>中国指数</v>
      </c>
      <c r="H1" s="159" t="str">
        <f t="shared" si="1"/>
        <v>中国指数</v>
      </c>
      <c r="I1" s="159" t="str">
        <f t="shared" si="1"/>
        <v>中国指数</v>
      </c>
      <c r="J1" s="159" t="str">
        <f t="shared" si="1"/>
        <v>中国指数</v>
      </c>
      <c r="K1" s="159" t="str">
        <f t="shared" si="1"/>
        <v>日欧指数</v>
      </c>
      <c r="L1" s="159" t="str">
        <f t="shared" si="1"/>
        <v>日欧指数</v>
      </c>
      <c r="M1" s="159" t="str">
        <f t="shared" si="1"/>
        <v>日欧指数</v>
      </c>
      <c r="N1" s="159" t="str">
        <f t="shared" si="1"/>
        <v>日欧指数</v>
      </c>
      <c r="O1" s="159" t="str">
        <f t="shared" si="1"/>
        <v>总计</v>
      </c>
    </row>
    <row r="2" spans="1:15" x14ac:dyDescent="0.2">
      <c r="A2" s="156" t="s">
        <v>91</v>
      </c>
      <c r="B2" s="157" t="str">
        <f>IF(AND(B13="",A2&lt;&gt;"总计",B1&lt;&gt;"总计"),A2,B13)</f>
        <v>国债</v>
      </c>
      <c r="C2" s="157" t="str">
        <f t="shared" ref="C2:O2" si="2">IF(AND(C13="",B2&lt;&gt;"总计",C1&lt;&gt;"总计"),B2,C13)</f>
        <v>纳指ETF</v>
      </c>
      <c r="D2" s="157" t="str">
        <f t="shared" si="2"/>
        <v>标普500</v>
      </c>
      <c r="E2" s="157" t="str">
        <f t="shared" si="2"/>
        <v>沪深300</v>
      </c>
      <c r="F2" s="157" t="str">
        <f t="shared" si="2"/>
        <v>恒生通</v>
      </c>
      <c r="G2" s="157" t="str">
        <f t="shared" si="2"/>
        <v>创业板</v>
      </c>
      <c r="H2" s="157" t="str">
        <f t="shared" si="2"/>
        <v>创业板</v>
      </c>
      <c r="I2" s="157" t="str">
        <f t="shared" si="2"/>
        <v>上证综指</v>
      </c>
      <c r="J2" s="157" t="str">
        <f t="shared" si="2"/>
        <v>医药ETF</v>
      </c>
      <c r="K2" s="157" t="str">
        <f t="shared" si="2"/>
        <v>日经225</v>
      </c>
      <c r="L2" s="157" t="str">
        <f t="shared" si="2"/>
        <v>日经225</v>
      </c>
      <c r="M2" s="157" t="str">
        <f t="shared" si="2"/>
        <v>德国30</v>
      </c>
      <c r="N2" s="157" t="str">
        <f t="shared" si="2"/>
        <v>法国ETF</v>
      </c>
      <c r="O2" s="157">
        <f t="shared" si="2"/>
        <v>0</v>
      </c>
    </row>
    <row r="3" spans="1:15" x14ac:dyDescent="0.2">
      <c r="A3" s="154" t="s">
        <v>92</v>
      </c>
      <c r="B3" s="155" t="str">
        <f t="shared" ref="B3:O3" si="3">B14</f>
        <v>国开债</v>
      </c>
      <c r="C3" s="155" t="str">
        <f t="shared" si="3"/>
        <v>513100</v>
      </c>
      <c r="D3" s="155" t="str">
        <f t="shared" si="3"/>
        <v>513500</v>
      </c>
      <c r="E3" s="155" t="str">
        <f t="shared" si="3"/>
        <v>510310</v>
      </c>
      <c r="F3" s="155" t="str">
        <f t="shared" si="3"/>
        <v>513660</v>
      </c>
      <c r="G3" s="155" t="str">
        <f t="shared" si="3"/>
        <v>159952</v>
      </c>
      <c r="H3" s="155" t="str">
        <f t="shared" si="3"/>
        <v>159964</v>
      </c>
      <c r="I3" s="155" t="str">
        <f t="shared" si="3"/>
        <v>510210</v>
      </c>
      <c r="J3" s="155" t="str">
        <f t="shared" si="3"/>
        <v>159929</v>
      </c>
      <c r="K3" s="155" t="str">
        <f t="shared" si="3"/>
        <v>513880</v>
      </c>
      <c r="L3" s="155" t="str">
        <f t="shared" si="3"/>
        <v>513000</v>
      </c>
      <c r="M3" s="155" t="str">
        <f t="shared" si="3"/>
        <v>513030</v>
      </c>
      <c r="N3" s="155" t="str">
        <f t="shared" si="3"/>
        <v>513080</v>
      </c>
      <c r="O3" s="155">
        <f t="shared" si="3"/>
        <v>0</v>
      </c>
    </row>
    <row r="4" spans="1:15" outlineLevel="1" x14ac:dyDescent="0.2">
      <c r="A4" s="147" t="s">
        <v>760</v>
      </c>
      <c r="B4" s="149">
        <f ca="1">MATCH(TODAY(),$A:$A,0)</f>
        <v>53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</row>
    <row r="5" spans="1:15" outlineLevel="1" x14ac:dyDescent="0.2">
      <c r="A5" s="147" t="s">
        <v>762</v>
      </c>
      <c r="B5" s="149">
        <f>MATCH("成交日期",$A:$A,0)</f>
        <v>14</v>
      </c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</row>
    <row r="6" spans="1:15" outlineLevel="1" x14ac:dyDescent="0.2">
      <c r="A6" s="147" t="s">
        <v>761</v>
      </c>
      <c r="B6" s="149">
        <f t="array" aca="1" ref="B6" ca="1">IFERROR(MATCH(FALSE,ISBLANK(OFFSET(B$1:B$1,$B$5,,MATCH(TODAY(),$A:$A,0)-$B$5,)),0)-1,"")</f>
        <v>8</v>
      </c>
      <c r="C6" s="149">
        <f t="array" aca="1" ref="C6" ca="1">IFERROR(MATCH(FALSE,ISBLANK(OFFSET(C$1:C$1,$B$5,,MATCH(TODAY(),$A:$A,0)-$B$5,)),0)-1,"")</f>
        <v>0</v>
      </c>
      <c r="D6" s="149">
        <f t="array" aca="1" ref="D6" ca="1">IFERROR(MATCH(FALSE,ISBLANK(OFFSET(D$1:D$1,$B$5,,MATCH(TODAY(),$A:$A,0)-$B$5,)),0)-1,"")</f>
        <v>0</v>
      </c>
      <c r="E6" s="149">
        <f t="array" aca="1" ref="E6" ca="1">IFERROR(MATCH(FALSE,ISBLANK(OFFSET(E$1:E$1,$B$5,,MATCH(TODAY(),$A:$A,0)-$B$5,)),0)-1,"")</f>
        <v>2</v>
      </c>
      <c r="F6" s="149">
        <f t="array" aca="1" ref="F6" ca="1">IFERROR(MATCH(FALSE,ISBLANK(OFFSET(F$1:F$1,$B$5,,MATCH(TODAY(),$A:$A,0)-$B$5,)),0)-1,"")</f>
        <v>0</v>
      </c>
      <c r="G6" s="149">
        <f t="array" aca="1" ref="G6" ca="1">IFERROR(MATCH(FALSE,ISBLANK(OFFSET(G$1:G$1,$B$5,,MATCH(TODAY(),$A:$A,0)-$B$5,)),0)-1,"")</f>
        <v>32</v>
      </c>
      <c r="H6" s="149">
        <f t="array" aca="1" ref="H6" ca="1">IFERROR(MATCH(FALSE,ISBLANK(OFFSET(H$1:H$1,$B$5,,MATCH(TODAY(),$A:$A,0)-$B$5,)),0)-1,"")</f>
        <v>1</v>
      </c>
      <c r="I6" s="149">
        <f t="array" aca="1" ref="I6" ca="1">IFERROR(MATCH(FALSE,ISBLANK(OFFSET(I$1:I$1,$B$5,,MATCH(TODAY(),$A:$A,0)-$B$5,)),0)-1,"")</f>
        <v>0</v>
      </c>
      <c r="J6" s="149">
        <f t="array" aca="1" ref="J6" ca="1">IFERROR(MATCH(FALSE,ISBLANK(OFFSET(J$1:J$1,$B$5,,MATCH(TODAY(),$A:$A,0)-$B$5,)),0)-1,"")</f>
        <v>2</v>
      </c>
      <c r="K6" s="149">
        <f t="array" aca="1" ref="K6" ca="1">IFERROR(MATCH(FALSE,ISBLANK(OFFSET(K$1:K$1,$B$5,,MATCH(TODAY(),$A:$A,0)-$B$5,)),0)-1,"")</f>
        <v>37</v>
      </c>
      <c r="L6" s="149">
        <f t="array" aca="1" ref="L6" ca="1">IFERROR(MATCH(FALSE,ISBLANK(OFFSET(L$1:L$1,$B$5,,MATCH(TODAY(),$A:$A,0)-$B$5,)),0)-1,"")</f>
        <v>0</v>
      </c>
      <c r="M6" s="149">
        <f t="array" aca="1" ref="M6" ca="1">IFERROR(MATCH(FALSE,ISBLANK(OFFSET(M$1:M$1,$B$5,,MATCH(TODAY(),$A:$A,0)-$B$5,)),0)-1,"")</f>
        <v>0</v>
      </c>
      <c r="N6" s="149">
        <f t="array" aca="1" ref="N6" ca="1">IFERROR(MATCH(FALSE,ISBLANK(OFFSET(N$1:N$1,$B$5,,MATCH(TODAY(),$A:$A,0)-$B$5,)),0)-1,"")</f>
        <v>2</v>
      </c>
      <c r="O6" s="149">
        <f t="array" aca="1" ref="O6" ca="1">IFERROR(MATCH(FALSE,ISBLANK(OFFSET(O$1:O$1,$B$5,,MATCH(TODAY(),$A:$A,0)-$B$5,)),0)-1,"")</f>
        <v>0</v>
      </c>
    </row>
    <row r="7" spans="1:15" outlineLevel="1" x14ac:dyDescent="0.2">
      <c r="A7" s="147" t="s">
        <v>768</v>
      </c>
      <c r="B7" s="149">
        <f t="array" aca="1" ref="B7" ca="1">IFERROR(MATCH(9E+307,OFFSET(B$1:B$1,$B$5,,MATCH(TODAY(),$A:$A,0)-$B$5,),1)-1,"")</f>
        <v>38</v>
      </c>
      <c r="C7" s="149">
        <f t="array" aca="1" ref="C7" ca="1">IFERROR(MATCH(9E+307,OFFSET(C$1:C$1,$B$5,,MATCH(TODAY(),$A:$A,0)-$B$5,),1)-1,"")</f>
        <v>38</v>
      </c>
      <c r="D7" s="149">
        <f t="array" aca="1" ref="D7" ca="1">IFERROR(MATCH(9E+307,OFFSET(D$1:D$1,$B$5,,MATCH(TODAY(),$A:$A,0)-$B$5,),1)-1,"")</f>
        <v>38</v>
      </c>
      <c r="E7" s="149">
        <f t="array" aca="1" ref="E7" ca="1">IFERROR(MATCH(9E+307,OFFSET(E$1:E$1,$B$5,,MATCH(TODAY(),$A:$A,0)-$B$5,),1)-1,"")</f>
        <v>38</v>
      </c>
      <c r="F7" s="149">
        <f t="array" aca="1" ref="F7" ca="1">IFERROR(MATCH(9E+307,OFFSET(F$1:F$1,$B$5,,MATCH(TODAY(),$A:$A,0)-$B$5,),1)-1,"")</f>
        <v>38</v>
      </c>
      <c r="G7" s="149">
        <f t="array" aca="1" ref="G7" ca="1">IFERROR(MATCH(9E+307,OFFSET(G$1:G$1,$B$5,,MATCH(TODAY(),$A:$A,0)-$B$5,),1)-1,"")</f>
        <v>38</v>
      </c>
      <c r="H7" s="149">
        <f t="array" aca="1" ref="H7" ca="1">IFERROR(MATCH(9E+307,OFFSET(H$1:H$1,$B$5,,MATCH(TODAY(),$A:$A,0)-$B$5,),1)-1,"")</f>
        <v>33</v>
      </c>
      <c r="I7" s="149">
        <f t="array" aca="1" ref="I7" ca="1">IFERROR(MATCH(9E+307,OFFSET(I$1:I$1,$B$5,,MATCH(TODAY(),$A:$A,0)-$B$5,),1)-1,"")</f>
        <v>2</v>
      </c>
      <c r="J7" s="149">
        <f t="array" aca="1" ref="J7" ca="1">IFERROR(MATCH(9E+307,OFFSET(J$1:J$1,$B$5,,MATCH(TODAY(),$A:$A,0)-$B$5,),1)-1,"")</f>
        <v>31</v>
      </c>
      <c r="K7" s="149">
        <f t="array" aca="1" ref="K7" ca="1">IFERROR(MATCH(9E+307,OFFSET(K$1:K$1,$B$5,,MATCH(TODAY(),$A:$A,0)-$B$5,),1)-1,"")</f>
        <v>38</v>
      </c>
      <c r="L7" s="149">
        <f t="array" aca="1" ref="L7" ca="1">IFERROR(MATCH(9E+307,OFFSET(L$1:L$1,$B$5,,MATCH(TODAY(),$A:$A,0)-$B$5,),1)-1,"")</f>
        <v>37</v>
      </c>
      <c r="M7" s="149">
        <f t="array" aca="1" ref="M7" ca="1">IFERROR(MATCH(9E+307,OFFSET(M$1:M$1,$B$5,,MATCH(TODAY(),$A:$A,0)-$B$5,),1)-1,"")</f>
        <v>38</v>
      </c>
      <c r="N7" s="149">
        <f t="array" aca="1" ref="N7" ca="1">IFERROR(MATCH(9E+307,OFFSET(N$1:N$1,$B$5,,MATCH(TODAY(),$A:$A,0)-$B$5,),1)-1,"")</f>
        <v>37</v>
      </c>
      <c r="O7" s="149">
        <f t="array" aca="1" ref="O7" ca="1">IFERROR(MATCH(9E+307,OFFSET(O$1:O$1,$B$5,,MATCH(TODAY(),$A:$A,0)-$B$5,),1)-1,"")</f>
        <v>38</v>
      </c>
    </row>
    <row r="8" spans="1:15" x14ac:dyDescent="0.2">
      <c r="A8" s="150" t="s">
        <v>757</v>
      </c>
      <c r="B8" s="152">
        <f ca="1">IFERROR(XIRR(OFFSET(B$1:B$1,$B$5+B6,0,$B$4-$B$5-B6,),OFFSET($A$1:$A$1,$B$5+B6,0,$B$4-$B$5-B6,),),"")</f>
        <v>0.13148947358131413</v>
      </c>
      <c r="C8" s="152">
        <f t="shared" ref="C8:O8" ca="1" si="4">IFERROR(XIRR(OFFSET(C$1:C$1,$B$5+C6,0,$B$4-$B$5-C6,),OFFSET($A$1:$A$1,$B$5+C6,0,$B$4-$B$5-C6,),),"")</f>
        <v>0.27661588788032532</v>
      </c>
      <c r="D8" s="152">
        <f t="shared" ca="1" si="4"/>
        <v>0.15906947255134588</v>
      </c>
      <c r="E8" s="152">
        <f t="shared" ca="1" si="4"/>
        <v>0.10781760811805724</v>
      </c>
      <c r="F8" s="152">
        <f t="shared" ca="1" si="4"/>
        <v>7.9050561785697956E-2</v>
      </c>
      <c r="G8" s="152">
        <f t="shared" ca="1" si="4"/>
        <v>-0.68890707865357403</v>
      </c>
      <c r="H8" s="152">
        <f t="shared" ca="1" si="4"/>
        <v>0.28812180161476142</v>
      </c>
      <c r="I8" s="152">
        <f t="shared" ca="1" si="4"/>
        <v>0.35041641592979433</v>
      </c>
      <c r="J8" s="152">
        <f t="shared" ca="1" si="4"/>
        <v>-9.4954222440719604E-3</v>
      </c>
      <c r="K8" s="152">
        <f t="shared" ca="1" si="4"/>
        <v>5.1512795925140393</v>
      </c>
      <c r="L8" s="152">
        <f t="shared" ca="1" si="4"/>
        <v>0.17027006745338441</v>
      </c>
      <c r="M8" s="152">
        <f t="shared" ca="1" si="4"/>
        <v>0.10762960314750672</v>
      </c>
      <c r="N8" s="152">
        <f t="shared" ca="1" si="4"/>
        <v>0.27460076212883</v>
      </c>
      <c r="O8" s="152">
        <f t="shared" ca="1" si="4"/>
        <v>0.17376504540443424</v>
      </c>
    </row>
    <row r="9" spans="1:15" s="148" customFormat="1" x14ac:dyDescent="0.2">
      <c r="A9" s="151" t="s">
        <v>767</v>
      </c>
      <c r="B9" s="153">
        <f ca="1">IFERROR(_xlfn.DAYS(OFFSET($A$1:$A$1,$B5+B7,,),OFFSET($A$1:$A$1,$B5+B6,,)),"")</f>
        <v>143</v>
      </c>
      <c r="C9" s="153">
        <f t="shared" ref="C9:O9" ca="1" si="5">IFERROR(_xlfn.DAYS(OFFSET($A$1:$A$1,$B5+C7,,),OFFSET($A$1:$A$1,$B5+C6,,)),"")</f>
        <v>580</v>
      </c>
      <c r="D9" s="153">
        <f t="shared" ca="1" si="5"/>
        <v>580</v>
      </c>
      <c r="E9" s="153">
        <f t="shared" ca="1" si="5"/>
        <v>222</v>
      </c>
      <c r="F9" s="153">
        <f t="shared" ca="1" si="5"/>
        <v>580</v>
      </c>
      <c r="G9" s="153">
        <f t="shared" ca="1" si="5"/>
        <v>16</v>
      </c>
      <c r="H9" s="153">
        <f t="shared" ca="1" si="5"/>
        <v>370</v>
      </c>
      <c r="I9" s="153">
        <f t="shared" ca="1" si="5"/>
        <v>358</v>
      </c>
      <c r="J9" s="153">
        <f t="shared" ca="1" si="5"/>
        <v>205</v>
      </c>
      <c r="K9" s="153">
        <f t="shared" ca="1" si="5"/>
        <v>4</v>
      </c>
      <c r="L9" s="153">
        <f t="shared" ca="1" si="5"/>
        <v>576</v>
      </c>
      <c r="M9" s="153">
        <f t="shared" ca="1" si="5"/>
        <v>580</v>
      </c>
      <c r="N9" s="153">
        <f t="shared" ca="1" si="5"/>
        <v>218</v>
      </c>
      <c r="O9" s="153">
        <f t="shared" ca="1" si="5"/>
        <v>580</v>
      </c>
    </row>
    <row r="10" spans="1:15" s="145" customFormat="1" x14ac:dyDescent="0.2"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</row>
    <row r="11" spans="1:15" x14ac:dyDescent="0.2">
      <c r="A11" s="125" t="s">
        <v>743</v>
      </c>
      <c r="B11" s="125" t="s">
        <v>773</v>
      </c>
      <c r="C11" s="125" t="s">
        <v>772</v>
      </c>
      <c r="D11" s="136" t="s">
        <v>91</v>
      </c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</row>
    <row r="12" spans="1:15" x14ac:dyDescent="0.2">
      <c r="B12" t="s">
        <v>766</v>
      </c>
      <c r="C12" t="s">
        <v>764</v>
      </c>
      <c r="D12"/>
      <c r="E12" t="s">
        <v>765</v>
      </c>
      <c r="F12"/>
      <c r="G12"/>
      <c r="H12"/>
      <c r="I12"/>
      <c r="J12"/>
      <c r="K12" t="s">
        <v>774</v>
      </c>
      <c r="L12"/>
      <c r="M12"/>
      <c r="N12"/>
      <c r="O12" s="70" t="s">
        <v>153</v>
      </c>
    </row>
    <row r="13" spans="1:15" x14ac:dyDescent="0.2">
      <c r="B13" t="s">
        <v>766</v>
      </c>
      <c r="C13" t="s">
        <v>98</v>
      </c>
      <c r="D13" t="s">
        <v>96</v>
      </c>
      <c r="E13" t="s">
        <v>769</v>
      </c>
      <c r="F13" t="s">
        <v>99</v>
      </c>
      <c r="G13" t="s">
        <v>770</v>
      </c>
      <c r="H13"/>
      <c r="I13" t="s">
        <v>771</v>
      </c>
      <c r="J13" t="s">
        <v>105</v>
      </c>
      <c r="K13" t="s">
        <v>742</v>
      </c>
      <c r="L13"/>
      <c r="M13" t="s">
        <v>97</v>
      </c>
      <c r="N13" t="s">
        <v>103</v>
      </c>
      <c r="O13" s="70"/>
    </row>
    <row r="14" spans="1:15" x14ac:dyDescent="0.2">
      <c r="A14" s="125" t="s">
        <v>90</v>
      </c>
      <c r="B14" s="67" t="s">
        <v>158</v>
      </c>
      <c r="C14" s="67" t="s">
        <v>134</v>
      </c>
      <c r="D14" s="67" t="s">
        <v>132</v>
      </c>
      <c r="E14" s="67" t="s">
        <v>142</v>
      </c>
      <c r="F14" s="67" t="s">
        <v>140</v>
      </c>
      <c r="G14" s="67" t="s">
        <v>143</v>
      </c>
      <c r="H14" s="67" t="s">
        <v>637</v>
      </c>
      <c r="I14" s="67" t="s">
        <v>196</v>
      </c>
      <c r="J14" s="67" t="s">
        <v>666</v>
      </c>
      <c r="K14" s="67" t="s">
        <v>469</v>
      </c>
      <c r="L14" s="67" t="s">
        <v>136</v>
      </c>
      <c r="M14" s="67" t="s">
        <v>137</v>
      </c>
      <c r="N14" s="67" t="s">
        <v>139</v>
      </c>
      <c r="O14" s="70"/>
    </row>
    <row r="15" spans="1:15" x14ac:dyDescent="0.2">
      <c r="A15" s="87">
        <v>43689</v>
      </c>
      <c r="B15" s="135"/>
      <c r="C15" s="135">
        <v>-9858.41</v>
      </c>
      <c r="D15" s="135">
        <v>-10042.02</v>
      </c>
      <c r="E15" s="135"/>
      <c r="F15" s="135">
        <v>-4959</v>
      </c>
      <c r="G15" s="135"/>
      <c r="H15" s="135"/>
      <c r="I15" s="135">
        <v>-4952.6000000000004</v>
      </c>
      <c r="J15" s="135"/>
      <c r="K15" s="135"/>
      <c r="L15" s="135">
        <v>-9965.3799999999992</v>
      </c>
      <c r="M15" s="135">
        <v>-9975.2800000000007</v>
      </c>
      <c r="N15" s="135"/>
      <c r="O15" s="135">
        <v>-49752.689999999995</v>
      </c>
    </row>
    <row r="16" spans="1:15" x14ac:dyDescent="0.2">
      <c r="A16" s="87">
        <v>43886</v>
      </c>
      <c r="B16" s="135"/>
      <c r="C16" s="135">
        <v>-357.8</v>
      </c>
      <c r="D16" s="135">
        <v>-1717</v>
      </c>
      <c r="E16" s="135"/>
      <c r="F16" s="135">
        <v>-3381.1</v>
      </c>
      <c r="G16" s="135"/>
      <c r="H16" s="135">
        <v>-8510.7000000000007</v>
      </c>
      <c r="I16" s="135">
        <v>-3121</v>
      </c>
      <c r="J16" s="135"/>
      <c r="K16" s="135"/>
      <c r="L16" s="135">
        <v>-6533.6</v>
      </c>
      <c r="M16" s="135">
        <v>-6388.8</v>
      </c>
      <c r="N16" s="135"/>
      <c r="O16" s="135">
        <v>-30009.999999999996</v>
      </c>
    </row>
    <row r="17" spans="1:15" x14ac:dyDescent="0.2">
      <c r="A17" s="87">
        <v>44047</v>
      </c>
      <c r="B17" s="135"/>
      <c r="C17" s="135">
        <v>-4757</v>
      </c>
      <c r="D17" s="135">
        <v>-6030.6</v>
      </c>
      <c r="E17" s="135">
        <v>-10186.31</v>
      </c>
      <c r="F17" s="135">
        <v>-2006.6</v>
      </c>
      <c r="G17" s="135"/>
      <c r="H17" s="135">
        <v>667.4</v>
      </c>
      <c r="I17" s="135">
        <v>10212.870000000001</v>
      </c>
      <c r="J17" s="135">
        <v>-7625</v>
      </c>
      <c r="K17" s="135"/>
      <c r="L17" s="135">
        <v>-1423.3</v>
      </c>
      <c r="M17" s="135">
        <v>1646.5</v>
      </c>
      <c r="N17" s="135">
        <v>-15737.84</v>
      </c>
      <c r="O17" s="135">
        <v>-35239.879999999997</v>
      </c>
    </row>
    <row r="18" spans="1:15" x14ac:dyDescent="0.2">
      <c r="A18" s="87">
        <v>44071</v>
      </c>
      <c r="B18" s="135"/>
      <c r="C18" s="135">
        <v>923</v>
      </c>
      <c r="D18" s="135"/>
      <c r="E18" s="135"/>
      <c r="F18" s="135"/>
      <c r="G18" s="135"/>
      <c r="H18" s="135">
        <v>-487.7</v>
      </c>
      <c r="I18" s="135"/>
      <c r="J18" s="135">
        <v>-486</v>
      </c>
      <c r="K18" s="135"/>
      <c r="L18" s="135"/>
      <c r="M18" s="135"/>
      <c r="N18" s="135"/>
      <c r="O18" s="135">
        <v>-50.699999999999989</v>
      </c>
    </row>
    <row r="19" spans="1:15" x14ac:dyDescent="0.2">
      <c r="A19" s="87">
        <v>44074</v>
      </c>
      <c r="B19" s="135"/>
      <c r="C19" s="135">
        <v>984</v>
      </c>
      <c r="D19" s="135"/>
      <c r="E19" s="135"/>
      <c r="F19" s="135"/>
      <c r="G19" s="135"/>
      <c r="H19" s="135"/>
      <c r="I19" s="135"/>
      <c r="J19" s="135"/>
      <c r="K19" s="135"/>
      <c r="L19" s="135">
        <v>-561</v>
      </c>
      <c r="M19" s="135"/>
      <c r="N19" s="135">
        <v>-529.5</v>
      </c>
      <c r="O19" s="135">
        <v>-106.5</v>
      </c>
    </row>
    <row r="20" spans="1:15" x14ac:dyDescent="0.2">
      <c r="A20" s="87">
        <v>44075</v>
      </c>
      <c r="B20" s="135"/>
      <c r="C20" s="135">
        <v>518.4</v>
      </c>
      <c r="D20" s="135"/>
      <c r="E20" s="135"/>
      <c r="F20" s="135"/>
      <c r="G20" s="135"/>
      <c r="H20" s="135"/>
      <c r="I20" s="135"/>
      <c r="J20" s="135"/>
      <c r="K20" s="135"/>
      <c r="L20" s="135"/>
      <c r="M20" s="135">
        <v>-453.4</v>
      </c>
      <c r="N20" s="135"/>
      <c r="O20" s="135">
        <v>65</v>
      </c>
    </row>
    <row r="21" spans="1:15" x14ac:dyDescent="0.2">
      <c r="A21" s="87">
        <v>44090</v>
      </c>
      <c r="B21" s="135"/>
      <c r="C21" s="135">
        <v>982.6</v>
      </c>
      <c r="D21" s="135"/>
      <c r="E21" s="135"/>
      <c r="F21" s="135"/>
      <c r="G21" s="135"/>
      <c r="H21" s="135">
        <v>-625</v>
      </c>
      <c r="I21" s="135"/>
      <c r="J21" s="135">
        <v>-458.8</v>
      </c>
      <c r="K21" s="135"/>
      <c r="L21" s="135"/>
      <c r="M21" s="135"/>
      <c r="N21" s="135"/>
      <c r="O21" s="135">
        <v>-101.19999999999999</v>
      </c>
    </row>
    <row r="22" spans="1:15" x14ac:dyDescent="0.2">
      <c r="A22" s="87">
        <v>44098</v>
      </c>
      <c r="B22" s="135"/>
      <c r="C22" s="135"/>
      <c r="D22" s="135"/>
      <c r="E22" s="135"/>
      <c r="F22" s="135">
        <v>-465.8</v>
      </c>
      <c r="G22" s="135"/>
      <c r="H22" s="135"/>
      <c r="I22" s="135"/>
      <c r="J22" s="135"/>
      <c r="K22" s="135"/>
      <c r="L22" s="135">
        <v>656.2</v>
      </c>
      <c r="M22" s="135"/>
      <c r="N22" s="135"/>
      <c r="O22" s="135">
        <v>190.40000000000003</v>
      </c>
    </row>
    <row r="23" spans="1:15" x14ac:dyDescent="0.2">
      <c r="A23" s="87">
        <v>44126</v>
      </c>
      <c r="B23" s="135">
        <v>-5052.78</v>
      </c>
      <c r="C23" s="135">
        <v>-2282</v>
      </c>
      <c r="D23" s="135">
        <v>-2159</v>
      </c>
      <c r="E23" s="135">
        <v>-1086.5</v>
      </c>
      <c r="F23" s="135">
        <v>-1193.5</v>
      </c>
      <c r="G23" s="135"/>
      <c r="H23" s="135">
        <v>-656.2</v>
      </c>
      <c r="I23" s="135"/>
      <c r="J23" s="135">
        <v>-693.2</v>
      </c>
      <c r="K23" s="135"/>
      <c r="L23" s="135">
        <v>-2106.4</v>
      </c>
      <c r="M23" s="135">
        <v>-2410.6999999999998</v>
      </c>
      <c r="N23" s="135">
        <v>-2167.6</v>
      </c>
      <c r="O23" s="135">
        <v>-19807.879999999997</v>
      </c>
    </row>
    <row r="24" spans="1:15" x14ac:dyDescent="0.2">
      <c r="A24" s="87">
        <v>44134</v>
      </c>
      <c r="B24" s="135"/>
      <c r="C24" s="135">
        <v>-862.4</v>
      </c>
      <c r="D24" s="135"/>
      <c r="E24" s="135"/>
      <c r="F24" s="135"/>
      <c r="G24" s="135"/>
      <c r="H24" s="135">
        <v>315.8</v>
      </c>
      <c r="I24" s="135"/>
      <c r="J24" s="135"/>
      <c r="K24" s="135"/>
      <c r="L24" s="135">
        <v>543</v>
      </c>
      <c r="M24" s="135"/>
      <c r="N24" s="135"/>
      <c r="O24" s="135">
        <v>-3.5999999999999091</v>
      </c>
    </row>
    <row r="25" spans="1:15" x14ac:dyDescent="0.2">
      <c r="A25" s="87">
        <v>44140</v>
      </c>
      <c r="B25" s="135"/>
      <c r="C25" s="135">
        <v>943.6</v>
      </c>
      <c r="D25" s="135"/>
      <c r="E25" s="135"/>
      <c r="F25" s="135"/>
      <c r="G25" s="135"/>
      <c r="H25" s="135"/>
      <c r="I25" s="135"/>
      <c r="J25" s="135"/>
      <c r="K25" s="135"/>
      <c r="L25" s="135"/>
      <c r="M25" s="135">
        <v>-610.4</v>
      </c>
      <c r="N25" s="135">
        <v>-395.4</v>
      </c>
      <c r="O25" s="135">
        <v>-62.199999999999932</v>
      </c>
    </row>
    <row r="26" spans="1:15" x14ac:dyDescent="0.2">
      <c r="A26" s="87">
        <v>44147</v>
      </c>
      <c r="B26" s="135"/>
      <c r="C26" s="135">
        <v>-1776.6</v>
      </c>
      <c r="D26" s="135"/>
      <c r="E26" s="135"/>
      <c r="F26" s="135"/>
      <c r="G26" s="135"/>
      <c r="H26" s="135"/>
      <c r="I26" s="135"/>
      <c r="J26" s="135">
        <v>-452.6</v>
      </c>
      <c r="K26" s="135"/>
      <c r="L26" s="135"/>
      <c r="M26" s="135">
        <v>635.20000000000005</v>
      </c>
      <c r="N26" s="135">
        <v>1375.6</v>
      </c>
      <c r="O26" s="135">
        <v>-218.39999999999986</v>
      </c>
    </row>
    <row r="27" spans="1:15" x14ac:dyDescent="0.2">
      <c r="A27" s="87">
        <v>44152</v>
      </c>
      <c r="B27" s="135"/>
      <c r="C27" s="135"/>
      <c r="D27" s="135"/>
      <c r="E27" s="135"/>
      <c r="F27" s="135">
        <v>497</v>
      </c>
      <c r="G27" s="135"/>
      <c r="H27" s="135">
        <v>-655</v>
      </c>
      <c r="I27" s="135"/>
      <c r="J27" s="135"/>
      <c r="K27" s="135"/>
      <c r="L27" s="135"/>
      <c r="M27" s="135"/>
      <c r="N27" s="135"/>
      <c r="O27" s="135">
        <v>-158</v>
      </c>
    </row>
    <row r="28" spans="1:15" x14ac:dyDescent="0.2">
      <c r="A28" s="87">
        <v>44160</v>
      </c>
      <c r="B28" s="135"/>
      <c r="C28" s="135">
        <v>-870.2</v>
      </c>
      <c r="D28" s="135"/>
      <c r="E28" s="135"/>
      <c r="F28" s="135"/>
      <c r="G28" s="135"/>
      <c r="H28" s="135"/>
      <c r="I28" s="135"/>
      <c r="J28" s="135"/>
      <c r="K28" s="135"/>
      <c r="L28" s="135">
        <v>735.4</v>
      </c>
      <c r="M28" s="135"/>
      <c r="N28" s="135"/>
      <c r="O28" s="135">
        <v>-134.80000000000007</v>
      </c>
    </row>
    <row r="29" spans="1:15" x14ac:dyDescent="0.2">
      <c r="A29" s="87">
        <v>44162</v>
      </c>
      <c r="B29" s="135"/>
      <c r="C29" s="135"/>
      <c r="D29" s="135"/>
      <c r="E29" s="135"/>
      <c r="F29" s="135"/>
      <c r="G29" s="135"/>
      <c r="H29" s="135"/>
      <c r="I29" s="135"/>
      <c r="J29" s="135">
        <v>-636.20000000000005</v>
      </c>
      <c r="K29" s="135"/>
      <c r="L29" s="135"/>
      <c r="M29" s="135"/>
      <c r="N29" s="135">
        <v>543.5</v>
      </c>
      <c r="O29" s="135">
        <v>-92.700000000000045</v>
      </c>
    </row>
    <row r="30" spans="1:15" x14ac:dyDescent="0.2">
      <c r="A30" s="87">
        <v>44183</v>
      </c>
      <c r="B30" s="135"/>
      <c r="C30" s="135"/>
      <c r="D30" s="135"/>
      <c r="E30" s="135"/>
      <c r="F30" s="135">
        <v>-509</v>
      </c>
      <c r="G30" s="135"/>
      <c r="H30" s="135"/>
      <c r="I30" s="135"/>
      <c r="J30" s="135">
        <v>689.5</v>
      </c>
      <c r="K30" s="135"/>
      <c r="L30" s="135"/>
      <c r="M30" s="135">
        <v>562.5</v>
      </c>
      <c r="N30" s="135"/>
      <c r="O30" s="135">
        <v>743</v>
      </c>
    </row>
    <row r="31" spans="1:15" x14ac:dyDescent="0.2">
      <c r="A31" s="87">
        <v>44200</v>
      </c>
      <c r="B31" s="135"/>
      <c r="C31" s="135"/>
      <c r="D31" s="135">
        <v>-463.4</v>
      </c>
      <c r="E31" s="135"/>
      <c r="F31" s="135"/>
      <c r="G31" s="135"/>
      <c r="H31" s="135">
        <v>720.6</v>
      </c>
      <c r="I31" s="135"/>
      <c r="J31" s="135"/>
      <c r="K31" s="135"/>
      <c r="L31" s="135"/>
      <c r="M31" s="135"/>
      <c r="N31" s="135">
        <v>-230.8</v>
      </c>
      <c r="O31" s="135">
        <v>26.400000000000034</v>
      </c>
    </row>
    <row r="32" spans="1:15" x14ac:dyDescent="0.2">
      <c r="A32" s="87">
        <v>44201</v>
      </c>
      <c r="B32" s="135"/>
      <c r="C32" s="135">
        <v>-2135.5</v>
      </c>
      <c r="D32" s="135">
        <v>-1578.6</v>
      </c>
      <c r="E32" s="135">
        <v>-485.8</v>
      </c>
      <c r="F32" s="135">
        <v>-519.6</v>
      </c>
      <c r="G32" s="135"/>
      <c r="H32" s="135"/>
      <c r="I32" s="135"/>
      <c r="J32" s="135">
        <v>-244.1</v>
      </c>
      <c r="K32" s="135"/>
      <c r="L32" s="135">
        <v>-1388.8</v>
      </c>
      <c r="M32" s="135">
        <v>-1369.4</v>
      </c>
      <c r="N32" s="135">
        <v>-1241.4000000000001</v>
      </c>
      <c r="O32" s="135">
        <v>-8963.2000000000007</v>
      </c>
    </row>
    <row r="33" spans="1:15" x14ac:dyDescent="0.2">
      <c r="A33" s="87">
        <v>44204</v>
      </c>
      <c r="B33" s="135">
        <v>174</v>
      </c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>
        <v>174</v>
      </c>
    </row>
    <row r="34" spans="1:15" x14ac:dyDescent="0.2">
      <c r="A34" s="87">
        <v>44209</v>
      </c>
      <c r="B34" s="135"/>
      <c r="C34" s="135">
        <v>24381.360000000001</v>
      </c>
      <c r="D34" s="135">
        <v>24659.4</v>
      </c>
      <c r="E34" s="135">
        <v>13626.82</v>
      </c>
      <c r="F34" s="135">
        <v>13354.060000000001</v>
      </c>
      <c r="G34" s="135"/>
      <c r="H34" s="135">
        <v>12864.37</v>
      </c>
      <c r="I34" s="135"/>
      <c r="J34" s="135">
        <v>9738.15</v>
      </c>
      <c r="K34" s="135"/>
      <c r="L34" s="135">
        <v>25021.78</v>
      </c>
      <c r="M34" s="135">
        <v>20325.099999999999</v>
      </c>
      <c r="N34" s="135">
        <v>20226.07</v>
      </c>
      <c r="O34" s="135">
        <v>164197.10999999999</v>
      </c>
    </row>
    <row r="35" spans="1:15" x14ac:dyDescent="0.2">
      <c r="A35" s="87">
        <v>44210</v>
      </c>
      <c r="B35" s="135"/>
      <c r="C35" s="135">
        <v>-24925.09</v>
      </c>
      <c r="D35" s="135">
        <v>-24858.59</v>
      </c>
      <c r="E35" s="135">
        <v>-13293.73</v>
      </c>
      <c r="F35" s="135">
        <v>-13197.02</v>
      </c>
      <c r="G35" s="135"/>
      <c r="H35" s="135">
        <v>-13224.32</v>
      </c>
      <c r="I35" s="135"/>
      <c r="J35" s="135">
        <v>-9931.19</v>
      </c>
      <c r="K35" s="135"/>
      <c r="L35" s="135">
        <v>-24893.69</v>
      </c>
      <c r="M35" s="135">
        <v>-20684.07</v>
      </c>
      <c r="N35" s="135">
        <v>-20581.759999999998</v>
      </c>
      <c r="O35" s="135">
        <v>-165589.46000000002</v>
      </c>
    </row>
    <row r="36" spans="1:15" x14ac:dyDescent="0.2">
      <c r="A36" s="87">
        <v>44222</v>
      </c>
      <c r="B36" s="135"/>
      <c r="C36" s="135">
        <v>445.7</v>
      </c>
      <c r="D36" s="135"/>
      <c r="E36" s="135"/>
      <c r="F36" s="135">
        <v>282.7</v>
      </c>
      <c r="G36" s="135"/>
      <c r="H36" s="135">
        <v>397.9</v>
      </c>
      <c r="I36" s="135"/>
      <c r="J36" s="135">
        <v>258</v>
      </c>
      <c r="K36" s="135"/>
      <c r="L36" s="135">
        <v>-264.7</v>
      </c>
      <c r="M36" s="135">
        <v>-788.3</v>
      </c>
      <c r="N36" s="135">
        <v>-779.2</v>
      </c>
      <c r="O36" s="135">
        <v>-447.90000000000009</v>
      </c>
    </row>
    <row r="37" spans="1:15" x14ac:dyDescent="0.2">
      <c r="A37" s="87">
        <v>44229</v>
      </c>
      <c r="B37" s="135"/>
      <c r="C37" s="135"/>
      <c r="D37" s="135">
        <v>-230.4</v>
      </c>
      <c r="E37" s="135"/>
      <c r="F37" s="135"/>
      <c r="G37" s="135"/>
      <c r="H37" s="135"/>
      <c r="I37" s="135"/>
      <c r="J37" s="135"/>
      <c r="K37" s="135"/>
      <c r="L37" s="135">
        <v>-129</v>
      </c>
      <c r="M37" s="135">
        <v>223.3</v>
      </c>
      <c r="N37" s="135">
        <v>109.1</v>
      </c>
      <c r="O37" s="135">
        <v>-26.999999999999972</v>
      </c>
    </row>
    <row r="38" spans="1:15" x14ac:dyDescent="0.2">
      <c r="A38" s="87">
        <v>44231</v>
      </c>
      <c r="B38" s="135"/>
      <c r="C38" s="135">
        <v>445.6</v>
      </c>
      <c r="D38" s="135"/>
      <c r="E38" s="135"/>
      <c r="F38" s="135"/>
      <c r="G38" s="135"/>
      <c r="H38" s="135"/>
      <c r="I38" s="135"/>
      <c r="J38" s="135"/>
      <c r="K38" s="135"/>
      <c r="L38" s="135">
        <v>-129.5</v>
      </c>
      <c r="M38" s="135"/>
      <c r="N38" s="135">
        <v>-110.2</v>
      </c>
      <c r="O38" s="135">
        <v>205.90000000000003</v>
      </c>
    </row>
    <row r="39" spans="1:15" x14ac:dyDescent="0.2">
      <c r="A39" s="87">
        <v>44235</v>
      </c>
      <c r="B39" s="135"/>
      <c r="C39" s="135"/>
      <c r="D39" s="135">
        <v>237.4</v>
      </c>
      <c r="E39" s="135"/>
      <c r="F39" s="135"/>
      <c r="G39" s="135"/>
      <c r="H39" s="135"/>
      <c r="I39" s="135"/>
      <c r="J39" s="135"/>
      <c r="K39" s="135"/>
      <c r="L39" s="135">
        <v>-132.69999999999999</v>
      </c>
      <c r="M39" s="135"/>
      <c r="N39" s="135"/>
      <c r="O39" s="135">
        <v>104.70000000000002</v>
      </c>
    </row>
    <row r="40" spans="1:15" x14ac:dyDescent="0.2">
      <c r="A40" s="87">
        <v>44236</v>
      </c>
      <c r="B40" s="135"/>
      <c r="C40" s="135">
        <v>-908.1</v>
      </c>
      <c r="D40" s="135">
        <v>-713.8</v>
      </c>
      <c r="E40" s="135">
        <v>-508.3</v>
      </c>
      <c r="F40" s="135">
        <v>-555.29999999999995</v>
      </c>
      <c r="G40" s="135"/>
      <c r="H40" s="135">
        <v>-397.3</v>
      </c>
      <c r="I40" s="135"/>
      <c r="J40" s="135"/>
      <c r="K40" s="135"/>
      <c r="L40" s="135">
        <v>-401.5</v>
      </c>
      <c r="M40" s="135">
        <v>-796</v>
      </c>
      <c r="N40" s="135">
        <v>-672.7</v>
      </c>
      <c r="O40" s="135">
        <v>-4953</v>
      </c>
    </row>
    <row r="41" spans="1:15" x14ac:dyDescent="0.2">
      <c r="A41" s="87">
        <v>44245</v>
      </c>
      <c r="B41" s="135"/>
      <c r="C41" s="135"/>
      <c r="D41" s="135">
        <v>-238.4</v>
      </c>
      <c r="E41" s="135">
        <v>267.7</v>
      </c>
      <c r="F41" s="135"/>
      <c r="G41" s="135"/>
      <c r="H41" s="135"/>
      <c r="I41" s="135"/>
      <c r="J41" s="135">
        <v>272.3</v>
      </c>
      <c r="K41" s="135"/>
      <c r="L41" s="135"/>
      <c r="M41" s="135">
        <v>-113.6</v>
      </c>
      <c r="N41" s="135"/>
      <c r="O41" s="135">
        <v>188.00000000000003</v>
      </c>
    </row>
    <row r="42" spans="1:15" x14ac:dyDescent="0.2">
      <c r="A42" s="87">
        <v>44246</v>
      </c>
      <c r="B42" s="135"/>
      <c r="C42" s="135"/>
      <c r="D42" s="135"/>
      <c r="E42" s="135"/>
      <c r="F42" s="135">
        <v>286.7</v>
      </c>
      <c r="G42" s="135"/>
      <c r="H42" s="135"/>
      <c r="I42" s="135"/>
      <c r="J42" s="135">
        <v>-265.60000000000002</v>
      </c>
      <c r="K42" s="135"/>
      <c r="L42" s="135">
        <v>271.7</v>
      </c>
      <c r="M42" s="135">
        <v>-113</v>
      </c>
      <c r="N42" s="135"/>
      <c r="O42" s="135">
        <v>179.79999999999995</v>
      </c>
    </row>
    <row r="43" spans="1:15" x14ac:dyDescent="0.2">
      <c r="A43" s="87">
        <v>44249</v>
      </c>
      <c r="B43" s="135">
        <v>-14586.79</v>
      </c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>
        <v>-14586.79</v>
      </c>
    </row>
    <row r="44" spans="1:15" x14ac:dyDescent="0.2">
      <c r="A44" s="87">
        <v>44250</v>
      </c>
      <c r="B44" s="135"/>
      <c r="C44" s="135"/>
      <c r="D44" s="135"/>
      <c r="E44" s="135"/>
      <c r="F44" s="135"/>
      <c r="G44" s="135"/>
      <c r="H44" s="135">
        <v>-385.1</v>
      </c>
      <c r="I44" s="135"/>
      <c r="J44" s="135">
        <v>-254</v>
      </c>
      <c r="K44" s="135"/>
      <c r="L44" s="135">
        <v>136.19999999999999</v>
      </c>
      <c r="M44" s="135">
        <v>113.2</v>
      </c>
      <c r="N44" s="135">
        <v>340.7</v>
      </c>
      <c r="O44" s="135">
        <v>-49.000000000000057</v>
      </c>
    </row>
    <row r="45" spans="1:15" x14ac:dyDescent="0.2">
      <c r="A45" s="87">
        <v>44251</v>
      </c>
      <c r="B45" s="135"/>
      <c r="C45" s="135">
        <v>-439.9</v>
      </c>
      <c r="D45" s="135"/>
      <c r="E45" s="135">
        <v>-254.4</v>
      </c>
      <c r="F45" s="135"/>
      <c r="G45" s="135"/>
      <c r="H45" s="135">
        <v>-189.1</v>
      </c>
      <c r="I45" s="135"/>
      <c r="J45" s="135"/>
      <c r="K45" s="135"/>
      <c r="L45" s="135">
        <v>135.69999999999999</v>
      </c>
      <c r="M45" s="135">
        <v>113.2</v>
      </c>
      <c r="N45" s="135">
        <v>114.6</v>
      </c>
      <c r="O45" s="135">
        <v>-519.9</v>
      </c>
    </row>
    <row r="46" spans="1:15" x14ac:dyDescent="0.2">
      <c r="A46" s="87">
        <v>44252</v>
      </c>
      <c r="B46" s="135"/>
      <c r="C46" s="135"/>
      <c r="D46" s="135">
        <v>238.4</v>
      </c>
      <c r="E46" s="135">
        <v>-3480.75</v>
      </c>
      <c r="F46" s="135">
        <v>-3392.74</v>
      </c>
      <c r="G46" s="135"/>
      <c r="H46" s="135">
        <v>-3538.15</v>
      </c>
      <c r="I46" s="135"/>
      <c r="J46" s="135">
        <v>10039.9</v>
      </c>
      <c r="K46" s="135"/>
      <c r="L46" s="135"/>
      <c r="M46" s="135">
        <v>114.2</v>
      </c>
      <c r="N46" s="135">
        <v>347</v>
      </c>
      <c r="O46" s="135">
        <v>327.85999999999984</v>
      </c>
    </row>
    <row r="47" spans="1:15" x14ac:dyDescent="0.2">
      <c r="A47" s="87">
        <v>44253</v>
      </c>
      <c r="B47" s="135"/>
      <c r="C47" s="135"/>
      <c r="D47" s="135"/>
      <c r="E47" s="135"/>
      <c r="F47" s="135"/>
      <c r="G47" s="135">
        <v>-16404.34</v>
      </c>
      <c r="H47" s="135">
        <v>15909.09</v>
      </c>
      <c r="I47" s="135"/>
      <c r="J47" s="135"/>
      <c r="K47" s="135"/>
      <c r="L47" s="135"/>
      <c r="M47" s="135">
        <v>112.7</v>
      </c>
      <c r="N47" s="135"/>
      <c r="O47" s="135">
        <v>-382.55</v>
      </c>
    </row>
    <row r="48" spans="1:15" x14ac:dyDescent="0.2">
      <c r="A48" s="87">
        <v>44256</v>
      </c>
      <c r="B48" s="135"/>
      <c r="C48" s="135"/>
      <c r="D48" s="135"/>
      <c r="E48" s="135"/>
      <c r="F48" s="135"/>
      <c r="G48" s="135">
        <v>-343.1</v>
      </c>
      <c r="H48" s="135">
        <v>354.5</v>
      </c>
      <c r="I48" s="135"/>
      <c r="J48" s="135"/>
      <c r="K48" s="135"/>
      <c r="L48" s="135"/>
      <c r="M48" s="135"/>
      <c r="N48" s="135"/>
      <c r="O48" s="135">
        <v>11.399999999999977</v>
      </c>
    </row>
    <row r="49" spans="1:15" x14ac:dyDescent="0.2">
      <c r="A49" s="87">
        <v>44257</v>
      </c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>
        <v>-132.19999999999999</v>
      </c>
      <c r="M49" s="135"/>
      <c r="N49" s="135">
        <v>114.7</v>
      </c>
      <c r="O49" s="135">
        <v>-17.499999999999986</v>
      </c>
    </row>
    <row r="50" spans="1:15" x14ac:dyDescent="0.2">
      <c r="A50" s="87">
        <v>44263</v>
      </c>
      <c r="B50" s="135">
        <v>892.92</v>
      </c>
      <c r="C50" s="135">
        <v>-2937.49</v>
      </c>
      <c r="D50" s="135">
        <v>-2108.91</v>
      </c>
      <c r="E50" s="135">
        <v>-2335.23</v>
      </c>
      <c r="F50" s="135">
        <v>-1908.39</v>
      </c>
      <c r="G50" s="135">
        <v>-2576.2600000000002</v>
      </c>
      <c r="H50" s="135"/>
      <c r="I50" s="135"/>
      <c r="J50" s="135"/>
      <c r="K50" s="135"/>
      <c r="L50" s="135">
        <v>5846.02</v>
      </c>
      <c r="M50" s="135">
        <v>2819.72</v>
      </c>
      <c r="N50" s="135">
        <v>2738.13</v>
      </c>
      <c r="O50" s="135">
        <v>430.51000000000158</v>
      </c>
    </row>
    <row r="51" spans="1:15" x14ac:dyDescent="0.2">
      <c r="A51" s="87">
        <v>44264</v>
      </c>
      <c r="B51" s="135"/>
      <c r="C51" s="135">
        <v>-416.6</v>
      </c>
      <c r="D51" s="135">
        <v>236.7</v>
      </c>
      <c r="E51" s="135">
        <v>-458.3</v>
      </c>
      <c r="F51" s="135"/>
      <c r="G51" s="135">
        <v>-625.70000000000005</v>
      </c>
      <c r="H51" s="135"/>
      <c r="I51" s="135"/>
      <c r="J51" s="135"/>
      <c r="K51" s="135"/>
      <c r="L51" s="135">
        <v>128.19999999999999</v>
      </c>
      <c r="M51" s="135">
        <v>464.7</v>
      </c>
      <c r="N51" s="135">
        <v>349.1</v>
      </c>
      <c r="O51" s="135">
        <v>-321.89999999999998</v>
      </c>
    </row>
    <row r="52" spans="1:15" x14ac:dyDescent="0.2">
      <c r="A52" s="87">
        <v>44265</v>
      </c>
      <c r="B52" s="135"/>
      <c r="C52" s="135"/>
      <c r="D52" s="135"/>
      <c r="E52" s="135">
        <v>-227.6</v>
      </c>
      <c r="F52" s="135"/>
      <c r="G52" s="135">
        <v>-156</v>
      </c>
      <c r="H52" s="135"/>
      <c r="I52" s="135"/>
      <c r="J52" s="135"/>
      <c r="K52" s="135">
        <v>-28082.71</v>
      </c>
      <c r="L52" s="135">
        <v>18788.32</v>
      </c>
      <c r="M52" s="135">
        <v>-9283.43</v>
      </c>
      <c r="N52" s="135">
        <v>18894.11</v>
      </c>
      <c r="O52" s="135">
        <v>-67.309999999997672</v>
      </c>
    </row>
    <row r="53" spans="1:15" x14ac:dyDescent="0.2">
      <c r="A53" s="87">
        <v>44269</v>
      </c>
      <c r="B53" s="135">
        <v>18916.599999999999</v>
      </c>
      <c r="C53" s="135">
        <v>28538.399999999998</v>
      </c>
      <c r="D53" s="135">
        <v>28473.399999999998</v>
      </c>
      <c r="E53" s="135">
        <v>19147</v>
      </c>
      <c r="F53" s="135">
        <v>18747.600000000002</v>
      </c>
      <c r="G53" s="135">
        <v>19212</v>
      </c>
      <c r="H53" s="135"/>
      <c r="I53" s="135"/>
      <c r="J53" s="135"/>
      <c r="K53" s="135">
        <v>28647.4</v>
      </c>
      <c r="L53" s="135"/>
      <c r="M53" s="135">
        <v>28389.8</v>
      </c>
      <c r="N53" s="135"/>
      <c r="O53" s="135">
        <v>190072.19999999998</v>
      </c>
    </row>
    <row r="54" spans="1:15" x14ac:dyDescent="0.2">
      <c r="A54" s="87" t="s">
        <v>153</v>
      </c>
      <c r="B54" s="135">
        <v>343.94999999999709</v>
      </c>
      <c r="C54" s="135">
        <v>5635.5700000000033</v>
      </c>
      <c r="D54" s="135">
        <v>3704.5799999999981</v>
      </c>
      <c r="E54" s="135">
        <v>724.60000000000582</v>
      </c>
      <c r="F54" s="135">
        <v>1080.0100000000057</v>
      </c>
      <c r="G54" s="135">
        <v>-893.39999999999782</v>
      </c>
      <c r="H54" s="135">
        <v>2561.0899999999983</v>
      </c>
      <c r="I54" s="135">
        <v>2139.2700000000004</v>
      </c>
      <c r="J54" s="135">
        <v>-48.840000000003783</v>
      </c>
      <c r="K54" s="135">
        <v>564.69000000000233</v>
      </c>
      <c r="L54" s="135">
        <v>4200.7500000000036</v>
      </c>
      <c r="M54" s="135">
        <v>2533.7400000000016</v>
      </c>
      <c r="N54" s="135">
        <v>2706.2099999999973</v>
      </c>
      <c r="O54" s="135">
        <v>25252.219999999943</v>
      </c>
    </row>
    <row r="55" spans="1:15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7" spans="1:15" x14ac:dyDescent="0.2">
      <c r="A57" s="6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4"/>
  <sheetViews>
    <sheetView workbookViewId="0">
      <pane ySplit="9" topLeftCell="A175" activePane="bottomLeft" state="frozen"/>
      <selection pane="bottomLeft" activeCell="E197" sqref="E197"/>
    </sheetView>
  </sheetViews>
  <sheetFormatPr defaultRowHeight="14.25" x14ac:dyDescent="0.2"/>
  <cols>
    <col min="1" max="1" width="14" style="87" bestFit="1" customWidth="1"/>
    <col min="2" max="2" width="14" style="69" bestFit="1" customWidth="1"/>
    <col min="3" max="3" width="15.125" style="73" bestFit="1" customWidth="1"/>
    <col min="4" max="4" width="11.125" style="75" bestFit="1" customWidth="1"/>
    <col min="5" max="5" width="15.125" style="66" bestFit="1" customWidth="1"/>
    <col min="6" max="6" width="15.125" style="75" bestFit="1" customWidth="1"/>
    <col min="7" max="7" width="15.125" style="73" customWidth="1"/>
    <col min="8" max="8" width="20.25" bestFit="1" customWidth="1"/>
  </cols>
  <sheetData>
    <row r="1" spans="1:8" s="67" customFormat="1" x14ac:dyDescent="0.2">
      <c r="A1" s="119" t="s">
        <v>90</v>
      </c>
      <c r="B1" s="70" t="s">
        <v>91</v>
      </c>
      <c r="C1" s="72" t="s">
        <v>92</v>
      </c>
      <c r="D1" s="74" t="s">
        <v>93</v>
      </c>
      <c r="E1" s="68" t="s">
        <v>94</v>
      </c>
      <c r="F1" s="74" t="s">
        <v>95</v>
      </c>
      <c r="G1" s="72" t="s">
        <v>106</v>
      </c>
      <c r="H1" s="120" t="s">
        <v>739</v>
      </c>
    </row>
    <row r="2" spans="1:8" s="67" customFormat="1" x14ac:dyDescent="0.2">
      <c r="A2" s="137">
        <f ca="1">TODAY()</f>
        <v>44269</v>
      </c>
      <c r="B2" s="138" t="s">
        <v>745</v>
      </c>
      <c r="C2" s="139" t="s">
        <v>98</v>
      </c>
      <c r="D2" s="140"/>
      <c r="E2" s="141"/>
      <c r="F2" s="140"/>
      <c r="G2" s="139">
        <f>VLOOKUP(表2[[#This Row],[证券代码]],再平衡!B:I,8,0)</f>
        <v>28538.399999999998</v>
      </c>
      <c r="H2" s="106"/>
    </row>
    <row r="3" spans="1:8" s="67" customFormat="1" x14ac:dyDescent="0.2">
      <c r="A3" s="137">
        <f t="shared" ref="A3:A9" ca="1" si="0">TODAY()</f>
        <v>44269</v>
      </c>
      <c r="B3" s="138" t="s">
        <v>746</v>
      </c>
      <c r="C3" s="142" t="s">
        <v>96</v>
      </c>
      <c r="D3" s="143"/>
      <c r="E3" s="144"/>
      <c r="F3" s="143"/>
      <c r="G3" s="139">
        <f>VLOOKUP(表2[[#This Row],[证券代码]],再平衡!B:I,8,0)</f>
        <v>28473.399999999998</v>
      </c>
      <c r="H3" s="106"/>
    </row>
    <row r="4" spans="1:8" s="67" customFormat="1" x14ac:dyDescent="0.2">
      <c r="A4" s="137">
        <f t="shared" ca="1" si="0"/>
        <v>44269</v>
      </c>
      <c r="B4" s="138" t="s">
        <v>747</v>
      </c>
      <c r="C4" s="142" t="s">
        <v>99</v>
      </c>
      <c r="D4" s="143"/>
      <c r="E4" s="144"/>
      <c r="F4" s="143"/>
      <c r="G4" s="139">
        <f>VLOOKUP(表2[[#This Row],[证券代码]],再平衡!B:I,8,0)</f>
        <v>18747.600000000002</v>
      </c>
      <c r="H4" s="106"/>
    </row>
    <row r="5" spans="1:8" s="67" customFormat="1" x14ac:dyDescent="0.2">
      <c r="A5" s="137">
        <f t="shared" ca="1" si="0"/>
        <v>44269</v>
      </c>
      <c r="B5" s="138" t="s">
        <v>748</v>
      </c>
      <c r="C5" s="142" t="s">
        <v>130</v>
      </c>
      <c r="D5" s="143"/>
      <c r="E5" s="144"/>
      <c r="F5" s="143"/>
      <c r="G5" s="139">
        <f>VLOOKUP(表2[[#This Row],[证券代码]],再平衡!B:I,8,0)</f>
        <v>19212</v>
      </c>
      <c r="H5" s="106"/>
    </row>
    <row r="6" spans="1:8" s="67" customFormat="1" x14ac:dyDescent="0.2">
      <c r="A6" s="137">
        <f t="shared" ca="1" si="0"/>
        <v>44269</v>
      </c>
      <c r="B6" s="138" t="s">
        <v>749</v>
      </c>
      <c r="C6" s="142" t="s">
        <v>104</v>
      </c>
      <c r="D6" s="143"/>
      <c r="E6" s="144"/>
      <c r="F6" s="143"/>
      <c r="G6" s="139">
        <f>VLOOKUP(表2[[#This Row],[证券代码]],再平衡!B:I,8,0)</f>
        <v>19147</v>
      </c>
      <c r="H6" s="106"/>
    </row>
    <row r="7" spans="1:8" s="67" customFormat="1" x14ac:dyDescent="0.2">
      <c r="A7" s="137">
        <f t="shared" ca="1" si="0"/>
        <v>44269</v>
      </c>
      <c r="B7" s="138" t="s">
        <v>750</v>
      </c>
      <c r="C7" s="142" t="s">
        <v>742</v>
      </c>
      <c r="D7" s="143"/>
      <c r="E7" s="144"/>
      <c r="F7" s="143"/>
      <c r="G7" s="139">
        <f>VLOOKUP(表2[[#This Row],[证券代码]],再平衡!B:I,8,0)</f>
        <v>28647.4</v>
      </c>
      <c r="H7" s="106"/>
    </row>
    <row r="8" spans="1:8" s="67" customFormat="1" x14ac:dyDescent="0.2">
      <c r="A8" s="137">
        <f t="shared" ca="1" si="0"/>
        <v>44269</v>
      </c>
      <c r="B8" s="138" t="s">
        <v>751</v>
      </c>
      <c r="C8" s="142" t="s">
        <v>97</v>
      </c>
      <c r="D8" s="143"/>
      <c r="E8" s="144"/>
      <c r="F8" s="143"/>
      <c r="G8" s="139">
        <f>VLOOKUP(表2[[#This Row],[证券代码]],再平衡!B:I,8,0)</f>
        <v>28389.8</v>
      </c>
      <c r="H8" s="106"/>
    </row>
    <row r="9" spans="1:8" s="67" customFormat="1" x14ac:dyDescent="0.2">
      <c r="A9" s="137">
        <f t="shared" ca="1" si="0"/>
        <v>44269</v>
      </c>
      <c r="B9" s="138" t="s">
        <v>744</v>
      </c>
      <c r="C9" s="138" t="s">
        <v>158</v>
      </c>
      <c r="D9" s="143"/>
      <c r="E9" s="144"/>
      <c r="F9" s="143"/>
      <c r="G9" s="139">
        <f>VLOOKUP(表2[[#This Row],[证券代码]],再平衡!B:I,8,0)</f>
        <v>18916.599999999999</v>
      </c>
      <c r="H9" s="106"/>
    </row>
    <row r="10" spans="1:8" x14ac:dyDescent="0.2">
      <c r="A10" s="87">
        <v>43689</v>
      </c>
      <c r="B10" s="69" t="s">
        <v>746</v>
      </c>
      <c r="C10" s="73" t="s">
        <v>96</v>
      </c>
      <c r="D10" s="75" t="s">
        <v>110</v>
      </c>
      <c r="E10" s="66">
        <v>5200</v>
      </c>
      <c r="F10" s="75">
        <v>1.93</v>
      </c>
      <c r="G10" s="73">
        <v>-10042.02</v>
      </c>
      <c r="H10" s="106"/>
    </row>
    <row r="11" spans="1:8" x14ac:dyDescent="0.2">
      <c r="A11" s="87">
        <v>43689</v>
      </c>
      <c r="B11" s="69" t="s">
        <v>751</v>
      </c>
      <c r="C11" s="73" t="s">
        <v>97</v>
      </c>
      <c r="D11" s="75" t="s">
        <v>110</v>
      </c>
      <c r="E11" s="66">
        <v>9900</v>
      </c>
      <c r="F11" s="75">
        <v>1.0069999999999999</v>
      </c>
      <c r="G11" s="73">
        <v>-9975.2800000000007</v>
      </c>
      <c r="H11" s="106"/>
    </row>
    <row r="12" spans="1:8" x14ac:dyDescent="0.2">
      <c r="A12" s="87">
        <v>43689</v>
      </c>
      <c r="B12" s="69" t="s">
        <v>745</v>
      </c>
      <c r="C12" s="73" t="s">
        <v>98</v>
      </c>
      <c r="D12" s="75" t="s">
        <v>110</v>
      </c>
      <c r="E12" s="66">
        <v>3500</v>
      </c>
      <c r="F12" s="75">
        <v>2.8149999999999999</v>
      </c>
      <c r="G12" s="73">
        <v>-9858.41</v>
      </c>
      <c r="H12" s="106"/>
    </row>
    <row r="13" spans="1:8" x14ac:dyDescent="0.2">
      <c r="A13" s="87">
        <v>43689</v>
      </c>
      <c r="B13" s="69" t="s">
        <v>747</v>
      </c>
      <c r="C13" s="73" t="s">
        <v>99</v>
      </c>
      <c r="D13" s="75" t="s">
        <v>110</v>
      </c>
      <c r="E13" s="66">
        <v>2000</v>
      </c>
      <c r="F13" s="75">
        <v>2.4769999999999999</v>
      </c>
      <c r="G13" s="73">
        <v>-4959</v>
      </c>
      <c r="H13" s="106"/>
    </row>
    <row r="14" spans="1:8" x14ac:dyDescent="0.2">
      <c r="A14" s="87">
        <v>43689</v>
      </c>
      <c r="B14" s="69" t="s">
        <v>752</v>
      </c>
      <c r="C14" s="73" t="s">
        <v>100</v>
      </c>
      <c r="D14" s="75" t="s">
        <v>110</v>
      </c>
      <c r="E14" s="66">
        <v>1400</v>
      </c>
      <c r="F14" s="75">
        <v>3.5339999999999998</v>
      </c>
      <c r="G14" s="73">
        <v>-4952.6000000000004</v>
      </c>
      <c r="H14" s="106"/>
    </row>
    <row r="15" spans="1:8" x14ac:dyDescent="0.2">
      <c r="A15" s="87">
        <v>43689</v>
      </c>
      <c r="B15" s="69" t="s">
        <v>753</v>
      </c>
      <c r="C15" s="73" t="s">
        <v>101</v>
      </c>
      <c r="D15" s="75" t="s">
        <v>110</v>
      </c>
      <c r="E15" s="66">
        <v>9900</v>
      </c>
      <c r="F15" s="75">
        <v>1.006</v>
      </c>
      <c r="G15" s="73">
        <v>-9965.3799999999992</v>
      </c>
      <c r="H15" s="106"/>
    </row>
    <row r="16" spans="1:8" x14ac:dyDescent="0.2">
      <c r="A16" s="87">
        <v>43886</v>
      </c>
      <c r="B16" s="69" t="s">
        <v>752</v>
      </c>
      <c r="C16" s="73" t="s">
        <v>100</v>
      </c>
      <c r="D16" s="75" t="s">
        <v>110</v>
      </c>
      <c r="E16" s="66">
        <v>800</v>
      </c>
      <c r="F16" s="75">
        <v>3.895</v>
      </c>
      <c r="G16" s="73">
        <v>-3121</v>
      </c>
      <c r="H16" s="106"/>
    </row>
    <row r="17" spans="1:8" x14ac:dyDescent="0.2">
      <c r="A17" s="87">
        <v>43886</v>
      </c>
      <c r="B17" s="69" t="s">
        <v>753</v>
      </c>
      <c r="C17" s="73" t="s">
        <v>101</v>
      </c>
      <c r="D17" s="75" t="s">
        <v>110</v>
      </c>
      <c r="E17" s="66">
        <v>6200</v>
      </c>
      <c r="F17" s="75">
        <v>1.0529999999999999</v>
      </c>
      <c r="G17" s="73">
        <v>-6533.6</v>
      </c>
      <c r="H17" s="106"/>
    </row>
    <row r="18" spans="1:8" x14ac:dyDescent="0.2">
      <c r="A18" s="87">
        <v>43886</v>
      </c>
      <c r="B18" s="69" t="s">
        <v>751</v>
      </c>
      <c r="C18" s="73" t="s">
        <v>97</v>
      </c>
      <c r="D18" s="75" t="s">
        <v>110</v>
      </c>
      <c r="E18" s="66">
        <v>5900</v>
      </c>
      <c r="F18" s="75">
        <v>1.0820000000000001</v>
      </c>
      <c r="G18" s="73">
        <v>-6388.8</v>
      </c>
      <c r="H18" s="106"/>
    </row>
    <row r="19" spans="1:8" x14ac:dyDescent="0.2">
      <c r="A19" s="87">
        <v>43886</v>
      </c>
      <c r="B19" s="69" t="s">
        <v>745</v>
      </c>
      <c r="C19" s="73" t="s">
        <v>98</v>
      </c>
      <c r="D19" s="75" t="s">
        <v>110</v>
      </c>
      <c r="E19" s="66">
        <v>100</v>
      </c>
      <c r="F19" s="75">
        <v>3.528</v>
      </c>
      <c r="G19" s="73">
        <v>-357.8</v>
      </c>
      <c r="H19" s="106"/>
    </row>
    <row r="20" spans="1:8" x14ac:dyDescent="0.2">
      <c r="A20" s="87">
        <v>43886</v>
      </c>
      <c r="B20" s="69" t="s">
        <v>746</v>
      </c>
      <c r="C20" s="73" t="s">
        <v>96</v>
      </c>
      <c r="D20" s="75" t="s">
        <v>110</v>
      </c>
      <c r="E20" s="66">
        <v>800</v>
      </c>
      <c r="F20" s="75">
        <v>2.14</v>
      </c>
      <c r="G20" s="73">
        <v>-1717</v>
      </c>
      <c r="H20" s="106"/>
    </row>
    <row r="21" spans="1:8" x14ac:dyDescent="0.2">
      <c r="A21" s="87">
        <v>43886</v>
      </c>
      <c r="B21" s="69" t="s">
        <v>747</v>
      </c>
      <c r="C21" s="73" t="s">
        <v>99</v>
      </c>
      <c r="D21" s="75" t="s">
        <v>110</v>
      </c>
      <c r="E21" s="66">
        <v>1300</v>
      </c>
      <c r="F21" s="75">
        <v>2.597</v>
      </c>
      <c r="G21" s="73">
        <v>-3381.1</v>
      </c>
      <c r="H21" s="106"/>
    </row>
    <row r="22" spans="1:8" x14ac:dyDescent="0.2">
      <c r="A22" s="87">
        <v>43886</v>
      </c>
      <c r="B22" s="69" t="s">
        <v>754</v>
      </c>
      <c r="C22" s="73" t="s">
        <v>102</v>
      </c>
      <c r="D22" s="75" t="s">
        <v>110</v>
      </c>
      <c r="E22" s="66">
        <v>6400</v>
      </c>
      <c r="F22" s="75">
        <v>1.329</v>
      </c>
      <c r="G22" s="73">
        <v>-8510.7000000000007</v>
      </c>
      <c r="H22" s="106"/>
    </row>
    <row r="23" spans="1:8" x14ac:dyDescent="0.2">
      <c r="A23" s="87">
        <v>44047</v>
      </c>
      <c r="B23" s="69" t="s">
        <v>752</v>
      </c>
      <c r="C23" s="73" t="s">
        <v>100</v>
      </c>
      <c r="D23" s="75" t="s">
        <v>111</v>
      </c>
      <c r="E23" s="66">
        <v>2200</v>
      </c>
      <c r="F23" s="75">
        <v>4.6449999999999996</v>
      </c>
      <c r="G23" s="73">
        <v>10212.870000000001</v>
      </c>
      <c r="H23" s="106"/>
    </row>
    <row r="24" spans="1:8" x14ac:dyDescent="0.2">
      <c r="A24" s="87">
        <v>44047</v>
      </c>
      <c r="B24" s="69" t="s">
        <v>753</v>
      </c>
      <c r="C24" s="81" t="s">
        <v>101</v>
      </c>
      <c r="D24" s="82" t="s">
        <v>110</v>
      </c>
      <c r="E24" s="83">
        <v>1300</v>
      </c>
      <c r="F24" s="82">
        <v>1.091</v>
      </c>
      <c r="G24" s="81">
        <v>-1423.3</v>
      </c>
      <c r="H24" s="106"/>
    </row>
    <row r="25" spans="1:8" x14ac:dyDescent="0.2">
      <c r="A25" s="87">
        <v>44047</v>
      </c>
      <c r="B25" s="69" t="s">
        <v>745</v>
      </c>
      <c r="C25" s="84" t="s">
        <v>98</v>
      </c>
      <c r="D25" s="85" t="s">
        <v>110</v>
      </c>
      <c r="E25" s="86">
        <v>1200</v>
      </c>
      <c r="F25" s="85">
        <v>3.96</v>
      </c>
      <c r="G25" s="84">
        <v>-4757</v>
      </c>
      <c r="H25" s="106"/>
    </row>
    <row r="26" spans="1:8" x14ac:dyDescent="0.2">
      <c r="A26" s="87">
        <v>44047</v>
      </c>
      <c r="B26" s="69" t="s">
        <v>746</v>
      </c>
      <c r="C26" s="84" t="s">
        <v>96</v>
      </c>
      <c r="D26" s="85" t="s">
        <v>110</v>
      </c>
      <c r="E26" s="86">
        <v>2800</v>
      </c>
      <c r="F26" s="85">
        <v>2.1520000000000001</v>
      </c>
      <c r="G26" s="84">
        <v>-6030.6</v>
      </c>
      <c r="H26" s="106"/>
    </row>
    <row r="27" spans="1:8" x14ac:dyDescent="0.2">
      <c r="A27" s="87">
        <v>44047</v>
      </c>
      <c r="B27" s="69" t="s">
        <v>751</v>
      </c>
      <c r="C27" s="84" t="s">
        <v>97</v>
      </c>
      <c r="D27" s="85" t="s">
        <v>111</v>
      </c>
      <c r="E27" s="86">
        <v>1500</v>
      </c>
      <c r="F27" s="85">
        <v>1.101</v>
      </c>
      <c r="G27" s="84">
        <v>1646.5</v>
      </c>
      <c r="H27" s="106"/>
    </row>
    <row r="28" spans="1:8" x14ac:dyDescent="0.2">
      <c r="A28" s="87">
        <v>44047</v>
      </c>
      <c r="B28" s="69" t="s">
        <v>755</v>
      </c>
      <c r="C28" s="84" t="s">
        <v>103</v>
      </c>
      <c r="D28" s="85" t="s">
        <v>110</v>
      </c>
      <c r="E28" s="86">
        <v>15300</v>
      </c>
      <c r="F28" s="85">
        <v>1.028</v>
      </c>
      <c r="G28" s="84">
        <v>-15737.84</v>
      </c>
      <c r="H28" s="106"/>
    </row>
    <row r="29" spans="1:8" x14ac:dyDescent="0.2">
      <c r="A29" s="87">
        <v>44047</v>
      </c>
      <c r="B29" s="69" t="s">
        <v>747</v>
      </c>
      <c r="C29" s="84" t="s">
        <v>99</v>
      </c>
      <c r="D29" s="85" t="s">
        <v>110</v>
      </c>
      <c r="E29" s="86">
        <v>800</v>
      </c>
      <c r="F29" s="85">
        <v>2.5019999999999998</v>
      </c>
      <c r="G29" s="84">
        <v>-2006.6</v>
      </c>
      <c r="H29" s="106"/>
    </row>
    <row r="30" spans="1:8" x14ac:dyDescent="0.2">
      <c r="A30" s="87">
        <v>44047</v>
      </c>
      <c r="B30" s="69" t="s">
        <v>749</v>
      </c>
      <c r="C30" s="84" t="s">
        <v>104</v>
      </c>
      <c r="D30" s="85" t="s">
        <v>110</v>
      </c>
      <c r="E30" s="86">
        <v>4700</v>
      </c>
      <c r="F30" s="85">
        <v>2.1659999999999999</v>
      </c>
      <c r="G30" s="84">
        <v>-10186.31</v>
      </c>
      <c r="H30" s="106"/>
    </row>
    <row r="31" spans="1:8" x14ac:dyDescent="0.2">
      <c r="A31" s="87">
        <v>44047</v>
      </c>
      <c r="B31" s="69" t="s">
        <v>754</v>
      </c>
      <c r="C31" s="84" t="s">
        <v>102</v>
      </c>
      <c r="D31" s="85" t="s">
        <v>111</v>
      </c>
      <c r="E31" s="86">
        <v>400</v>
      </c>
      <c r="F31" s="85">
        <v>1.681</v>
      </c>
      <c r="G31" s="84">
        <v>667.4</v>
      </c>
      <c r="H31" s="106"/>
    </row>
    <row r="32" spans="1:8" x14ac:dyDescent="0.2">
      <c r="A32" s="87">
        <v>44047</v>
      </c>
      <c r="B32" s="69" t="s">
        <v>756</v>
      </c>
      <c r="C32" s="84" t="s">
        <v>105</v>
      </c>
      <c r="D32" s="85" t="s">
        <v>110</v>
      </c>
      <c r="E32" s="86">
        <v>3000</v>
      </c>
      <c r="F32" s="85">
        <v>2.54</v>
      </c>
      <c r="G32" s="84">
        <v>-7625</v>
      </c>
      <c r="H32" s="106"/>
    </row>
    <row r="33" spans="1:8" x14ac:dyDescent="0.2">
      <c r="A33" s="87">
        <v>44071</v>
      </c>
      <c r="B33" s="69" t="s">
        <v>745</v>
      </c>
      <c r="C33" s="84" t="s">
        <v>98</v>
      </c>
      <c r="D33" s="85" t="s">
        <v>111</v>
      </c>
      <c r="E33" s="86">
        <v>200</v>
      </c>
      <c r="F33" s="85">
        <v>4.6399999999999997</v>
      </c>
      <c r="G33" s="84">
        <v>923</v>
      </c>
      <c r="H33" s="106"/>
    </row>
    <row r="34" spans="1:8" x14ac:dyDescent="0.2">
      <c r="A34" s="87">
        <v>44071</v>
      </c>
      <c r="B34" s="69" t="s">
        <v>756</v>
      </c>
      <c r="C34" s="84" t="s">
        <v>105</v>
      </c>
      <c r="D34" s="85" t="s">
        <v>110</v>
      </c>
      <c r="E34" s="86">
        <v>200</v>
      </c>
      <c r="F34" s="85">
        <v>2.4049999999999998</v>
      </c>
      <c r="G34" s="84">
        <v>-486</v>
      </c>
      <c r="H34" s="106"/>
    </row>
    <row r="35" spans="1:8" x14ac:dyDescent="0.2">
      <c r="A35" s="87">
        <v>44071</v>
      </c>
      <c r="B35" s="69" t="s">
        <v>754</v>
      </c>
      <c r="C35" s="84" t="s">
        <v>102</v>
      </c>
      <c r="D35" s="85" t="s">
        <v>110</v>
      </c>
      <c r="E35" s="86">
        <v>300</v>
      </c>
      <c r="F35" s="85">
        <v>1.609</v>
      </c>
      <c r="G35" s="84">
        <v>-487.7</v>
      </c>
      <c r="H35" s="106"/>
    </row>
    <row r="36" spans="1:8" x14ac:dyDescent="0.2">
      <c r="A36" s="87">
        <v>44074</v>
      </c>
      <c r="B36" s="69" t="s">
        <v>745</v>
      </c>
      <c r="C36" s="84" t="s">
        <v>98</v>
      </c>
      <c r="D36" s="85" t="s">
        <v>111</v>
      </c>
      <c r="E36" s="86">
        <v>200</v>
      </c>
      <c r="F36" s="85">
        <v>4.9450000000000003</v>
      </c>
      <c r="G36" s="84">
        <v>984</v>
      </c>
      <c r="H36" s="106"/>
    </row>
    <row r="37" spans="1:8" x14ac:dyDescent="0.2">
      <c r="A37" s="87">
        <v>44074</v>
      </c>
      <c r="B37" s="69" t="s">
        <v>753</v>
      </c>
      <c r="C37" s="84" t="s">
        <v>101</v>
      </c>
      <c r="D37" s="85" t="s">
        <v>110</v>
      </c>
      <c r="E37" s="86">
        <v>500</v>
      </c>
      <c r="F37" s="85">
        <v>1.1120000000000001</v>
      </c>
      <c r="G37" s="84">
        <v>-561</v>
      </c>
      <c r="H37" s="106"/>
    </row>
    <row r="38" spans="1:8" x14ac:dyDescent="0.2">
      <c r="A38" s="87">
        <v>44074</v>
      </c>
      <c r="B38" s="69" t="s">
        <v>755</v>
      </c>
      <c r="C38" s="84" t="s">
        <v>103</v>
      </c>
      <c r="D38" s="85" t="s">
        <v>110</v>
      </c>
      <c r="E38" s="86">
        <v>500</v>
      </c>
      <c r="F38" s="85">
        <v>1.0489999999999999</v>
      </c>
      <c r="G38" s="84">
        <v>-529.5</v>
      </c>
      <c r="H38" s="106"/>
    </row>
    <row r="39" spans="1:8" x14ac:dyDescent="0.2">
      <c r="A39" s="87">
        <v>44075</v>
      </c>
      <c r="B39" s="69" t="s">
        <v>745</v>
      </c>
      <c r="C39" s="84" t="s">
        <v>98</v>
      </c>
      <c r="D39" s="85" t="s">
        <v>111</v>
      </c>
      <c r="E39" s="86">
        <v>100</v>
      </c>
      <c r="F39" s="85">
        <v>5.234</v>
      </c>
      <c r="G39" s="84">
        <v>518.4</v>
      </c>
      <c r="H39" s="106"/>
    </row>
    <row r="40" spans="1:8" x14ac:dyDescent="0.2">
      <c r="A40" s="87">
        <v>44075</v>
      </c>
      <c r="B40" s="69" t="s">
        <v>751</v>
      </c>
      <c r="C40" s="84" t="s">
        <v>97</v>
      </c>
      <c r="D40" s="85" t="s">
        <v>110</v>
      </c>
      <c r="E40" s="86">
        <v>400</v>
      </c>
      <c r="F40" s="85">
        <v>1.121</v>
      </c>
      <c r="G40" s="84">
        <v>-453.4</v>
      </c>
      <c r="H40" s="106"/>
    </row>
    <row r="41" spans="1:8" x14ac:dyDescent="0.2">
      <c r="A41" s="87">
        <v>44090</v>
      </c>
      <c r="B41" s="69" t="s">
        <v>745</v>
      </c>
      <c r="C41" s="84" t="s">
        <v>98</v>
      </c>
      <c r="D41" s="85" t="s">
        <v>111</v>
      </c>
      <c r="E41" s="86">
        <v>200</v>
      </c>
      <c r="F41" s="85">
        <v>4.9379999999999997</v>
      </c>
      <c r="G41" s="84">
        <v>982.6</v>
      </c>
      <c r="H41" s="106"/>
    </row>
    <row r="42" spans="1:8" x14ac:dyDescent="0.2">
      <c r="A42" s="87">
        <v>44090</v>
      </c>
      <c r="B42" s="69" t="s">
        <v>754</v>
      </c>
      <c r="C42" s="84" t="s">
        <v>102</v>
      </c>
      <c r="D42" s="85" t="s">
        <v>110</v>
      </c>
      <c r="E42" s="86">
        <v>400</v>
      </c>
      <c r="F42" s="85">
        <v>1.55</v>
      </c>
      <c r="G42" s="84">
        <v>-625</v>
      </c>
      <c r="H42" s="106"/>
    </row>
    <row r="43" spans="1:8" x14ac:dyDescent="0.2">
      <c r="A43" s="87">
        <v>44090</v>
      </c>
      <c r="B43" s="69" t="s">
        <v>756</v>
      </c>
      <c r="C43" s="84" t="s">
        <v>105</v>
      </c>
      <c r="D43" s="85" t="s">
        <v>110</v>
      </c>
      <c r="E43" s="86">
        <v>200</v>
      </c>
      <c r="F43" s="85">
        <v>2.2690000000000001</v>
      </c>
      <c r="G43" s="84">
        <v>-458.8</v>
      </c>
      <c r="H43" s="106"/>
    </row>
    <row r="44" spans="1:8" x14ac:dyDescent="0.2">
      <c r="A44" s="87">
        <v>44098</v>
      </c>
      <c r="B44" s="69" t="s">
        <v>753</v>
      </c>
      <c r="C44" s="84" t="s">
        <v>101</v>
      </c>
      <c r="D44" s="85" t="s">
        <v>111</v>
      </c>
      <c r="E44" s="86">
        <v>600</v>
      </c>
      <c r="F44" s="85">
        <v>1.1020000000000001</v>
      </c>
      <c r="G44" s="84">
        <v>656.2</v>
      </c>
      <c r="H44" s="106"/>
    </row>
    <row r="45" spans="1:8" x14ac:dyDescent="0.2">
      <c r="A45" s="87">
        <v>44098</v>
      </c>
      <c r="B45" s="69" t="s">
        <v>747</v>
      </c>
      <c r="C45" s="84" t="s">
        <v>99</v>
      </c>
      <c r="D45" s="85" t="s">
        <v>110</v>
      </c>
      <c r="E45" s="86">
        <v>200</v>
      </c>
      <c r="F45" s="85">
        <v>2.3039999999999998</v>
      </c>
      <c r="G45" s="84">
        <v>-465.8</v>
      </c>
      <c r="H45" s="106"/>
    </row>
    <row r="46" spans="1:8" x14ac:dyDescent="0.2">
      <c r="A46" s="87">
        <v>44126</v>
      </c>
      <c r="B46" s="69" t="s">
        <v>744</v>
      </c>
      <c r="C46" s="84" t="s">
        <v>151</v>
      </c>
      <c r="D46" s="85" t="s">
        <v>148</v>
      </c>
      <c r="E46" s="86"/>
      <c r="F46" s="85"/>
      <c r="G46" s="84">
        <v>-5052.78</v>
      </c>
      <c r="H46" s="106"/>
    </row>
    <row r="47" spans="1:8" x14ac:dyDescent="0.2">
      <c r="A47" s="87">
        <v>44126</v>
      </c>
      <c r="B47" s="69" t="s">
        <v>751</v>
      </c>
      <c r="C47" s="84" t="s">
        <v>97</v>
      </c>
      <c r="D47" s="85" t="s">
        <v>110</v>
      </c>
      <c r="E47" s="86">
        <v>500</v>
      </c>
      <c r="F47" s="85">
        <v>1.0429999999999999</v>
      </c>
      <c r="G47" s="84">
        <v>-526.5</v>
      </c>
      <c r="H47" s="106"/>
    </row>
    <row r="48" spans="1:8" x14ac:dyDescent="0.2">
      <c r="A48" s="87">
        <v>44126</v>
      </c>
      <c r="B48" s="69" t="s">
        <v>745</v>
      </c>
      <c r="C48" s="73" t="s">
        <v>98</v>
      </c>
      <c r="D48" s="75" t="s">
        <v>110</v>
      </c>
      <c r="E48" s="86">
        <v>500</v>
      </c>
      <c r="F48" s="85">
        <v>4.5540000000000003</v>
      </c>
      <c r="G48" s="84">
        <v>-2282</v>
      </c>
      <c r="H48" s="106"/>
    </row>
    <row r="49" spans="1:8" x14ac:dyDescent="0.2">
      <c r="A49" s="87">
        <v>44126</v>
      </c>
      <c r="B49" s="69" t="s">
        <v>747</v>
      </c>
      <c r="C49" s="84" t="s">
        <v>99</v>
      </c>
      <c r="D49" s="85" t="s">
        <v>110</v>
      </c>
      <c r="E49" s="86">
        <v>500</v>
      </c>
      <c r="F49" s="85">
        <v>2.3769999999999998</v>
      </c>
      <c r="G49" s="84">
        <v>-1193.5</v>
      </c>
      <c r="H49" s="106"/>
    </row>
    <row r="50" spans="1:8" x14ac:dyDescent="0.2">
      <c r="A50" s="87">
        <v>44126</v>
      </c>
      <c r="B50" s="69" t="s">
        <v>749</v>
      </c>
      <c r="C50" s="84" t="s">
        <v>104</v>
      </c>
      <c r="D50" s="85" t="s">
        <v>110</v>
      </c>
      <c r="E50" s="86">
        <v>500</v>
      </c>
      <c r="F50" s="85">
        <v>2.1629999999999998</v>
      </c>
      <c r="G50" s="84">
        <v>-1086.5</v>
      </c>
      <c r="H50" s="106"/>
    </row>
    <row r="51" spans="1:8" x14ac:dyDescent="0.2">
      <c r="A51" s="87">
        <v>44126</v>
      </c>
      <c r="B51" s="69" t="s">
        <v>746</v>
      </c>
      <c r="C51" s="84" t="s">
        <v>96</v>
      </c>
      <c r="D51" s="85" t="s">
        <v>110</v>
      </c>
      <c r="E51" s="86">
        <v>1000</v>
      </c>
      <c r="F51" s="85">
        <v>2.1539999999999999</v>
      </c>
      <c r="G51" s="84">
        <v>-2159</v>
      </c>
      <c r="H51" s="106"/>
    </row>
    <row r="52" spans="1:8" x14ac:dyDescent="0.2">
      <c r="A52" s="87">
        <v>44126</v>
      </c>
      <c r="B52" s="69" t="s">
        <v>753</v>
      </c>
      <c r="C52" s="84" t="s">
        <v>101</v>
      </c>
      <c r="D52" s="85" t="s">
        <v>110</v>
      </c>
      <c r="E52" s="86">
        <v>1900</v>
      </c>
      <c r="F52" s="85">
        <v>1.1060000000000001</v>
      </c>
      <c r="G52" s="84">
        <v>-2106.4</v>
      </c>
      <c r="H52" s="106"/>
    </row>
    <row r="53" spans="1:8" x14ac:dyDescent="0.2">
      <c r="A53" s="87">
        <v>44126</v>
      </c>
      <c r="B53" s="69" t="s">
        <v>751</v>
      </c>
      <c r="C53" s="84" t="s">
        <v>97</v>
      </c>
      <c r="D53" s="85" t="s">
        <v>110</v>
      </c>
      <c r="E53" s="86">
        <v>1800</v>
      </c>
      <c r="F53" s="85">
        <v>1.044</v>
      </c>
      <c r="G53" s="84">
        <v>-1884.2</v>
      </c>
      <c r="H53" s="106"/>
    </row>
    <row r="54" spans="1:8" x14ac:dyDescent="0.2">
      <c r="A54" s="87">
        <v>44126</v>
      </c>
      <c r="B54" s="69" t="s">
        <v>755</v>
      </c>
      <c r="C54" s="84" t="s">
        <v>103</v>
      </c>
      <c r="D54" s="85" t="s">
        <v>110</v>
      </c>
      <c r="E54" s="86">
        <v>2200</v>
      </c>
      <c r="F54" s="85">
        <v>0.98299999999999998</v>
      </c>
      <c r="G54" s="84">
        <v>-2167.6</v>
      </c>
      <c r="H54" s="106"/>
    </row>
    <row r="55" spans="1:8" x14ac:dyDescent="0.2">
      <c r="A55" s="87">
        <v>44126</v>
      </c>
      <c r="B55" s="69" t="s">
        <v>754</v>
      </c>
      <c r="C55" s="84" t="s">
        <v>102</v>
      </c>
      <c r="D55" s="85" t="s">
        <v>111</v>
      </c>
      <c r="E55" s="86">
        <v>300</v>
      </c>
      <c r="F55" s="85">
        <v>1.591</v>
      </c>
      <c r="G55" s="84">
        <v>472.3</v>
      </c>
      <c r="H55" s="106"/>
    </row>
    <row r="56" spans="1:8" x14ac:dyDescent="0.2">
      <c r="A56" s="87">
        <v>44126</v>
      </c>
      <c r="B56" s="69" t="s">
        <v>756</v>
      </c>
      <c r="C56" s="73" t="s">
        <v>105</v>
      </c>
      <c r="D56" s="75" t="s">
        <v>110</v>
      </c>
      <c r="E56" s="86">
        <v>300</v>
      </c>
      <c r="F56" s="85">
        <v>2.294</v>
      </c>
      <c r="G56" s="84">
        <v>-693.2</v>
      </c>
      <c r="H56" s="106"/>
    </row>
    <row r="57" spans="1:8" x14ac:dyDescent="0.2">
      <c r="A57" s="87">
        <v>44126</v>
      </c>
      <c r="B57" s="69" t="s">
        <v>754</v>
      </c>
      <c r="C57" s="84" t="s">
        <v>102</v>
      </c>
      <c r="D57" s="85" t="s">
        <v>110</v>
      </c>
      <c r="E57" s="86">
        <v>700</v>
      </c>
      <c r="F57" s="85">
        <v>1.605</v>
      </c>
      <c r="G57" s="84">
        <v>-1128.5</v>
      </c>
      <c r="H57" s="106"/>
    </row>
    <row r="58" spans="1:8" x14ac:dyDescent="0.2">
      <c r="A58" s="87">
        <v>44134</v>
      </c>
      <c r="B58" s="69" t="s">
        <v>753</v>
      </c>
      <c r="C58" s="84" t="s">
        <v>101</v>
      </c>
      <c r="D58" s="85" t="s">
        <v>111</v>
      </c>
      <c r="E58" s="86">
        <v>500</v>
      </c>
      <c r="F58" s="85">
        <v>1.0960000000000001</v>
      </c>
      <c r="G58" s="84">
        <v>543</v>
      </c>
      <c r="H58" s="106"/>
    </row>
    <row r="59" spans="1:8" x14ac:dyDescent="0.2">
      <c r="A59" s="87">
        <v>44134</v>
      </c>
      <c r="B59" s="69" t="s">
        <v>745</v>
      </c>
      <c r="C59" s="84" t="s">
        <v>98</v>
      </c>
      <c r="D59" s="85" t="s">
        <v>110</v>
      </c>
      <c r="E59" s="86">
        <v>200</v>
      </c>
      <c r="F59" s="85">
        <v>4.2869999999999999</v>
      </c>
      <c r="G59" s="84">
        <v>-862.4</v>
      </c>
      <c r="H59" s="106"/>
    </row>
    <row r="60" spans="1:8" x14ac:dyDescent="0.2">
      <c r="A60" s="87">
        <v>44134</v>
      </c>
      <c r="B60" s="69" t="s">
        <v>754</v>
      </c>
      <c r="C60" s="84" t="s">
        <v>102</v>
      </c>
      <c r="D60" s="85" t="s">
        <v>111</v>
      </c>
      <c r="E60" s="86">
        <v>200</v>
      </c>
      <c r="F60" s="85">
        <v>1.6040000000000001</v>
      </c>
      <c r="G60" s="84">
        <v>315.8</v>
      </c>
      <c r="H60" s="106"/>
    </row>
    <row r="61" spans="1:8" x14ac:dyDescent="0.2">
      <c r="A61" s="87">
        <v>44140</v>
      </c>
      <c r="B61" s="69" t="s">
        <v>745</v>
      </c>
      <c r="C61" s="84" t="s">
        <v>98</v>
      </c>
      <c r="D61" s="85" t="s">
        <v>111</v>
      </c>
      <c r="E61" s="86">
        <v>200</v>
      </c>
      <c r="F61" s="85">
        <v>4.7430000000000003</v>
      </c>
      <c r="G61" s="84">
        <v>943.6</v>
      </c>
      <c r="H61" s="106"/>
    </row>
    <row r="62" spans="1:8" x14ac:dyDescent="0.2">
      <c r="A62" s="87">
        <v>44140</v>
      </c>
      <c r="B62" s="69" t="s">
        <v>751</v>
      </c>
      <c r="C62" s="84" t="s">
        <v>97</v>
      </c>
      <c r="D62" s="85" t="s">
        <v>110</v>
      </c>
      <c r="E62" s="86">
        <v>600</v>
      </c>
      <c r="F62" s="85">
        <v>1.0089999999999999</v>
      </c>
      <c r="G62" s="84">
        <v>-610.4</v>
      </c>
      <c r="H62" s="106"/>
    </row>
    <row r="63" spans="1:8" x14ac:dyDescent="0.2">
      <c r="A63" s="87">
        <v>44140</v>
      </c>
      <c r="B63" s="69" t="s">
        <v>755</v>
      </c>
      <c r="C63" s="84" t="s">
        <v>103</v>
      </c>
      <c r="D63" s="85" t="s">
        <v>110</v>
      </c>
      <c r="E63" s="86">
        <v>400</v>
      </c>
      <c r="F63" s="85">
        <v>0.97599999999999998</v>
      </c>
      <c r="G63" s="84">
        <v>-395.4</v>
      </c>
      <c r="H63" s="106"/>
    </row>
    <row r="64" spans="1:8" x14ac:dyDescent="0.2">
      <c r="A64" s="87">
        <v>44147</v>
      </c>
      <c r="B64" s="69" t="s">
        <v>755</v>
      </c>
      <c r="C64" s="84" t="s">
        <v>103</v>
      </c>
      <c r="D64" s="85" t="s">
        <v>111</v>
      </c>
      <c r="E64" s="86">
        <v>1300</v>
      </c>
      <c r="F64" s="85">
        <v>1.0620000000000001</v>
      </c>
      <c r="G64" s="84">
        <v>1375.6</v>
      </c>
      <c r="H64" s="106"/>
    </row>
    <row r="65" spans="1:8" x14ac:dyDescent="0.2">
      <c r="A65" s="87">
        <v>44147</v>
      </c>
      <c r="B65" s="69" t="s">
        <v>751</v>
      </c>
      <c r="C65" s="84" t="s">
        <v>97</v>
      </c>
      <c r="D65" s="85" t="s">
        <v>111</v>
      </c>
      <c r="E65" s="86">
        <v>600</v>
      </c>
      <c r="F65" s="85">
        <v>1.0669999999999999</v>
      </c>
      <c r="G65" s="84">
        <v>635.20000000000005</v>
      </c>
      <c r="H65" s="106"/>
    </row>
    <row r="66" spans="1:8" x14ac:dyDescent="0.2">
      <c r="A66" s="87">
        <v>44147</v>
      </c>
      <c r="B66" s="69" t="s">
        <v>745</v>
      </c>
      <c r="C66" s="84" t="s">
        <v>98</v>
      </c>
      <c r="D66" s="85" t="s">
        <v>110</v>
      </c>
      <c r="E66" s="86">
        <v>400</v>
      </c>
      <c r="F66" s="85">
        <v>4.4290000000000003</v>
      </c>
      <c r="G66" s="84">
        <v>-1776.6</v>
      </c>
      <c r="H66" s="106"/>
    </row>
    <row r="67" spans="1:8" x14ac:dyDescent="0.2">
      <c r="A67" s="87">
        <v>44147</v>
      </c>
      <c r="B67" s="69" t="s">
        <v>756</v>
      </c>
      <c r="C67" s="84" t="s">
        <v>105</v>
      </c>
      <c r="D67" s="85" t="s">
        <v>110</v>
      </c>
      <c r="E67" s="86">
        <v>200</v>
      </c>
      <c r="F67" s="85">
        <v>2.238</v>
      </c>
      <c r="G67" s="84">
        <v>-452.6</v>
      </c>
      <c r="H67" s="106"/>
    </row>
    <row r="68" spans="1:8" x14ac:dyDescent="0.2">
      <c r="A68" s="87">
        <v>44152</v>
      </c>
      <c r="B68" s="69" t="s">
        <v>747</v>
      </c>
      <c r="C68" s="84" t="s">
        <v>99</v>
      </c>
      <c r="D68" s="85" t="s">
        <v>111</v>
      </c>
      <c r="E68" s="86">
        <v>200</v>
      </c>
      <c r="F68" s="85">
        <v>2.5099999999999998</v>
      </c>
      <c r="G68" s="84">
        <v>497</v>
      </c>
      <c r="H68" s="106"/>
    </row>
    <row r="69" spans="1:8" x14ac:dyDescent="0.2">
      <c r="A69" s="87">
        <v>44152</v>
      </c>
      <c r="B69" s="69" t="s">
        <v>754</v>
      </c>
      <c r="C69" s="84" t="s">
        <v>102</v>
      </c>
      <c r="D69" s="85" t="s">
        <v>110</v>
      </c>
      <c r="E69" s="86">
        <v>400</v>
      </c>
      <c r="F69" s="85">
        <v>1.625</v>
      </c>
      <c r="G69" s="84">
        <v>-655</v>
      </c>
      <c r="H69" s="106"/>
    </row>
    <row r="70" spans="1:8" x14ac:dyDescent="0.2">
      <c r="A70" s="87">
        <v>44160</v>
      </c>
      <c r="B70" s="69" t="s">
        <v>753</v>
      </c>
      <c r="C70" s="84" t="s">
        <v>101</v>
      </c>
      <c r="D70" s="85" t="s">
        <v>111</v>
      </c>
      <c r="E70" s="86">
        <v>600</v>
      </c>
      <c r="F70" s="85">
        <v>1.234</v>
      </c>
      <c r="G70" s="84">
        <v>735.4</v>
      </c>
      <c r="H70" s="106"/>
    </row>
    <row r="71" spans="1:8" x14ac:dyDescent="0.2">
      <c r="A71" s="87">
        <v>44160</v>
      </c>
      <c r="B71" s="69" t="s">
        <v>745</v>
      </c>
      <c r="C71" s="84" t="s">
        <v>98</v>
      </c>
      <c r="D71" s="85" t="s">
        <v>110</v>
      </c>
      <c r="E71" s="86">
        <v>200</v>
      </c>
      <c r="F71" s="85">
        <v>4.3259999999999996</v>
      </c>
      <c r="G71" s="84">
        <v>-870.2</v>
      </c>
      <c r="H71" s="106"/>
    </row>
    <row r="72" spans="1:8" x14ac:dyDescent="0.2">
      <c r="A72" s="87">
        <v>44162</v>
      </c>
      <c r="B72" s="69" t="s">
        <v>755</v>
      </c>
      <c r="C72" s="84" t="s">
        <v>103</v>
      </c>
      <c r="D72" s="85" t="s">
        <v>111</v>
      </c>
      <c r="E72" s="86">
        <v>500</v>
      </c>
      <c r="F72" s="85">
        <v>1.097</v>
      </c>
      <c r="G72" s="84">
        <v>543.5</v>
      </c>
      <c r="H72" s="106"/>
    </row>
    <row r="73" spans="1:8" x14ac:dyDescent="0.2">
      <c r="A73" s="87">
        <v>44162</v>
      </c>
      <c r="B73" s="69" t="s">
        <v>756</v>
      </c>
      <c r="C73" s="84" t="s">
        <v>105</v>
      </c>
      <c r="D73" s="85" t="s">
        <v>110</v>
      </c>
      <c r="E73" s="86">
        <v>300</v>
      </c>
      <c r="F73" s="85">
        <v>2.1040000000000001</v>
      </c>
      <c r="G73" s="84">
        <v>-636.20000000000005</v>
      </c>
      <c r="H73" s="106"/>
    </row>
    <row r="74" spans="1:8" x14ac:dyDescent="0.2">
      <c r="A74" s="87">
        <v>44183</v>
      </c>
      <c r="B74" s="69" t="s">
        <v>751</v>
      </c>
      <c r="C74" s="84" t="s">
        <v>97</v>
      </c>
      <c r="D74" s="85" t="s">
        <v>111</v>
      </c>
      <c r="E74" s="86">
        <v>500</v>
      </c>
      <c r="F74" s="85">
        <v>1.135</v>
      </c>
      <c r="G74" s="84">
        <v>562.5</v>
      </c>
      <c r="H74" s="106"/>
    </row>
    <row r="75" spans="1:8" x14ac:dyDescent="0.2">
      <c r="A75" s="87">
        <v>44183</v>
      </c>
      <c r="B75" s="69" t="s">
        <v>747</v>
      </c>
      <c r="C75" s="84" t="s">
        <v>99</v>
      </c>
      <c r="D75" s="85" t="s">
        <v>110</v>
      </c>
      <c r="E75" s="86">
        <v>200</v>
      </c>
      <c r="F75" s="85">
        <v>2.52</v>
      </c>
      <c r="G75" s="84">
        <v>-509</v>
      </c>
      <c r="H75" s="106"/>
    </row>
    <row r="76" spans="1:8" x14ac:dyDescent="0.2">
      <c r="A76" s="87">
        <v>44183</v>
      </c>
      <c r="B76" s="69" t="s">
        <v>756</v>
      </c>
      <c r="C76" s="84" t="s">
        <v>105</v>
      </c>
      <c r="D76" s="85" t="s">
        <v>111</v>
      </c>
      <c r="E76" s="86">
        <v>300</v>
      </c>
      <c r="F76" s="85">
        <v>2.3149999999999999</v>
      </c>
      <c r="G76" s="84">
        <v>689.5</v>
      </c>
      <c r="H76" s="106"/>
    </row>
    <row r="77" spans="1:8" x14ac:dyDescent="0.2">
      <c r="A77" s="87">
        <v>44200</v>
      </c>
      <c r="B77" s="69" t="s">
        <v>755</v>
      </c>
      <c r="C77" s="84" t="s">
        <v>103</v>
      </c>
      <c r="D77" s="85" t="s">
        <v>110</v>
      </c>
      <c r="E77" s="86">
        <v>200</v>
      </c>
      <c r="F77" s="85">
        <v>1.129</v>
      </c>
      <c r="G77" s="84">
        <v>-230.8</v>
      </c>
      <c r="H77" s="106"/>
    </row>
    <row r="78" spans="1:8" x14ac:dyDescent="0.2">
      <c r="A78" s="87">
        <v>44200</v>
      </c>
      <c r="B78" s="69" t="s">
        <v>746</v>
      </c>
      <c r="C78" s="84" t="s">
        <v>96</v>
      </c>
      <c r="D78" s="85" t="s">
        <v>110</v>
      </c>
      <c r="E78" s="86">
        <v>200</v>
      </c>
      <c r="F78" s="85">
        <v>2.2919999999999998</v>
      </c>
      <c r="G78" s="84">
        <v>-463.4</v>
      </c>
      <c r="H78" s="106"/>
    </row>
    <row r="79" spans="1:8" x14ac:dyDescent="0.2">
      <c r="A79" s="87">
        <v>44200</v>
      </c>
      <c r="B79" s="69" t="s">
        <v>754</v>
      </c>
      <c r="C79" s="84" t="s">
        <v>102</v>
      </c>
      <c r="D79" s="85" t="s">
        <v>111</v>
      </c>
      <c r="E79" s="86">
        <v>400</v>
      </c>
      <c r="F79" s="85">
        <v>1.8140000000000001</v>
      </c>
      <c r="G79" s="84">
        <v>720.6</v>
      </c>
      <c r="H79" s="106"/>
    </row>
    <row r="80" spans="1:8" x14ac:dyDescent="0.2">
      <c r="A80" s="87">
        <v>44201</v>
      </c>
      <c r="B80" s="69" t="s">
        <v>749</v>
      </c>
      <c r="C80" s="84" t="s">
        <v>104</v>
      </c>
      <c r="D80" s="85" t="s">
        <v>110</v>
      </c>
      <c r="E80" s="86">
        <v>200</v>
      </c>
      <c r="F80" s="85">
        <v>2.4039999999999999</v>
      </c>
      <c r="G80" s="84">
        <v>-485.8</v>
      </c>
      <c r="H80" s="106"/>
    </row>
    <row r="81" spans="1:8" x14ac:dyDescent="0.2">
      <c r="A81" s="87">
        <v>44201</v>
      </c>
      <c r="B81" s="69" t="s">
        <v>747</v>
      </c>
      <c r="C81" s="84" t="s">
        <v>99</v>
      </c>
      <c r="D81" s="85" t="s">
        <v>110</v>
      </c>
      <c r="E81" s="86">
        <v>200</v>
      </c>
      <c r="F81" s="85">
        <v>2.573</v>
      </c>
      <c r="G81" s="84">
        <v>-519.6</v>
      </c>
      <c r="H81" s="106"/>
    </row>
    <row r="82" spans="1:8" x14ac:dyDescent="0.2">
      <c r="A82" s="87">
        <v>44201</v>
      </c>
      <c r="B82" s="69" t="s">
        <v>753</v>
      </c>
      <c r="C82" s="84" t="s">
        <v>101</v>
      </c>
      <c r="D82" s="85" t="s">
        <v>110</v>
      </c>
      <c r="E82" s="86">
        <v>1100</v>
      </c>
      <c r="F82" s="85">
        <v>1.258</v>
      </c>
      <c r="G82" s="84">
        <v>-1388.8</v>
      </c>
      <c r="H82" s="106"/>
    </row>
    <row r="83" spans="1:8" x14ac:dyDescent="0.2">
      <c r="A83" s="87">
        <v>44201</v>
      </c>
      <c r="B83" s="69" t="s">
        <v>746</v>
      </c>
      <c r="C83" s="84" t="s">
        <v>96</v>
      </c>
      <c r="D83" s="85" t="s">
        <v>110</v>
      </c>
      <c r="E83" s="86">
        <v>700</v>
      </c>
      <c r="F83" s="85">
        <v>2.2480000000000002</v>
      </c>
      <c r="G83" s="84">
        <v>-1578.6</v>
      </c>
      <c r="H83" s="106"/>
    </row>
    <row r="84" spans="1:8" x14ac:dyDescent="0.2">
      <c r="A84" s="87">
        <v>44201</v>
      </c>
      <c r="B84" s="69" t="s">
        <v>755</v>
      </c>
      <c r="C84" s="84" t="s">
        <v>103</v>
      </c>
      <c r="D84" s="85" t="s">
        <v>110</v>
      </c>
      <c r="E84" s="86">
        <v>1100</v>
      </c>
      <c r="F84" s="85">
        <v>1.1240000000000001</v>
      </c>
      <c r="G84" s="84">
        <v>-1241.4000000000001</v>
      </c>
      <c r="H84" s="106"/>
    </row>
    <row r="85" spans="1:8" x14ac:dyDescent="0.2">
      <c r="A85" s="87">
        <v>44201</v>
      </c>
      <c r="B85" s="69" t="s">
        <v>751</v>
      </c>
      <c r="C85" s="84" t="s">
        <v>97</v>
      </c>
      <c r="D85" s="85" t="s">
        <v>110</v>
      </c>
      <c r="E85" s="86">
        <v>1200</v>
      </c>
      <c r="F85" s="85">
        <v>1.137</v>
      </c>
      <c r="G85" s="84">
        <v>-1369.4</v>
      </c>
      <c r="H85" s="106"/>
    </row>
    <row r="86" spans="1:8" x14ac:dyDescent="0.2">
      <c r="A86" s="87">
        <v>44201</v>
      </c>
      <c r="B86" s="69" t="s">
        <v>745</v>
      </c>
      <c r="C86" s="84" t="s">
        <v>98</v>
      </c>
      <c r="D86" s="85" t="s">
        <v>110</v>
      </c>
      <c r="E86" s="86">
        <v>500</v>
      </c>
      <c r="F86" s="85">
        <v>4.2610000000000001</v>
      </c>
      <c r="G86" s="84">
        <v>-2135.5</v>
      </c>
      <c r="H86" s="106"/>
    </row>
    <row r="87" spans="1:8" x14ac:dyDescent="0.2">
      <c r="A87" s="87">
        <v>44201</v>
      </c>
      <c r="B87" s="69" t="s">
        <v>756</v>
      </c>
      <c r="C87" s="84" t="s">
        <v>105</v>
      </c>
      <c r="D87" s="85" t="s">
        <v>110</v>
      </c>
      <c r="E87" s="86">
        <v>100</v>
      </c>
      <c r="F87" s="85">
        <v>2.391</v>
      </c>
      <c r="G87" s="84">
        <v>-244.1</v>
      </c>
      <c r="H87" s="106"/>
    </row>
    <row r="88" spans="1:8" x14ac:dyDescent="0.2">
      <c r="A88" s="87">
        <v>44204</v>
      </c>
      <c r="B88" s="69" t="s">
        <v>744</v>
      </c>
      <c r="C88" s="84" t="s">
        <v>151</v>
      </c>
      <c r="D88" s="85" t="s">
        <v>149</v>
      </c>
      <c r="E88" s="86"/>
      <c r="F88" s="85"/>
      <c r="G88" s="84">
        <v>174</v>
      </c>
      <c r="H88" s="106"/>
    </row>
    <row r="89" spans="1:8" x14ac:dyDescent="0.2">
      <c r="A89" s="87">
        <v>44209</v>
      </c>
      <c r="B89" s="69" t="s">
        <v>753</v>
      </c>
      <c r="C89" s="84" t="s">
        <v>101</v>
      </c>
      <c r="D89" s="85" t="s">
        <v>111</v>
      </c>
      <c r="E89" s="86">
        <v>19200</v>
      </c>
      <c r="F89" s="85">
        <v>1.304</v>
      </c>
      <c r="G89" s="84">
        <v>25021.78</v>
      </c>
      <c r="H89" s="106"/>
    </row>
    <row r="90" spans="1:8" x14ac:dyDescent="0.2">
      <c r="A90" s="87">
        <v>44209</v>
      </c>
      <c r="B90" s="69" t="s">
        <v>746</v>
      </c>
      <c r="C90" s="84" t="s">
        <v>96</v>
      </c>
      <c r="D90" s="85" t="s">
        <v>111</v>
      </c>
      <c r="E90" s="86">
        <v>10700</v>
      </c>
      <c r="F90" s="85">
        <v>2.306</v>
      </c>
      <c r="G90" s="84">
        <v>24659.4</v>
      </c>
      <c r="H90" s="106"/>
    </row>
    <row r="91" spans="1:8" x14ac:dyDescent="0.2">
      <c r="A91" s="87">
        <v>44209</v>
      </c>
      <c r="B91" s="69" t="s">
        <v>745</v>
      </c>
      <c r="C91" s="84" t="s">
        <v>98</v>
      </c>
      <c r="D91" s="85" t="s">
        <v>111</v>
      </c>
      <c r="E91" s="86">
        <v>5700</v>
      </c>
      <c r="F91" s="85">
        <v>4.28</v>
      </c>
      <c r="G91" s="84">
        <v>24381.360000000001</v>
      </c>
      <c r="H91" s="106"/>
    </row>
    <row r="92" spans="1:8" x14ac:dyDescent="0.2">
      <c r="A92" s="87">
        <v>44209</v>
      </c>
      <c r="B92" s="69" t="s">
        <v>755</v>
      </c>
      <c r="C92" s="84" t="s">
        <v>103</v>
      </c>
      <c r="D92" s="85" t="s">
        <v>111</v>
      </c>
      <c r="E92" s="86">
        <v>17900</v>
      </c>
      <c r="F92" s="85">
        <v>1.137</v>
      </c>
      <c r="G92" s="84">
        <v>20340.09</v>
      </c>
      <c r="H92" s="106"/>
    </row>
    <row r="93" spans="1:8" x14ac:dyDescent="0.2">
      <c r="A93" s="87">
        <v>44209</v>
      </c>
      <c r="B93" s="69" t="s">
        <v>751</v>
      </c>
      <c r="C93" s="84" t="s">
        <v>97</v>
      </c>
      <c r="D93" s="85" t="s">
        <v>111</v>
      </c>
      <c r="E93" s="86">
        <v>17700</v>
      </c>
      <c r="F93" s="85">
        <v>1.149</v>
      </c>
      <c r="G93" s="84">
        <v>20325.099999999999</v>
      </c>
      <c r="H93" s="106"/>
    </row>
    <row r="94" spans="1:8" x14ac:dyDescent="0.2">
      <c r="A94" s="87">
        <v>44209</v>
      </c>
      <c r="B94" s="69" t="s">
        <v>749</v>
      </c>
      <c r="C94" s="84" t="s">
        <v>104</v>
      </c>
      <c r="D94" s="85" t="s">
        <v>111</v>
      </c>
      <c r="E94" s="86">
        <v>5400</v>
      </c>
      <c r="F94" s="85">
        <v>2.5249999999999999</v>
      </c>
      <c r="G94" s="84">
        <v>13626.82</v>
      </c>
      <c r="H94" s="106"/>
    </row>
    <row r="95" spans="1:8" x14ac:dyDescent="0.2">
      <c r="A95" s="87">
        <v>44209</v>
      </c>
      <c r="B95" s="69" t="s">
        <v>747</v>
      </c>
      <c r="C95" s="84" t="s">
        <v>99</v>
      </c>
      <c r="D95" s="85" t="s">
        <v>111</v>
      </c>
      <c r="E95" s="86">
        <v>800</v>
      </c>
      <c r="F95" s="85">
        <v>2.6739999999999999</v>
      </c>
      <c r="G95" s="84">
        <v>2134.1999999999998</v>
      </c>
      <c r="H95" s="106"/>
    </row>
    <row r="96" spans="1:8" x14ac:dyDescent="0.2">
      <c r="A96" s="87">
        <v>44209</v>
      </c>
      <c r="B96" s="69" t="s">
        <v>747</v>
      </c>
      <c r="C96" s="84" t="s">
        <v>99</v>
      </c>
      <c r="D96" s="85" t="s">
        <v>111</v>
      </c>
      <c r="E96" s="86">
        <v>4200</v>
      </c>
      <c r="F96" s="85">
        <v>2.673</v>
      </c>
      <c r="G96" s="84">
        <v>11219.86</v>
      </c>
      <c r="H96" s="106"/>
    </row>
    <row r="97" spans="1:8" x14ac:dyDescent="0.2">
      <c r="A97" s="87">
        <v>44209</v>
      </c>
      <c r="B97" s="69" t="s">
        <v>754</v>
      </c>
      <c r="C97" s="84" t="s">
        <v>102</v>
      </c>
      <c r="D97" s="85" t="s">
        <v>111</v>
      </c>
      <c r="E97" s="86">
        <v>800</v>
      </c>
      <c r="F97" s="85">
        <v>1.867</v>
      </c>
      <c r="G97" s="84">
        <v>1488.6</v>
      </c>
      <c r="H97" s="106"/>
    </row>
    <row r="98" spans="1:8" x14ac:dyDescent="0.2">
      <c r="A98" s="87">
        <v>44209</v>
      </c>
      <c r="B98" s="69" t="s">
        <v>756</v>
      </c>
      <c r="C98" s="84" t="s">
        <v>105</v>
      </c>
      <c r="D98" s="85" t="s">
        <v>111</v>
      </c>
      <c r="E98" s="86">
        <v>4000</v>
      </c>
      <c r="F98" s="85">
        <v>2.4359999999999999</v>
      </c>
      <c r="G98" s="84">
        <v>9738.15</v>
      </c>
      <c r="H98" s="106"/>
    </row>
    <row r="99" spans="1:8" x14ac:dyDescent="0.2">
      <c r="A99" s="87">
        <v>44209</v>
      </c>
      <c r="B99" s="69" t="s">
        <v>754</v>
      </c>
      <c r="C99" s="84" t="s">
        <v>102</v>
      </c>
      <c r="D99" s="85" t="s">
        <v>111</v>
      </c>
      <c r="E99" s="86">
        <v>6100</v>
      </c>
      <c r="F99" s="85">
        <v>1.8660000000000001</v>
      </c>
      <c r="G99" s="84">
        <v>11375.77</v>
      </c>
      <c r="H99" s="106"/>
    </row>
    <row r="100" spans="1:8" x14ac:dyDescent="0.2">
      <c r="A100" s="87">
        <v>44209</v>
      </c>
      <c r="B100" s="69" t="s">
        <v>755</v>
      </c>
      <c r="C100" s="84" t="s">
        <v>103</v>
      </c>
      <c r="D100" s="85" t="s">
        <v>110</v>
      </c>
      <c r="E100" s="86">
        <v>100</v>
      </c>
      <c r="F100" s="85">
        <v>1.1399999999999999</v>
      </c>
      <c r="G100" s="84">
        <v>-114.02</v>
      </c>
      <c r="H100" s="106"/>
    </row>
    <row r="101" spans="1:8" x14ac:dyDescent="0.2">
      <c r="A101" s="87">
        <v>44210</v>
      </c>
      <c r="B101" s="69" t="s">
        <v>745</v>
      </c>
      <c r="C101" s="84" t="s">
        <v>98</v>
      </c>
      <c r="D101" s="85" t="s">
        <v>110</v>
      </c>
      <c r="E101" s="86">
        <v>5800</v>
      </c>
      <c r="F101" s="85">
        <v>4.2969999999999997</v>
      </c>
      <c r="G101" s="84">
        <v>-24925.09</v>
      </c>
      <c r="H101" s="106"/>
    </row>
    <row r="102" spans="1:8" x14ac:dyDescent="0.2">
      <c r="A102" s="87">
        <v>44210</v>
      </c>
      <c r="B102" s="69" t="s">
        <v>755</v>
      </c>
      <c r="C102" s="84" t="s">
        <v>103</v>
      </c>
      <c r="D102" s="85" t="s">
        <v>110</v>
      </c>
      <c r="E102" s="86">
        <v>18100</v>
      </c>
      <c r="F102" s="85">
        <v>1.137</v>
      </c>
      <c r="G102" s="84">
        <v>-20581.759999999998</v>
      </c>
      <c r="H102" s="106"/>
    </row>
    <row r="103" spans="1:8" x14ac:dyDescent="0.2">
      <c r="A103" s="87">
        <v>44210</v>
      </c>
      <c r="B103" s="69" t="s">
        <v>749</v>
      </c>
      <c r="C103" s="84" t="s">
        <v>104</v>
      </c>
      <c r="D103" s="85" t="s">
        <v>110</v>
      </c>
      <c r="E103" s="86">
        <v>5300</v>
      </c>
      <c r="F103" s="85">
        <v>2.508</v>
      </c>
      <c r="G103" s="84">
        <v>-13293.73</v>
      </c>
      <c r="H103" s="106"/>
    </row>
    <row r="104" spans="1:8" x14ac:dyDescent="0.2">
      <c r="A104" s="87">
        <v>44210</v>
      </c>
      <c r="B104" s="69" t="s">
        <v>746</v>
      </c>
      <c r="C104" s="84" t="s">
        <v>96</v>
      </c>
      <c r="D104" s="85" t="s">
        <v>110</v>
      </c>
      <c r="E104" s="86">
        <v>10700</v>
      </c>
      <c r="F104" s="85">
        <v>2.323</v>
      </c>
      <c r="G104" s="84">
        <v>-24858.59</v>
      </c>
      <c r="H104" s="106"/>
    </row>
    <row r="105" spans="1:8" x14ac:dyDescent="0.2">
      <c r="A105" s="87">
        <v>44210</v>
      </c>
      <c r="B105" s="69" t="s">
        <v>751</v>
      </c>
      <c r="C105" s="84" t="s">
        <v>97</v>
      </c>
      <c r="D105" s="85" t="s">
        <v>110</v>
      </c>
      <c r="E105" s="86">
        <v>18000</v>
      </c>
      <c r="F105" s="85">
        <v>1.149</v>
      </c>
      <c r="G105" s="84">
        <v>-20684.07</v>
      </c>
      <c r="H105" s="106"/>
    </row>
    <row r="106" spans="1:8" x14ac:dyDescent="0.2">
      <c r="A106" s="87">
        <v>44210</v>
      </c>
      <c r="B106" s="69" t="s">
        <v>747</v>
      </c>
      <c r="C106" s="84" t="s">
        <v>99</v>
      </c>
      <c r="D106" s="85" t="s">
        <v>110</v>
      </c>
      <c r="E106" s="86">
        <v>4900</v>
      </c>
      <c r="F106" s="85">
        <v>2.6930000000000001</v>
      </c>
      <c r="G106" s="84">
        <v>-13197.02</v>
      </c>
      <c r="H106" s="106"/>
    </row>
    <row r="107" spans="1:8" x14ac:dyDescent="0.2">
      <c r="A107" s="87">
        <v>44210</v>
      </c>
      <c r="B107" s="69" t="s">
        <v>753</v>
      </c>
      <c r="C107" s="84" t="s">
        <v>101</v>
      </c>
      <c r="D107" s="85" t="s">
        <v>110</v>
      </c>
      <c r="E107" s="86">
        <v>18800</v>
      </c>
      <c r="F107" s="85">
        <v>1.3240000000000001</v>
      </c>
      <c r="G107" s="84">
        <v>-24893.69</v>
      </c>
      <c r="H107" s="106"/>
    </row>
    <row r="108" spans="1:8" x14ac:dyDescent="0.2">
      <c r="A108" s="87">
        <v>44210</v>
      </c>
      <c r="B108" s="69" t="s">
        <v>756</v>
      </c>
      <c r="C108" s="84" t="s">
        <v>105</v>
      </c>
      <c r="D108" s="85" t="s">
        <v>110</v>
      </c>
      <c r="E108" s="86">
        <v>4100</v>
      </c>
      <c r="F108" s="85">
        <v>2.4220000000000002</v>
      </c>
      <c r="G108" s="84">
        <v>-9931.19</v>
      </c>
      <c r="H108" s="106"/>
    </row>
    <row r="109" spans="1:8" x14ac:dyDescent="0.2">
      <c r="A109" s="87">
        <v>44210</v>
      </c>
      <c r="B109" s="69" t="s">
        <v>754</v>
      </c>
      <c r="C109" s="84" t="s">
        <v>102</v>
      </c>
      <c r="D109" s="85" t="s">
        <v>110</v>
      </c>
      <c r="E109" s="86">
        <v>7000</v>
      </c>
      <c r="F109" s="85">
        <v>1.889</v>
      </c>
      <c r="G109" s="84">
        <v>-13224.32</v>
      </c>
      <c r="H109" s="106"/>
    </row>
    <row r="110" spans="1:8" x14ac:dyDescent="0.2">
      <c r="A110" s="87">
        <v>44222</v>
      </c>
      <c r="B110" s="69" t="s">
        <v>745</v>
      </c>
      <c r="C110" s="84" t="s">
        <v>98</v>
      </c>
      <c r="D110" s="85" t="s">
        <v>111</v>
      </c>
      <c r="E110" s="86">
        <v>100</v>
      </c>
      <c r="F110" s="85">
        <v>4.4580000000000002</v>
      </c>
      <c r="G110" s="84">
        <v>445.7</v>
      </c>
      <c r="H110" s="106"/>
    </row>
    <row r="111" spans="1:8" x14ac:dyDescent="0.2">
      <c r="A111" s="87">
        <v>44222</v>
      </c>
      <c r="B111" s="69" t="s">
        <v>747</v>
      </c>
      <c r="C111" s="84" t="s">
        <v>99</v>
      </c>
      <c r="D111" s="85" t="s">
        <v>111</v>
      </c>
      <c r="E111" s="86">
        <v>100</v>
      </c>
      <c r="F111" s="85">
        <v>2.8279999999999998</v>
      </c>
      <c r="G111" s="84">
        <v>282.7</v>
      </c>
      <c r="H111" s="106"/>
    </row>
    <row r="112" spans="1:8" x14ac:dyDescent="0.2">
      <c r="A112" s="87">
        <v>44222</v>
      </c>
      <c r="B112" s="69" t="s">
        <v>755</v>
      </c>
      <c r="C112" s="84" t="s">
        <v>103</v>
      </c>
      <c r="D112" s="85" t="s">
        <v>110</v>
      </c>
      <c r="E112" s="86">
        <v>700</v>
      </c>
      <c r="F112" s="85">
        <v>1.113</v>
      </c>
      <c r="G112" s="84">
        <v>-779.2</v>
      </c>
      <c r="H112" s="106"/>
    </row>
    <row r="113" spans="1:8" x14ac:dyDescent="0.2">
      <c r="A113" s="87">
        <v>44222</v>
      </c>
      <c r="B113" s="69" t="s">
        <v>751</v>
      </c>
      <c r="C113" s="84" t="s">
        <v>97</v>
      </c>
      <c r="D113" s="85" t="s">
        <v>110</v>
      </c>
      <c r="E113" s="86">
        <v>700</v>
      </c>
      <c r="F113" s="85">
        <v>1.1259999999999999</v>
      </c>
      <c r="G113" s="84">
        <v>-788.3</v>
      </c>
      <c r="H113" s="106"/>
    </row>
    <row r="114" spans="1:8" x14ac:dyDescent="0.2">
      <c r="A114" s="87">
        <v>44222</v>
      </c>
      <c r="B114" s="69" t="s">
        <v>753</v>
      </c>
      <c r="C114" s="84" t="s">
        <v>101</v>
      </c>
      <c r="D114" s="85" t="s">
        <v>110</v>
      </c>
      <c r="E114" s="86">
        <v>200</v>
      </c>
      <c r="F114" s="85">
        <v>1.323</v>
      </c>
      <c r="G114" s="84">
        <v>-264.7</v>
      </c>
      <c r="H114" s="106"/>
    </row>
    <row r="115" spans="1:8" x14ac:dyDescent="0.2">
      <c r="A115" s="87">
        <v>44222</v>
      </c>
      <c r="B115" s="69" t="s">
        <v>756</v>
      </c>
      <c r="C115" s="84" t="s">
        <v>105</v>
      </c>
      <c r="D115" s="85" t="s">
        <v>111</v>
      </c>
      <c r="E115" s="86">
        <v>100</v>
      </c>
      <c r="F115" s="85">
        <v>2.581</v>
      </c>
      <c r="G115" s="84">
        <v>258</v>
      </c>
      <c r="H115" s="106"/>
    </row>
    <row r="116" spans="1:8" x14ac:dyDescent="0.2">
      <c r="A116" s="87">
        <v>44222</v>
      </c>
      <c r="B116" s="69" t="s">
        <v>754</v>
      </c>
      <c r="C116" s="84" t="s">
        <v>102</v>
      </c>
      <c r="D116" s="85" t="s">
        <v>111</v>
      </c>
      <c r="E116" s="86">
        <v>200</v>
      </c>
      <c r="F116" s="85">
        <v>1.99</v>
      </c>
      <c r="G116" s="84">
        <v>397.9</v>
      </c>
      <c r="H116" s="106"/>
    </row>
    <row r="117" spans="1:8" x14ac:dyDescent="0.2">
      <c r="A117" s="87">
        <v>44229</v>
      </c>
      <c r="B117" s="69" t="s">
        <v>751</v>
      </c>
      <c r="C117" s="84" t="s">
        <v>97</v>
      </c>
      <c r="D117" s="85" t="s">
        <v>111</v>
      </c>
      <c r="E117" s="86">
        <v>200</v>
      </c>
      <c r="F117" s="85">
        <v>1.117</v>
      </c>
      <c r="G117" s="84">
        <v>223.3</v>
      </c>
      <c r="H117" s="106"/>
    </row>
    <row r="118" spans="1:8" x14ac:dyDescent="0.2">
      <c r="A118" s="87">
        <v>44229</v>
      </c>
      <c r="B118" s="69" t="s">
        <v>755</v>
      </c>
      <c r="C118" s="84" t="s">
        <v>103</v>
      </c>
      <c r="D118" s="85" t="s">
        <v>111</v>
      </c>
      <c r="E118" s="86">
        <v>100</v>
      </c>
      <c r="F118" s="85">
        <v>1.0920000000000001</v>
      </c>
      <c r="G118" s="84">
        <v>109.1</v>
      </c>
      <c r="H118" s="106"/>
    </row>
    <row r="119" spans="1:8" x14ac:dyDescent="0.2">
      <c r="A119" s="87">
        <v>44229</v>
      </c>
      <c r="B119" s="69" t="s">
        <v>746</v>
      </c>
      <c r="C119" s="84" t="s">
        <v>96</v>
      </c>
      <c r="D119" s="85" t="s">
        <v>110</v>
      </c>
      <c r="E119" s="86">
        <v>100</v>
      </c>
      <c r="F119" s="85">
        <v>2.3029999999999999</v>
      </c>
      <c r="G119" s="84">
        <v>-230.4</v>
      </c>
      <c r="H119" s="106"/>
    </row>
    <row r="120" spans="1:8" x14ac:dyDescent="0.2">
      <c r="A120" s="87">
        <v>44229</v>
      </c>
      <c r="B120" s="69" t="s">
        <v>753</v>
      </c>
      <c r="C120" s="84" t="s">
        <v>101</v>
      </c>
      <c r="D120" s="85" t="s">
        <v>110</v>
      </c>
      <c r="E120" s="86">
        <v>100</v>
      </c>
      <c r="F120" s="85">
        <v>1.2889999999999999</v>
      </c>
      <c r="G120" s="84">
        <v>-129</v>
      </c>
      <c r="H120" s="106"/>
    </row>
    <row r="121" spans="1:8" x14ac:dyDescent="0.2">
      <c r="A121" s="87">
        <v>44231</v>
      </c>
      <c r="B121" s="69" t="s">
        <v>745</v>
      </c>
      <c r="C121" s="84" t="s">
        <v>98</v>
      </c>
      <c r="D121" s="85" t="s">
        <v>111</v>
      </c>
      <c r="E121" s="86">
        <v>100</v>
      </c>
      <c r="F121" s="85">
        <v>4.4569999999999999</v>
      </c>
      <c r="G121" s="84">
        <v>445.6</v>
      </c>
      <c r="H121" s="106"/>
    </row>
    <row r="122" spans="1:8" x14ac:dyDescent="0.2">
      <c r="A122" s="87">
        <v>44231</v>
      </c>
      <c r="B122" s="69" t="s">
        <v>753</v>
      </c>
      <c r="C122" s="84" t="s">
        <v>101</v>
      </c>
      <c r="D122" s="85" t="s">
        <v>110</v>
      </c>
      <c r="E122" s="86">
        <v>100</v>
      </c>
      <c r="F122" s="85">
        <v>1.294</v>
      </c>
      <c r="G122" s="84">
        <v>-129.5</v>
      </c>
      <c r="H122" s="106"/>
    </row>
    <row r="123" spans="1:8" x14ac:dyDescent="0.2">
      <c r="A123" s="87">
        <v>44231</v>
      </c>
      <c r="B123" s="69" t="s">
        <v>755</v>
      </c>
      <c r="C123" s="84" t="s">
        <v>103</v>
      </c>
      <c r="D123" s="85" t="s">
        <v>110</v>
      </c>
      <c r="E123" s="86">
        <v>100</v>
      </c>
      <c r="F123" s="85">
        <v>1.101</v>
      </c>
      <c r="G123" s="84">
        <v>-110.2</v>
      </c>
      <c r="H123" s="106"/>
    </row>
    <row r="124" spans="1:8" x14ac:dyDescent="0.2">
      <c r="A124" s="87">
        <v>44235</v>
      </c>
      <c r="B124" s="69" t="s">
        <v>746</v>
      </c>
      <c r="C124" s="84" t="s">
        <v>96</v>
      </c>
      <c r="D124" s="85" t="s">
        <v>111</v>
      </c>
      <c r="E124" s="86">
        <v>100</v>
      </c>
      <c r="F124" s="85">
        <v>2.375</v>
      </c>
      <c r="G124" s="84">
        <v>237.4</v>
      </c>
      <c r="H124" s="106"/>
    </row>
    <row r="125" spans="1:8" x14ac:dyDescent="0.2">
      <c r="A125" s="87">
        <v>44235</v>
      </c>
      <c r="B125" s="69" t="s">
        <v>753</v>
      </c>
      <c r="C125" s="84" t="s">
        <v>101</v>
      </c>
      <c r="D125" s="85" t="s">
        <v>110</v>
      </c>
      <c r="E125" s="86">
        <v>100</v>
      </c>
      <c r="F125" s="85">
        <v>1.3260000000000001</v>
      </c>
      <c r="G125" s="84">
        <v>-132.69999999999999</v>
      </c>
      <c r="H125" s="106"/>
    </row>
    <row r="126" spans="1:8" x14ac:dyDescent="0.2">
      <c r="A126" s="87">
        <v>44236</v>
      </c>
      <c r="B126" s="69" t="s">
        <v>753</v>
      </c>
      <c r="C126" s="84" t="s">
        <v>101</v>
      </c>
      <c r="D126" s="85" t="s">
        <v>110</v>
      </c>
      <c r="E126" s="86">
        <v>300</v>
      </c>
      <c r="F126" s="85">
        <v>1.3380000000000001</v>
      </c>
      <c r="G126" s="84">
        <v>-401.5</v>
      </c>
      <c r="H126" s="106"/>
    </row>
    <row r="127" spans="1:8" x14ac:dyDescent="0.2">
      <c r="A127" s="87">
        <v>44236</v>
      </c>
      <c r="B127" s="69" t="s">
        <v>746</v>
      </c>
      <c r="C127" s="84" t="s">
        <v>96</v>
      </c>
      <c r="D127" s="85" t="s">
        <v>110</v>
      </c>
      <c r="E127" s="86">
        <v>300</v>
      </c>
      <c r="F127" s="85">
        <v>2.379</v>
      </c>
      <c r="G127" s="84">
        <v>-713.8</v>
      </c>
      <c r="H127" s="106"/>
    </row>
    <row r="128" spans="1:8" x14ac:dyDescent="0.2">
      <c r="A128" s="87">
        <v>44236</v>
      </c>
      <c r="B128" s="69" t="s">
        <v>751</v>
      </c>
      <c r="C128" s="84" t="s">
        <v>97</v>
      </c>
      <c r="D128" s="85" t="s">
        <v>110</v>
      </c>
      <c r="E128" s="86">
        <v>700</v>
      </c>
      <c r="F128" s="85">
        <v>1.137</v>
      </c>
      <c r="G128" s="84">
        <v>-796</v>
      </c>
      <c r="H128" s="106"/>
    </row>
    <row r="129" spans="1:8" x14ac:dyDescent="0.2">
      <c r="A129" s="87">
        <v>44236</v>
      </c>
      <c r="B129" s="69" t="s">
        <v>745</v>
      </c>
      <c r="C129" s="84" t="s">
        <v>98</v>
      </c>
      <c r="D129" s="85" t="s">
        <v>110</v>
      </c>
      <c r="E129" s="86">
        <v>200</v>
      </c>
      <c r="F129" s="85">
        <v>4.54</v>
      </c>
      <c r="G129" s="84">
        <v>-908.1</v>
      </c>
      <c r="H129" s="106"/>
    </row>
    <row r="130" spans="1:8" x14ac:dyDescent="0.2">
      <c r="A130" s="87">
        <v>44236</v>
      </c>
      <c r="B130" s="69" t="s">
        <v>747</v>
      </c>
      <c r="C130" s="84" t="s">
        <v>99</v>
      </c>
      <c r="D130" s="85" t="s">
        <v>110</v>
      </c>
      <c r="E130" s="86">
        <v>200</v>
      </c>
      <c r="F130" s="85">
        <v>2.7759999999999998</v>
      </c>
      <c r="G130" s="84">
        <v>-555.29999999999995</v>
      </c>
      <c r="H130" s="106"/>
    </row>
    <row r="131" spans="1:8" x14ac:dyDescent="0.2">
      <c r="A131" s="87">
        <v>44236</v>
      </c>
      <c r="B131" s="69" t="s">
        <v>749</v>
      </c>
      <c r="C131" s="84" t="s">
        <v>104</v>
      </c>
      <c r="D131" s="85" t="s">
        <v>110</v>
      </c>
      <c r="E131" s="86">
        <v>200</v>
      </c>
      <c r="F131" s="85">
        <v>2.5409999999999999</v>
      </c>
      <c r="G131" s="84">
        <v>-508.3</v>
      </c>
      <c r="H131" s="106"/>
    </row>
    <row r="132" spans="1:8" x14ac:dyDescent="0.2">
      <c r="A132" s="87">
        <v>44236</v>
      </c>
      <c r="B132" s="69" t="s">
        <v>755</v>
      </c>
      <c r="C132" s="84" t="s">
        <v>103</v>
      </c>
      <c r="D132" s="85" t="s">
        <v>110</v>
      </c>
      <c r="E132" s="86">
        <v>600</v>
      </c>
      <c r="F132" s="85">
        <v>1.121</v>
      </c>
      <c r="G132" s="84">
        <v>-672.7</v>
      </c>
      <c r="H132" s="106"/>
    </row>
    <row r="133" spans="1:8" x14ac:dyDescent="0.2">
      <c r="A133" s="87">
        <v>44236</v>
      </c>
      <c r="B133" s="69" t="s">
        <v>754</v>
      </c>
      <c r="C133" s="84" t="s">
        <v>102</v>
      </c>
      <c r="D133" s="85" t="s">
        <v>110</v>
      </c>
      <c r="E133" s="86">
        <v>200</v>
      </c>
      <c r="F133" s="85">
        <v>1.986</v>
      </c>
      <c r="G133" s="84">
        <v>-397.3</v>
      </c>
      <c r="H133" s="106"/>
    </row>
    <row r="134" spans="1:8" x14ac:dyDescent="0.2">
      <c r="A134" s="87">
        <v>44245</v>
      </c>
      <c r="B134" s="69" t="s">
        <v>749</v>
      </c>
      <c r="C134" s="84" t="s">
        <v>104</v>
      </c>
      <c r="D134" s="85" t="s">
        <v>111</v>
      </c>
      <c r="E134" s="86">
        <v>100</v>
      </c>
      <c r="F134" s="85">
        <v>2.6779999999999999</v>
      </c>
      <c r="G134" s="84">
        <v>267.7</v>
      </c>
      <c r="H134" s="106"/>
    </row>
    <row r="135" spans="1:8" x14ac:dyDescent="0.2">
      <c r="A135" s="87">
        <v>44245</v>
      </c>
      <c r="B135" s="69" t="s">
        <v>746</v>
      </c>
      <c r="C135" s="84" t="s">
        <v>96</v>
      </c>
      <c r="D135" s="85" t="s">
        <v>110</v>
      </c>
      <c r="E135" s="86">
        <v>100</v>
      </c>
      <c r="F135" s="85">
        <v>2.383</v>
      </c>
      <c r="G135" s="84">
        <v>-238.4</v>
      </c>
      <c r="H135" s="106"/>
    </row>
    <row r="136" spans="1:8" x14ac:dyDescent="0.2">
      <c r="A136" s="87">
        <v>44245</v>
      </c>
      <c r="B136" s="69" t="s">
        <v>751</v>
      </c>
      <c r="C136" s="84" t="s">
        <v>97</v>
      </c>
      <c r="D136" s="85" t="s">
        <v>110</v>
      </c>
      <c r="E136" s="86">
        <v>100</v>
      </c>
      <c r="F136" s="85">
        <v>1.135</v>
      </c>
      <c r="G136" s="84">
        <v>-113.6</v>
      </c>
      <c r="H136" s="106"/>
    </row>
    <row r="137" spans="1:8" x14ac:dyDescent="0.2">
      <c r="A137" s="87">
        <v>44245</v>
      </c>
      <c r="B137" s="69" t="s">
        <v>756</v>
      </c>
      <c r="C137" s="84" t="s">
        <v>105</v>
      </c>
      <c r="D137" s="85" t="s">
        <v>111</v>
      </c>
      <c r="E137" s="86">
        <v>100</v>
      </c>
      <c r="F137" s="85">
        <v>2.7240000000000002</v>
      </c>
      <c r="G137" s="84">
        <v>272.3</v>
      </c>
      <c r="H137" s="106"/>
    </row>
    <row r="138" spans="1:8" x14ac:dyDescent="0.2">
      <c r="A138" s="87">
        <v>44246</v>
      </c>
      <c r="B138" s="69" t="s">
        <v>753</v>
      </c>
      <c r="C138" s="84" t="s">
        <v>101</v>
      </c>
      <c r="D138" s="85" t="s">
        <v>111</v>
      </c>
      <c r="E138" s="86">
        <v>200</v>
      </c>
      <c r="F138" s="85">
        <v>1.359</v>
      </c>
      <c r="G138" s="84">
        <v>271.7</v>
      </c>
      <c r="H138" s="106"/>
    </row>
    <row r="139" spans="1:8" x14ac:dyDescent="0.2">
      <c r="A139" s="87">
        <v>44246</v>
      </c>
      <c r="B139" s="69" t="s">
        <v>747</v>
      </c>
      <c r="C139" s="84" t="s">
        <v>99</v>
      </c>
      <c r="D139" s="85" t="s">
        <v>111</v>
      </c>
      <c r="E139" s="86">
        <v>100</v>
      </c>
      <c r="F139" s="85">
        <v>2.8679999999999999</v>
      </c>
      <c r="G139" s="84">
        <v>286.7</v>
      </c>
      <c r="H139" s="106"/>
    </row>
    <row r="140" spans="1:8" x14ac:dyDescent="0.2">
      <c r="A140" s="87">
        <v>44246</v>
      </c>
      <c r="B140" s="69" t="s">
        <v>751</v>
      </c>
      <c r="C140" s="84" t="s">
        <v>97</v>
      </c>
      <c r="D140" s="85" t="s">
        <v>110</v>
      </c>
      <c r="E140" s="86">
        <v>100</v>
      </c>
      <c r="F140" s="85">
        <v>1.129</v>
      </c>
      <c r="G140" s="84">
        <v>-113</v>
      </c>
      <c r="H140" s="106"/>
    </row>
    <row r="141" spans="1:8" x14ac:dyDescent="0.2">
      <c r="A141" s="87">
        <v>44246</v>
      </c>
      <c r="B141" s="69" t="s">
        <v>756</v>
      </c>
      <c r="C141" s="84" t="s">
        <v>105</v>
      </c>
      <c r="D141" s="85" t="s">
        <v>110</v>
      </c>
      <c r="E141" s="86">
        <v>100</v>
      </c>
      <c r="F141" s="85">
        <v>2.6549999999999998</v>
      </c>
      <c r="G141" s="84">
        <v>-265.60000000000002</v>
      </c>
      <c r="H141" s="106"/>
    </row>
    <row r="142" spans="1:8" x14ac:dyDescent="0.2">
      <c r="A142" s="87">
        <v>44249</v>
      </c>
      <c r="B142" s="69" t="s">
        <v>744</v>
      </c>
      <c r="C142" s="84" t="s">
        <v>151</v>
      </c>
      <c r="D142" s="85" t="s">
        <v>148</v>
      </c>
      <c r="E142" s="86"/>
      <c r="F142" s="85"/>
      <c r="G142" s="84">
        <v>-6916.64</v>
      </c>
      <c r="H142" s="106"/>
    </row>
    <row r="143" spans="1:8" x14ac:dyDescent="0.2">
      <c r="A143" s="87">
        <v>44249</v>
      </c>
      <c r="B143" s="69" t="s">
        <v>744</v>
      </c>
      <c r="C143" s="84" t="s">
        <v>151</v>
      </c>
      <c r="D143" s="85" t="s">
        <v>148</v>
      </c>
      <c r="E143" s="86"/>
      <c r="F143" s="85"/>
      <c r="G143" s="84">
        <v>-7670.15</v>
      </c>
      <c r="H143" s="106"/>
    </row>
    <row r="144" spans="1:8" x14ac:dyDescent="0.2">
      <c r="A144" s="87">
        <f>DATE(LEFT(表2[[#This Row],[交割单原始日期]],4),MID(表2[[#This Row],[交割单原始日期]],5,2),RIGHT(表2[[#This Row],[交割单原始日期]],2))</f>
        <v>44250</v>
      </c>
      <c r="B144" s="69" t="s">
        <v>755</v>
      </c>
      <c r="C144" s="84" t="s">
        <v>103</v>
      </c>
      <c r="D144" s="85" t="s">
        <v>111</v>
      </c>
      <c r="E144" s="86">
        <v>300</v>
      </c>
      <c r="F144" s="85">
        <v>1.1359999999999999</v>
      </c>
      <c r="G144" s="84">
        <v>340.7</v>
      </c>
      <c r="H144" s="106">
        <v>20210223</v>
      </c>
    </row>
    <row r="145" spans="1:8" x14ac:dyDescent="0.2">
      <c r="A145" s="87">
        <f>DATE(LEFT(表2[[#This Row],[交割单原始日期]],4),MID(表2[[#This Row],[交割单原始日期]],5,2),RIGHT(表2[[#This Row],[交割单原始日期]],2))</f>
        <v>44250</v>
      </c>
      <c r="B145" s="69" t="s">
        <v>753</v>
      </c>
      <c r="C145" s="84" t="s">
        <v>101</v>
      </c>
      <c r="D145" s="85" t="s">
        <v>111</v>
      </c>
      <c r="E145" s="86">
        <v>100</v>
      </c>
      <c r="F145" s="85">
        <v>1.363</v>
      </c>
      <c r="G145" s="84">
        <v>136.19999999999999</v>
      </c>
      <c r="H145" s="106">
        <v>20210223</v>
      </c>
    </row>
    <row r="146" spans="1:8" x14ac:dyDescent="0.2">
      <c r="A146" s="87">
        <f>DATE(LEFT(表2[[#This Row],[交割单原始日期]],4),MID(表2[[#This Row],[交割单原始日期]],5,2),RIGHT(表2[[#This Row],[交割单原始日期]],2))</f>
        <v>44250</v>
      </c>
      <c r="B146" s="69" t="s">
        <v>751</v>
      </c>
      <c r="C146" s="84" t="s">
        <v>97</v>
      </c>
      <c r="D146" s="85" t="s">
        <v>111</v>
      </c>
      <c r="E146" s="86">
        <v>100</v>
      </c>
      <c r="F146" s="85">
        <v>1.133</v>
      </c>
      <c r="G146" s="84">
        <v>113.2</v>
      </c>
      <c r="H146" s="106">
        <v>20210223</v>
      </c>
    </row>
    <row r="147" spans="1:8" x14ac:dyDescent="0.2">
      <c r="A147" s="87">
        <f>DATE(LEFT(表2[[#This Row],[交割单原始日期]],4),MID(表2[[#This Row],[交割单原始日期]],5,2),RIGHT(表2[[#This Row],[交割单原始日期]],2))</f>
        <v>44250</v>
      </c>
      <c r="B147" s="69" t="s">
        <v>756</v>
      </c>
      <c r="C147" s="84" t="s">
        <v>105</v>
      </c>
      <c r="D147" s="85" t="s">
        <v>110</v>
      </c>
      <c r="E147" s="86">
        <v>100</v>
      </c>
      <c r="F147" s="85">
        <v>2.5390000000000001</v>
      </c>
      <c r="G147" s="84">
        <v>-254</v>
      </c>
      <c r="H147" s="106">
        <v>20210223</v>
      </c>
    </row>
    <row r="148" spans="1:8" x14ac:dyDescent="0.2">
      <c r="A148" s="87">
        <f>DATE(LEFT(表2[[#This Row],[交割单原始日期]],4),MID(表2[[#This Row],[交割单原始日期]],5,2),RIGHT(表2[[#This Row],[交割单原始日期]],2))</f>
        <v>44250</v>
      </c>
      <c r="B148" s="69" t="s">
        <v>754</v>
      </c>
      <c r="C148" s="84" t="s">
        <v>102</v>
      </c>
      <c r="D148" s="85" t="s">
        <v>110</v>
      </c>
      <c r="E148" s="86">
        <v>200</v>
      </c>
      <c r="F148" s="85">
        <v>1.925</v>
      </c>
      <c r="G148" s="84">
        <v>-385.1</v>
      </c>
      <c r="H148" s="106">
        <v>20210223</v>
      </c>
    </row>
    <row r="149" spans="1:8" x14ac:dyDescent="0.2">
      <c r="A149" s="87">
        <f>DATE(LEFT(表2[[#This Row],[交割单原始日期]],4),MID(表2[[#This Row],[交割单原始日期]],5,2),RIGHT(表2[[#This Row],[交割单原始日期]],2))</f>
        <v>44251</v>
      </c>
      <c r="B149" s="69" t="s">
        <v>753</v>
      </c>
      <c r="C149" s="84" t="s">
        <v>101</v>
      </c>
      <c r="D149" s="85" t="s">
        <v>111</v>
      </c>
      <c r="E149" s="86">
        <v>100</v>
      </c>
      <c r="F149" s="85">
        <v>1.3580000000000001</v>
      </c>
      <c r="G149" s="84">
        <v>135.69999999999999</v>
      </c>
      <c r="H149" s="106">
        <v>20210224</v>
      </c>
    </row>
    <row r="150" spans="1:8" x14ac:dyDescent="0.2">
      <c r="A150" s="87">
        <f>DATE(LEFT(表2[[#This Row],[交割单原始日期]],4),MID(表2[[#This Row],[交割单原始日期]],5,2),RIGHT(表2[[#This Row],[交割单原始日期]],2))</f>
        <v>44251</v>
      </c>
      <c r="B150" s="69" t="s">
        <v>755</v>
      </c>
      <c r="C150" s="84" t="s">
        <v>103</v>
      </c>
      <c r="D150" s="85" t="s">
        <v>111</v>
      </c>
      <c r="E150" s="86">
        <v>100</v>
      </c>
      <c r="F150" s="85">
        <v>1.147</v>
      </c>
      <c r="G150" s="84">
        <v>114.6</v>
      </c>
      <c r="H150" s="106">
        <v>20210224</v>
      </c>
    </row>
    <row r="151" spans="1:8" x14ac:dyDescent="0.2">
      <c r="A151" s="87">
        <f>DATE(LEFT(表2[[#This Row],[交割单原始日期]],4),MID(表2[[#This Row],[交割单原始日期]],5,2),RIGHT(表2[[#This Row],[交割单原始日期]],2))</f>
        <v>44251</v>
      </c>
      <c r="B151" s="69" t="s">
        <v>751</v>
      </c>
      <c r="C151" s="84" t="s">
        <v>97</v>
      </c>
      <c r="D151" s="85" t="s">
        <v>111</v>
      </c>
      <c r="E151" s="86">
        <v>100</v>
      </c>
      <c r="F151" s="85">
        <v>1.133</v>
      </c>
      <c r="G151" s="84">
        <v>113.2</v>
      </c>
      <c r="H151" s="106">
        <v>20210224</v>
      </c>
    </row>
    <row r="152" spans="1:8" x14ac:dyDescent="0.2">
      <c r="A152" s="87">
        <f>DATE(LEFT(表2[[#This Row],[交割单原始日期]],4),MID(表2[[#This Row],[交割单原始日期]],5,2),RIGHT(表2[[#This Row],[交割单原始日期]],2))</f>
        <v>44251</v>
      </c>
      <c r="B152" s="69" t="s">
        <v>745</v>
      </c>
      <c r="C152" s="84" t="s">
        <v>98</v>
      </c>
      <c r="D152" s="85" t="s">
        <v>110</v>
      </c>
      <c r="E152" s="86">
        <v>100</v>
      </c>
      <c r="F152" s="85">
        <v>4.3979999999999997</v>
      </c>
      <c r="G152" s="84">
        <v>-439.9</v>
      </c>
      <c r="H152" s="106">
        <v>20210224</v>
      </c>
    </row>
    <row r="153" spans="1:8" x14ac:dyDescent="0.2">
      <c r="A153" s="87">
        <f>DATE(LEFT(表2[[#This Row],[交割单原始日期]],4),MID(表2[[#This Row],[交割单原始日期]],5,2),RIGHT(表2[[#This Row],[交割单原始日期]],2))</f>
        <v>44251</v>
      </c>
      <c r="B153" s="69" t="s">
        <v>749</v>
      </c>
      <c r="C153" s="84" t="s">
        <v>104</v>
      </c>
      <c r="D153" s="85" t="s">
        <v>110</v>
      </c>
      <c r="E153" s="86">
        <v>100</v>
      </c>
      <c r="F153" s="85">
        <v>2.5430000000000001</v>
      </c>
      <c r="G153" s="84">
        <v>-254.4</v>
      </c>
      <c r="H153" s="106">
        <v>20210224</v>
      </c>
    </row>
    <row r="154" spans="1:8" x14ac:dyDescent="0.2">
      <c r="A154" s="87">
        <f>DATE(LEFT(表2[[#This Row],[交割单原始日期]],4),MID(表2[[#This Row],[交割单原始日期]],5,2),RIGHT(表2[[#This Row],[交割单原始日期]],2))</f>
        <v>44251</v>
      </c>
      <c r="B154" s="69" t="s">
        <v>754</v>
      </c>
      <c r="C154" s="84" t="s">
        <v>102</v>
      </c>
      <c r="D154" s="85" t="s">
        <v>110</v>
      </c>
      <c r="E154" s="86">
        <v>100</v>
      </c>
      <c r="F154" s="85">
        <v>1.89</v>
      </c>
      <c r="G154" s="84">
        <v>-189.1</v>
      </c>
      <c r="H154" s="106">
        <v>20210224</v>
      </c>
    </row>
    <row r="155" spans="1:8" x14ac:dyDescent="0.2">
      <c r="A155" s="87">
        <f>DATE(LEFT(表2[[#This Row],[交割单原始日期]],4),MID(表2[[#This Row],[交割单原始日期]],5,2),RIGHT(表2[[#This Row],[交割单原始日期]],2))</f>
        <v>44252</v>
      </c>
      <c r="B155" s="69" t="s">
        <v>755</v>
      </c>
      <c r="C155" s="84" t="s">
        <v>103</v>
      </c>
      <c r="D155" s="85" t="s">
        <v>111</v>
      </c>
      <c r="E155" s="86">
        <v>300</v>
      </c>
      <c r="F155" s="85">
        <v>1.157</v>
      </c>
      <c r="G155" s="84">
        <v>347</v>
      </c>
      <c r="H155" s="106">
        <v>20210225</v>
      </c>
    </row>
    <row r="156" spans="1:8" x14ac:dyDescent="0.2">
      <c r="A156" s="87">
        <f>DATE(LEFT(表2[[#This Row],[交割单原始日期]],4),MID(表2[[#This Row],[交割单原始日期]],5,2),RIGHT(表2[[#This Row],[交割单原始日期]],2))</f>
        <v>44252</v>
      </c>
      <c r="B156" s="69" t="s">
        <v>746</v>
      </c>
      <c r="C156" s="84" t="s">
        <v>96</v>
      </c>
      <c r="D156" s="85" t="s">
        <v>111</v>
      </c>
      <c r="E156" s="86">
        <v>100</v>
      </c>
      <c r="F156" s="85">
        <v>2.3849999999999998</v>
      </c>
      <c r="G156" s="84">
        <v>238.4</v>
      </c>
      <c r="H156" s="106">
        <v>20210225</v>
      </c>
    </row>
    <row r="157" spans="1:8" x14ac:dyDescent="0.2">
      <c r="A157" s="87">
        <f>DATE(LEFT(表2[[#This Row],[交割单原始日期]],4),MID(表2[[#This Row],[交割单原始日期]],5,2),RIGHT(表2[[#This Row],[交割单原始日期]],2))</f>
        <v>44252</v>
      </c>
      <c r="B157" s="69" t="s">
        <v>751</v>
      </c>
      <c r="C157" s="84" t="s">
        <v>97</v>
      </c>
      <c r="D157" s="85" t="s">
        <v>111</v>
      </c>
      <c r="E157" s="86">
        <v>100</v>
      </c>
      <c r="F157" s="85">
        <v>1.143</v>
      </c>
      <c r="G157" s="84">
        <v>114.2</v>
      </c>
      <c r="H157" s="106">
        <v>20210225</v>
      </c>
    </row>
    <row r="158" spans="1:8" x14ac:dyDescent="0.2">
      <c r="A158" s="87">
        <f>DATE(LEFT(表2[[#This Row],[交割单原始日期]],4),MID(表2[[#This Row],[交割单原始日期]],5,2),RIGHT(表2[[#This Row],[交割单原始日期]],2))</f>
        <v>44252</v>
      </c>
      <c r="B158" s="69" t="s">
        <v>747</v>
      </c>
      <c r="C158" s="84" t="s">
        <v>99</v>
      </c>
      <c r="D158" s="85" t="s">
        <v>110</v>
      </c>
      <c r="E158" s="86">
        <v>1200</v>
      </c>
      <c r="F158" s="85">
        <v>2.827</v>
      </c>
      <c r="G158" s="84">
        <v>-3392.74</v>
      </c>
      <c r="H158" s="106">
        <v>20210225</v>
      </c>
    </row>
    <row r="159" spans="1:8" x14ac:dyDescent="0.2">
      <c r="A159" s="87">
        <f>DATE(LEFT(表2[[#This Row],[交割单原始日期]],4),MID(表2[[#This Row],[交割单原始日期]],5,2),RIGHT(表2[[#This Row],[交割单原始日期]],2))</f>
        <v>44252</v>
      </c>
      <c r="B159" s="69" t="s">
        <v>749</v>
      </c>
      <c r="C159" s="84" t="s">
        <v>104</v>
      </c>
      <c r="D159" s="85" t="s">
        <v>110</v>
      </c>
      <c r="E159" s="86">
        <v>1400</v>
      </c>
      <c r="F159" s="85">
        <v>2.4860000000000002</v>
      </c>
      <c r="G159" s="84">
        <v>-3480.75</v>
      </c>
      <c r="H159" s="106">
        <v>20210225</v>
      </c>
    </row>
    <row r="160" spans="1:8" x14ac:dyDescent="0.2">
      <c r="A160" s="87">
        <f>DATE(LEFT(表2[[#This Row],[交割单原始日期]],4),MID(表2[[#This Row],[交割单原始日期]],5,2),RIGHT(表2[[#This Row],[交割单原始日期]],2))</f>
        <v>44252</v>
      </c>
      <c r="B160" s="69" t="s">
        <v>756</v>
      </c>
      <c r="C160" s="84" t="s">
        <v>105</v>
      </c>
      <c r="D160" s="85" t="s">
        <v>111</v>
      </c>
      <c r="E160" s="86">
        <v>4100</v>
      </c>
      <c r="F160" s="85">
        <v>2.4489999999999998</v>
      </c>
      <c r="G160" s="84">
        <v>10039.9</v>
      </c>
      <c r="H160" s="106">
        <v>20210225</v>
      </c>
    </row>
    <row r="161" spans="1:8" x14ac:dyDescent="0.2">
      <c r="A161" s="87">
        <f>DATE(LEFT(表2[[#This Row],[交割单原始日期]],4),MID(表2[[#This Row],[交割单原始日期]],5,2),RIGHT(表2[[#This Row],[交割单原始日期]],2))</f>
        <v>44252</v>
      </c>
      <c r="B161" s="69" t="s">
        <v>754</v>
      </c>
      <c r="C161" s="84" t="s">
        <v>102</v>
      </c>
      <c r="D161" s="85" t="s">
        <v>110</v>
      </c>
      <c r="E161" s="86">
        <v>1900</v>
      </c>
      <c r="F161" s="85">
        <v>1.8620000000000001</v>
      </c>
      <c r="G161" s="84">
        <v>-3538.15</v>
      </c>
      <c r="H161" s="106">
        <v>20210225</v>
      </c>
    </row>
    <row r="162" spans="1:8" x14ac:dyDescent="0.2">
      <c r="A162" s="87">
        <f>DATE(LEFT(表2[[#This Row],[交割单原始日期]],4),MID(表2[[#This Row],[交割单原始日期]],5,2),RIGHT(表2[[#This Row],[交割单原始日期]],2))</f>
        <v>44253</v>
      </c>
      <c r="B162" s="69" t="s">
        <v>751</v>
      </c>
      <c r="C162" s="84" t="s">
        <v>97</v>
      </c>
      <c r="D162" s="85" t="s">
        <v>111</v>
      </c>
      <c r="E162" s="86">
        <v>100</v>
      </c>
      <c r="F162" s="85">
        <v>1.1279999999999999</v>
      </c>
      <c r="G162" s="84">
        <v>112.7</v>
      </c>
      <c r="H162" s="106">
        <v>20210226</v>
      </c>
    </row>
    <row r="163" spans="1:8" x14ac:dyDescent="0.2">
      <c r="A163" s="87">
        <f>DATE(LEFT(表2[[#This Row],[交割单原始日期]],4),MID(表2[[#This Row],[交割单原始日期]],5,2),RIGHT(表2[[#This Row],[交割单原始日期]],2))</f>
        <v>44253</v>
      </c>
      <c r="B163" s="69" t="s">
        <v>748</v>
      </c>
      <c r="C163" s="84" t="s">
        <v>130</v>
      </c>
      <c r="D163" s="85" t="s">
        <v>110</v>
      </c>
      <c r="E163" s="86">
        <v>9700</v>
      </c>
      <c r="F163" s="85">
        <v>1.6910000000000001</v>
      </c>
      <c r="G163" s="84">
        <v>-16404.34</v>
      </c>
      <c r="H163" s="106">
        <v>20210226</v>
      </c>
    </row>
    <row r="164" spans="1:8" x14ac:dyDescent="0.2">
      <c r="A164" s="87">
        <f>DATE(LEFT(表2[[#This Row],[交割单原始日期]],4),MID(表2[[#This Row],[交割单原始日期]],5,2),RIGHT(表2[[#This Row],[交割单原始日期]],2))</f>
        <v>44253</v>
      </c>
      <c r="B164" s="69" t="s">
        <v>754</v>
      </c>
      <c r="C164" s="84" t="s">
        <v>102</v>
      </c>
      <c r="D164" s="85" t="s">
        <v>110</v>
      </c>
      <c r="E164" s="86">
        <v>200</v>
      </c>
      <c r="F164" s="85">
        <v>1.835</v>
      </c>
      <c r="G164" s="84">
        <v>-367.1</v>
      </c>
      <c r="H164" s="106">
        <v>20210226</v>
      </c>
    </row>
    <row r="165" spans="1:8" x14ac:dyDescent="0.2">
      <c r="A165" s="87">
        <f>DATE(LEFT(表2[[#This Row],[交割单原始日期]],4),MID(表2[[#This Row],[交割单原始日期]],5,2),RIGHT(表2[[#This Row],[交割单原始日期]],2))</f>
        <v>44253</v>
      </c>
      <c r="B165" s="69" t="s">
        <v>754</v>
      </c>
      <c r="C165" s="84" t="s">
        <v>102</v>
      </c>
      <c r="D165" s="85" t="s">
        <v>111</v>
      </c>
      <c r="E165" s="86">
        <v>100</v>
      </c>
      <c r="F165" s="85">
        <v>1.8</v>
      </c>
      <c r="G165" s="84">
        <v>179.9</v>
      </c>
      <c r="H165" s="106">
        <v>20210226</v>
      </c>
    </row>
    <row r="166" spans="1:8" x14ac:dyDescent="0.2">
      <c r="A166" s="87">
        <f>DATE(LEFT(表2[[#This Row],[交割单原始日期]],4),MID(表2[[#This Row],[交割单原始日期]],5,2),RIGHT(表2[[#This Row],[交割单原始日期]],2))</f>
        <v>44253</v>
      </c>
      <c r="B166" s="69" t="s">
        <v>754</v>
      </c>
      <c r="C166" s="84" t="s">
        <v>102</v>
      </c>
      <c r="D166" s="85" t="s">
        <v>111</v>
      </c>
      <c r="E166" s="86">
        <v>9100</v>
      </c>
      <c r="F166" s="85">
        <v>1.7689999999999999</v>
      </c>
      <c r="G166" s="84">
        <v>16096.29</v>
      </c>
      <c r="H166" s="106">
        <v>20210226</v>
      </c>
    </row>
    <row r="167" spans="1:8" x14ac:dyDescent="0.2">
      <c r="A167" s="87">
        <f>DATE(LEFT(表2[[#This Row],[交割单原始日期]],4),MID(表2[[#This Row],[交割单原始日期]],5,2),RIGHT(表2[[#This Row],[交割单原始日期]],2))</f>
        <v>44256</v>
      </c>
      <c r="B167" s="69" t="s">
        <v>754</v>
      </c>
      <c r="C167" s="84" t="s">
        <v>102</v>
      </c>
      <c r="D167" s="85" t="s">
        <v>111</v>
      </c>
      <c r="E167" s="86">
        <v>200</v>
      </c>
      <c r="F167" s="85">
        <v>1.7729999999999999</v>
      </c>
      <c r="G167" s="84">
        <v>354.5</v>
      </c>
      <c r="H167" s="106">
        <v>20210301</v>
      </c>
    </row>
    <row r="168" spans="1:8" x14ac:dyDescent="0.2">
      <c r="A168" s="87">
        <f>DATE(LEFT(表2[[#This Row],[交割单原始日期]],4),MID(表2[[#This Row],[交割单原始日期]],5,2),RIGHT(表2[[#This Row],[交割单原始日期]],2))</f>
        <v>44256</v>
      </c>
      <c r="B168" s="69" t="s">
        <v>748</v>
      </c>
      <c r="C168" s="84" t="s">
        <v>130</v>
      </c>
      <c r="D168" s="85" t="s">
        <v>110</v>
      </c>
      <c r="E168" s="86">
        <v>200</v>
      </c>
      <c r="F168" s="85">
        <v>1.7150000000000001</v>
      </c>
      <c r="G168" s="84">
        <v>-343.1</v>
      </c>
      <c r="H168" s="106">
        <v>20210301</v>
      </c>
    </row>
    <row r="169" spans="1:8" x14ac:dyDescent="0.2">
      <c r="A169" s="87">
        <f>DATE(LEFT(表2[[#This Row],[交割单原始日期]],4),MID(表2[[#This Row],[交割单原始日期]],5,2),RIGHT(表2[[#This Row],[交割单原始日期]],2))</f>
        <v>44257</v>
      </c>
      <c r="B169" s="69" t="s">
        <v>755</v>
      </c>
      <c r="C169" s="84" t="s">
        <v>103</v>
      </c>
      <c r="D169" s="85" t="s">
        <v>111</v>
      </c>
      <c r="E169" s="86">
        <v>100</v>
      </c>
      <c r="F169" s="85">
        <v>1.1479999999999999</v>
      </c>
      <c r="G169" s="84">
        <v>114.7</v>
      </c>
      <c r="H169" s="106">
        <v>20210302</v>
      </c>
    </row>
    <row r="170" spans="1:8" x14ac:dyDescent="0.2">
      <c r="A170" s="87">
        <f>DATE(LEFT(表2[[#This Row],[交割单原始日期]],4),MID(表2[[#This Row],[交割单原始日期]],5,2),RIGHT(表2[[#This Row],[交割单原始日期]],2))</f>
        <v>44257</v>
      </c>
      <c r="B170" s="69" t="s">
        <v>753</v>
      </c>
      <c r="C170" s="84" t="s">
        <v>101</v>
      </c>
      <c r="D170" s="85" t="s">
        <v>110</v>
      </c>
      <c r="E170" s="86">
        <v>100</v>
      </c>
      <c r="F170" s="85">
        <v>1.321</v>
      </c>
      <c r="G170" s="84">
        <v>-132.19999999999999</v>
      </c>
      <c r="H170" s="106">
        <v>20210302</v>
      </c>
    </row>
    <row r="171" spans="1:8" x14ac:dyDescent="0.2">
      <c r="A171" s="87">
        <f>DATE(LEFT(表2[[#This Row],[交割单原始日期]],4),MID(表2[[#This Row],[交割单原始日期]],5,2),RIGHT(表2[[#This Row],[交割单原始日期]],2))</f>
        <v>44263</v>
      </c>
      <c r="B171" s="69" t="s">
        <v>751</v>
      </c>
      <c r="C171" s="84" t="s">
        <v>97</v>
      </c>
      <c r="D171" s="85" t="s">
        <v>111</v>
      </c>
      <c r="E171" s="86">
        <v>2500</v>
      </c>
      <c r="F171" s="85">
        <v>1.1279999999999999</v>
      </c>
      <c r="G171" s="84">
        <v>2819.72</v>
      </c>
      <c r="H171" s="106">
        <v>20210308</v>
      </c>
    </row>
    <row r="172" spans="1:8" x14ac:dyDescent="0.2">
      <c r="A172" s="87">
        <f>DATE(LEFT(表2[[#This Row],[交割单原始日期]],4),MID(表2[[#This Row],[交割单原始日期]],5,2),RIGHT(表2[[#This Row],[交割单原始日期]],2))</f>
        <v>44263</v>
      </c>
      <c r="B172" s="69" t="s">
        <v>753</v>
      </c>
      <c r="C172" s="84" t="s">
        <v>101</v>
      </c>
      <c r="D172" s="85" t="s">
        <v>111</v>
      </c>
      <c r="E172" s="86">
        <v>4600</v>
      </c>
      <c r="F172" s="85">
        <v>1.2709999999999999</v>
      </c>
      <c r="G172" s="84">
        <v>5846.02</v>
      </c>
      <c r="H172" s="106">
        <v>20210308</v>
      </c>
    </row>
    <row r="173" spans="1:8" x14ac:dyDescent="0.2">
      <c r="A173" s="87">
        <f>DATE(LEFT(表2[[#This Row],[交割单原始日期]],4),MID(表2[[#This Row],[交割单原始日期]],5,2),RIGHT(表2[[#This Row],[交割单原始日期]],2))</f>
        <v>44263</v>
      </c>
      <c r="B173" s="69" t="s">
        <v>755</v>
      </c>
      <c r="C173" s="84" t="s">
        <v>103</v>
      </c>
      <c r="D173" s="85" t="s">
        <v>111</v>
      </c>
      <c r="E173" s="86">
        <v>2400</v>
      </c>
      <c r="F173" s="85">
        <v>1.141</v>
      </c>
      <c r="G173" s="84">
        <v>2738.13</v>
      </c>
      <c r="H173" s="106">
        <v>20210308</v>
      </c>
    </row>
    <row r="174" spans="1:8" x14ac:dyDescent="0.2">
      <c r="A174" s="87">
        <f>DATE(LEFT(表2[[#This Row],[交割单原始日期]],4),MID(表2[[#This Row],[交割单原始日期]],5,2),RIGHT(表2[[#This Row],[交割单原始日期]],2))</f>
        <v>44263</v>
      </c>
      <c r="B174" s="69" t="s">
        <v>747</v>
      </c>
      <c r="C174" s="84" t="s">
        <v>99</v>
      </c>
      <c r="D174" s="85" t="s">
        <v>110</v>
      </c>
      <c r="E174" s="86">
        <v>700</v>
      </c>
      <c r="F174" s="85">
        <v>2.726</v>
      </c>
      <c r="G174" s="84">
        <v>-1908.39</v>
      </c>
      <c r="H174" s="106">
        <v>20210308</v>
      </c>
    </row>
    <row r="175" spans="1:8" x14ac:dyDescent="0.2">
      <c r="A175" s="87">
        <f>DATE(LEFT(表2[[#This Row],[交割单原始日期]],4),MID(表2[[#This Row],[交割单原始日期]],5,2),RIGHT(表2[[#This Row],[交割单原始日期]],2))</f>
        <v>44263</v>
      </c>
      <c r="B175" s="69" t="s">
        <v>745</v>
      </c>
      <c r="C175" s="84" t="s">
        <v>98</v>
      </c>
      <c r="D175" s="85" t="s">
        <v>110</v>
      </c>
      <c r="E175" s="86">
        <v>700</v>
      </c>
      <c r="F175" s="85">
        <v>4.1959999999999997</v>
      </c>
      <c r="G175" s="84">
        <v>-2937.49</v>
      </c>
      <c r="H175" s="106">
        <v>20210308</v>
      </c>
    </row>
    <row r="176" spans="1:8" x14ac:dyDescent="0.2">
      <c r="A176" s="87">
        <f>DATE(LEFT(表2[[#This Row],[交割单原始日期]],4),MID(表2[[#This Row],[交割单原始日期]],5,2),RIGHT(表2[[#This Row],[交割单原始日期]],2))</f>
        <v>44263</v>
      </c>
      <c r="B176" s="69" t="s">
        <v>746</v>
      </c>
      <c r="C176" s="84" t="s">
        <v>96</v>
      </c>
      <c r="D176" s="85" t="s">
        <v>110</v>
      </c>
      <c r="E176" s="86">
        <v>900</v>
      </c>
      <c r="F176" s="85">
        <v>2.343</v>
      </c>
      <c r="G176" s="84">
        <v>-2108.91</v>
      </c>
      <c r="H176" s="106">
        <v>20210308</v>
      </c>
    </row>
    <row r="177" spans="1:8" x14ac:dyDescent="0.2">
      <c r="A177" s="87">
        <f>DATE(LEFT(表2[[#This Row],[交割单原始日期]],4),MID(表2[[#This Row],[交割单原始日期]],5,2),RIGHT(表2[[#This Row],[交割单原始日期]],2))</f>
        <v>44263</v>
      </c>
      <c r="B177" s="69" t="s">
        <v>749</v>
      </c>
      <c r="C177" s="84" t="s">
        <v>104</v>
      </c>
      <c r="D177" s="85" t="s">
        <v>110</v>
      </c>
      <c r="E177" s="86">
        <v>1000</v>
      </c>
      <c r="F177" s="85">
        <v>2.335</v>
      </c>
      <c r="G177" s="84">
        <v>-2335.23</v>
      </c>
      <c r="H177" s="106">
        <v>20210308</v>
      </c>
    </row>
    <row r="178" spans="1:8" x14ac:dyDescent="0.2">
      <c r="A178" s="87">
        <f>DATE(LEFT(表2[[#This Row],[交割单原始日期]],4),MID(表2[[#This Row],[交割单原始日期]],5,2),RIGHT(表2[[#This Row],[交割单原始日期]],2))</f>
        <v>44263</v>
      </c>
      <c r="B178" s="69" t="s">
        <v>748</v>
      </c>
      <c r="C178" s="84" t="s">
        <v>130</v>
      </c>
      <c r="D178" s="85" t="s">
        <v>110</v>
      </c>
      <c r="E178" s="86">
        <v>1600</v>
      </c>
      <c r="F178" s="85">
        <v>1.61</v>
      </c>
      <c r="G178" s="84">
        <v>-2576.2600000000002</v>
      </c>
      <c r="H178" s="106">
        <v>20210308</v>
      </c>
    </row>
    <row r="179" spans="1:8" x14ac:dyDescent="0.2">
      <c r="A179" s="87">
        <v>44263</v>
      </c>
      <c r="B179" s="69" t="s">
        <v>744</v>
      </c>
      <c r="C179" s="84" t="s">
        <v>151</v>
      </c>
      <c r="D179" s="85" t="s">
        <v>111</v>
      </c>
      <c r="E179" s="86"/>
      <c r="F179" s="85"/>
      <c r="G179" s="84">
        <v>892.92</v>
      </c>
      <c r="H179" s="106"/>
    </row>
    <row r="180" spans="1:8" x14ac:dyDescent="0.2">
      <c r="A180" s="87">
        <f>DATE(LEFT(表2[[#This Row],[交割单原始日期]],4),MID(表2[[#This Row],[交割单原始日期]],5,2),RIGHT(表2[[#This Row],[交割单原始日期]],2))</f>
        <v>44264</v>
      </c>
      <c r="B180" s="69" t="s">
        <v>751</v>
      </c>
      <c r="C180" s="84" t="s">
        <v>97</v>
      </c>
      <c r="D180" s="85" t="s">
        <v>111</v>
      </c>
      <c r="E180" s="86">
        <v>400</v>
      </c>
      <c r="F180" s="85">
        <v>1.1619999999999999</v>
      </c>
      <c r="G180" s="84">
        <v>464.7</v>
      </c>
      <c r="H180" s="106">
        <v>20210309</v>
      </c>
    </row>
    <row r="181" spans="1:8" x14ac:dyDescent="0.2">
      <c r="A181" s="87">
        <f>DATE(LEFT(表2[[#This Row],[交割单原始日期]],4),MID(表2[[#This Row],[交割单原始日期]],5,2),RIGHT(表2[[#This Row],[交割单原始日期]],2))</f>
        <v>44264</v>
      </c>
      <c r="B181" s="69" t="s">
        <v>755</v>
      </c>
      <c r="C181" s="84" t="s">
        <v>103</v>
      </c>
      <c r="D181" s="85" t="s">
        <v>111</v>
      </c>
      <c r="E181" s="86">
        <v>300</v>
      </c>
      <c r="F181" s="85">
        <v>1.1639999999999999</v>
      </c>
      <c r="G181" s="84">
        <v>349.1</v>
      </c>
      <c r="H181" s="106">
        <v>20210309</v>
      </c>
    </row>
    <row r="182" spans="1:8" x14ac:dyDescent="0.2">
      <c r="A182" s="87">
        <f>DATE(LEFT(表2[[#This Row],[交割单原始日期]],4),MID(表2[[#This Row],[交割单原始日期]],5,2),RIGHT(表2[[#This Row],[交割单原始日期]],2))</f>
        <v>44264</v>
      </c>
      <c r="B182" s="69" t="s">
        <v>746</v>
      </c>
      <c r="C182" s="84" t="s">
        <v>96</v>
      </c>
      <c r="D182" s="85" t="s">
        <v>111</v>
      </c>
      <c r="E182" s="86">
        <v>100</v>
      </c>
      <c r="F182" s="85">
        <v>2.3679999999999999</v>
      </c>
      <c r="G182" s="84">
        <v>236.7</v>
      </c>
      <c r="H182" s="106">
        <v>20210309</v>
      </c>
    </row>
    <row r="183" spans="1:8" x14ac:dyDescent="0.2">
      <c r="A183" s="87">
        <f>DATE(LEFT(表2[[#This Row],[交割单原始日期]],4),MID(表2[[#This Row],[交割单原始日期]],5,2),RIGHT(表2[[#This Row],[交割单原始日期]],2))</f>
        <v>44264</v>
      </c>
      <c r="B183" s="69" t="s">
        <v>753</v>
      </c>
      <c r="C183" s="84" t="s">
        <v>101</v>
      </c>
      <c r="D183" s="85" t="s">
        <v>111</v>
      </c>
      <c r="E183" s="86">
        <v>100</v>
      </c>
      <c r="F183" s="85">
        <v>1.2829999999999999</v>
      </c>
      <c r="G183" s="84">
        <v>128.19999999999999</v>
      </c>
      <c r="H183" s="106">
        <v>20210309</v>
      </c>
    </row>
    <row r="184" spans="1:8" x14ac:dyDescent="0.2">
      <c r="A184" s="87">
        <f>DATE(LEFT(表2[[#This Row],[交割单原始日期]],4),MID(表2[[#This Row],[交割单原始日期]],5,2),RIGHT(表2[[#This Row],[交割单原始日期]],2))</f>
        <v>44264</v>
      </c>
      <c r="B184" s="69" t="s">
        <v>749</v>
      </c>
      <c r="C184" s="84" t="s">
        <v>104</v>
      </c>
      <c r="D184" s="85" t="s">
        <v>110</v>
      </c>
      <c r="E184" s="86">
        <v>200</v>
      </c>
      <c r="F184" s="85">
        <v>2.2909999999999999</v>
      </c>
      <c r="G184" s="84">
        <v>-458.3</v>
      </c>
      <c r="H184" s="106">
        <v>20210309</v>
      </c>
    </row>
    <row r="185" spans="1:8" x14ac:dyDescent="0.2">
      <c r="A185" s="87">
        <f>DATE(LEFT(表2[[#This Row],[交割单原始日期]],4),MID(表2[[#This Row],[交割单原始日期]],5,2),RIGHT(表2[[#This Row],[交割单原始日期]],2))</f>
        <v>44264</v>
      </c>
      <c r="B185" s="69" t="s">
        <v>745</v>
      </c>
      <c r="C185" s="84" t="s">
        <v>98</v>
      </c>
      <c r="D185" s="85" t="s">
        <v>110</v>
      </c>
      <c r="E185" s="86">
        <v>100</v>
      </c>
      <c r="F185" s="85">
        <v>4.165</v>
      </c>
      <c r="G185" s="84">
        <v>-416.6</v>
      </c>
      <c r="H185" s="106">
        <v>20210309</v>
      </c>
    </row>
    <row r="186" spans="1:8" x14ac:dyDescent="0.2">
      <c r="A186" s="87">
        <f>DATE(LEFT(表2[[#This Row],[交割单原始日期]],4),MID(表2[[#This Row],[交割单原始日期]],5,2),RIGHT(表2[[#This Row],[交割单原始日期]],2))</f>
        <v>44264</v>
      </c>
      <c r="B186" s="69" t="s">
        <v>748</v>
      </c>
      <c r="C186" s="84" t="s">
        <v>130</v>
      </c>
      <c r="D186" s="85" t="s">
        <v>110</v>
      </c>
      <c r="E186" s="86">
        <v>400</v>
      </c>
      <c r="F186" s="85">
        <v>1.5640000000000001</v>
      </c>
      <c r="G186" s="84">
        <v>-625.70000000000005</v>
      </c>
      <c r="H186" s="106">
        <v>20210309</v>
      </c>
    </row>
    <row r="187" spans="1:8" x14ac:dyDescent="0.2">
      <c r="A187" s="87">
        <f>DATE(LEFT(表2[[#This Row],[交割单原始日期]],4),MID(表2[[#This Row],[交割单原始日期]],5,2),RIGHT(表2[[#This Row],[交割单原始日期]],2))</f>
        <v>44265</v>
      </c>
      <c r="B187" s="69" t="s">
        <v>755</v>
      </c>
      <c r="C187" s="84" t="s">
        <v>103</v>
      </c>
      <c r="D187" s="85" t="s">
        <v>111</v>
      </c>
      <c r="E187" s="86">
        <v>16000</v>
      </c>
      <c r="F187" s="85">
        <v>1.181</v>
      </c>
      <c r="G187" s="84">
        <v>18894.11</v>
      </c>
      <c r="H187" s="106">
        <v>20210310</v>
      </c>
    </row>
    <row r="188" spans="1:8" x14ac:dyDescent="0.2">
      <c r="A188" s="87">
        <f>DATE(LEFT(表2[[#This Row],[交割单原始日期]],4),MID(表2[[#This Row],[交割单原始日期]],5,2),RIGHT(表2[[#This Row],[交割单原始日期]],2))</f>
        <v>44265</v>
      </c>
      <c r="B188" s="69" t="s">
        <v>753</v>
      </c>
      <c r="C188" s="84" t="s">
        <v>101</v>
      </c>
      <c r="D188" s="85" t="s">
        <v>111</v>
      </c>
      <c r="E188" s="86">
        <v>14600</v>
      </c>
      <c r="F188" s="85">
        <v>1.2869999999999999</v>
      </c>
      <c r="G188" s="84">
        <v>18788.32</v>
      </c>
      <c r="H188" s="106">
        <v>20210310</v>
      </c>
    </row>
    <row r="189" spans="1:8" x14ac:dyDescent="0.2">
      <c r="A189" s="87">
        <f>DATE(LEFT(表2[[#This Row],[交割单原始日期]],4),MID(表2[[#This Row],[交割单原始日期]],5,2),RIGHT(表2[[#This Row],[交割单原始日期]],2))</f>
        <v>44265</v>
      </c>
      <c r="B189" s="69" t="s">
        <v>750</v>
      </c>
      <c r="C189" s="84" t="s">
        <v>742</v>
      </c>
      <c r="D189" s="85" t="s">
        <v>110</v>
      </c>
      <c r="E189" s="86">
        <v>22700</v>
      </c>
      <c r="F189" s="85">
        <v>1.2370000000000001</v>
      </c>
      <c r="G189" s="84">
        <v>-28082.71</v>
      </c>
      <c r="H189" s="106">
        <v>20210310</v>
      </c>
    </row>
    <row r="190" spans="1:8" x14ac:dyDescent="0.2">
      <c r="A190" s="87">
        <f>DATE(LEFT(表2[[#This Row],[交割单原始日期]],4),MID(表2[[#This Row],[交割单原始日期]],5,2),RIGHT(表2[[#This Row],[交割单原始日期]],2))</f>
        <v>44265</v>
      </c>
      <c r="B190" s="69" t="s">
        <v>751</v>
      </c>
      <c r="C190" s="84" t="s">
        <v>97</v>
      </c>
      <c r="D190" s="85" t="s">
        <v>110</v>
      </c>
      <c r="E190" s="86">
        <v>7900</v>
      </c>
      <c r="F190" s="85">
        <v>1.175</v>
      </c>
      <c r="G190" s="84">
        <v>-9283.43</v>
      </c>
      <c r="H190" s="106">
        <v>20210310</v>
      </c>
    </row>
    <row r="191" spans="1:8" x14ac:dyDescent="0.2">
      <c r="A191" s="87">
        <f>DATE(LEFT(表2[[#This Row],[交割单原始日期]],4),MID(表2[[#This Row],[交割单原始日期]],5,2),RIGHT(表2[[#This Row],[交割单原始日期]],2))</f>
        <v>44265</v>
      </c>
      <c r="B191" s="69" t="s">
        <v>749</v>
      </c>
      <c r="C191" s="84" t="s">
        <v>104</v>
      </c>
      <c r="D191" s="85" t="s">
        <v>110</v>
      </c>
      <c r="E191" s="86">
        <v>100</v>
      </c>
      <c r="F191" s="85">
        <v>2.2749999999999999</v>
      </c>
      <c r="G191" s="84">
        <v>-227.6</v>
      </c>
      <c r="H191" s="106">
        <v>20210310</v>
      </c>
    </row>
    <row r="192" spans="1:8" x14ac:dyDescent="0.2">
      <c r="A192" s="87">
        <f>DATE(LEFT(表2[[#This Row],[交割单原始日期]],4),MID(表2[[#This Row],[交割单原始日期]],5,2),RIGHT(表2[[#This Row],[交割单原始日期]],2))</f>
        <v>44265</v>
      </c>
      <c r="B192" s="69" t="s">
        <v>748</v>
      </c>
      <c r="C192" s="84" t="s">
        <v>130</v>
      </c>
      <c r="D192" s="85" t="s">
        <v>110</v>
      </c>
      <c r="E192" s="86">
        <v>100</v>
      </c>
      <c r="F192" s="85">
        <v>1.5589999999999999</v>
      </c>
      <c r="G192" s="84">
        <v>-156</v>
      </c>
      <c r="H192" s="106">
        <v>20210310</v>
      </c>
    </row>
    <row r="193" spans="3:8" x14ac:dyDescent="0.2">
      <c r="C193" s="84"/>
      <c r="D193" s="85"/>
      <c r="E193" s="86"/>
      <c r="F193" s="85"/>
      <c r="G193" s="84"/>
      <c r="H193" s="106"/>
    </row>
    <row r="194" spans="3:8" x14ac:dyDescent="0.2">
      <c r="C194" s="84"/>
      <c r="D194" s="85"/>
      <c r="E194" s="86"/>
      <c r="F194" s="85"/>
      <c r="G194" s="84"/>
      <c r="H194" s="10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2400-CD29-4457-BE4D-594DF5B25656}">
  <sheetPr>
    <tabColor theme="1"/>
  </sheetPr>
  <dimension ref="A1:D351"/>
  <sheetViews>
    <sheetView workbookViewId="0">
      <selection activeCell="E27" sqref="E27"/>
    </sheetView>
  </sheetViews>
  <sheetFormatPr defaultRowHeight="14.25" x14ac:dyDescent="0.2"/>
  <cols>
    <col min="1" max="1" width="11.875" bestFit="1" customWidth="1"/>
    <col min="2" max="3" width="12.625" bestFit="1" customWidth="1"/>
    <col min="4" max="4" width="10.125" bestFit="1" customWidth="1"/>
    <col min="5" max="5" width="12.625" bestFit="1" customWidth="1"/>
    <col min="6" max="6" width="10.125" bestFit="1" customWidth="1"/>
    <col min="7" max="15" width="11.125" bestFit="1" customWidth="1"/>
    <col min="16" max="17" width="12.125" bestFit="1" customWidth="1"/>
    <col min="18" max="18" width="7.375" bestFit="1" customWidth="1"/>
    <col min="19" max="19" width="8.625" bestFit="1" customWidth="1"/>
    <col min="20" max="20" width="7.125" bestFit="1" customWidth="1"/>
  </cols>
  <sheetData>
    <row r="1" spans="1:4" x14ac:dyDescent="0.2">
      <c r="A1" t="s">
        <v>758</v>
      </c>
      <c r="B1" t="s">
        <v>759</v>
      </c>
      <c r="C1" t="s">
        <v>740</v>
      </c>
      <c r="D1" t="s">
        <v>741</v>
      </c>
    </row>
    <row r="2" spans="1:4" x14ac:dyDescent="0.2">
      <c r="A2" s="71" t="s">
        <v>374</v>
      </c>
      <c r="B2" s="71" t="s">
        <v>299</v>
      </c>
      <c r="C2">
        <v>1.3009999999999999</v>
      </c>
      <c r="D2" s="71">
        <v>810185</v>
      </c>
    </row>
    <row r="3" spans="1:4" x14ac:dyDescent="0.2">
      <c r="A3" s="71" t="s">
        <v>375</v>
      </c>
      <c r="B3" s="71" t="s">
        <v>300</v>
      </c>
      <c r="C3">
        <v>1.288</v>
      </c>
      <c r="D3" s="71">
        <v>1205577</v>
      </c>
    </row>
    <row r="4" spans="1:4" x14ac:dyDescent="0.2">
      <c r="A4" s="71" t="s">
        <v>376</v>
      </c>
      <c r="B4" s="71" t="s">
        <v>301</v>
      </c>
      <c r="C4">
        <v>1.2909999999999999</v>
      </c>
      <c r="D4" s="71">
        <v>946672</v>
      </c>
    </row>
    <row r="5" spans="1:4" x14ac:dyDescent="0.2">
      <c r="A5" s="71" t="s">
        <v>377</v>
      </c>
      <c r="B5" s="71" t="s">
        <v>302</v>
      </c>
      <c r="C5">
        <v>1.298</v>
      </c>
      <c r="D5" s="71">
        <v>4032897</v>
      </c>
    </row>
    <row r="6" spans="1:4" x14ac:dyDescent="0.2">
      <c r="A6" s="71" t="s">
        <v>378</v>
      </c>
      <c r="B6" s="71" t="s">
        <v>303</v>
      </c>
      <c r="C6">
        <v>3.609</v>
      </c>
      <c r="D6" s="71">
        <v>2244</v>
      </c>
    </row>
    <row r="7" spans="1:4" x14ac:dyDescent="0.2">
      <c r="A7" s="71" t="s">
        <v>286</v>
      </c>
      <c r="B7" s="71" t="s">
        <v>304</v>
      </c>
      <c r="C7">
        <v>3.524</v>
      </c>
      <c r="D7" s="71">
        <v>3099882</v>
      </c>
    </row>
    <row r="8" spans="1:4" x14ac:dyDescent="0.2">
      <c r="A8" s="71" t="s">
        <v>379</v>
      </c>
      <c r="B8" s="71" t="s">
        <v>305</v>
      </c>
      <c r="C8">
        <v>3.5720000000000001</v>
      </c>
      <c r="D8" s="71">
        <v>21287</v>
      </c>
    </row>
    <row r="9" spans="1:4" x14ac:dyDescent="0.2">
      <c r="A9" s="71" t="s">
        <v>287</v>
      </c>
      <c r="B9" s="71" t="s">
        <v>306</v>
      </c>
      <c r="C9">
        <v>3.49</v>
      </c>
      <c r="D9" s="71">
        <v>451438</v>
      </c>
    </row>
    <row r="10" spans="1:4" x14ac:dyDescent="0.2">
      <c r="A10" s="71" t="s">
        <v>380</v>
      </c>
      <c r="B10" s="71" t="s">
        <v>307</v>
      </c>
      <c r="C10">
        <v>3.573</v>
      </c>
      <c r="D10" s="71">
        <v>23173</v>
      </c>
    </row>
    <row r="11" spans="1:4" x14ac:dyDescent="0.2">
      <c r="A11" s="71" t="s">
        <v>381</v>
      </c>
      <c r="B11" s="71" t="s">
        <v>308</v>
      </c>
      <c r="C11">
        <v>3.573</v>
      </c>
      <c r="D11" s="71">
        <v>16864</v>
      </c>
    </row>
    <row r="12" spans="1:4" x14ac:dyDescent="0.2">
      <c r="A12" s="71" t="s">
        <v>382</v>
      </c>
      <c r="B12" s="71" t="s">
        <v>309</v>
      </c>
      <c r="C12">
        <v>3.5590000000000002</v>
      </c>
      <c r="D12" s="71">
        <v>26874</v>
      </c>
    </row>
    <row r="13" spans="1:4" x14ac:dyDescent="0.2">
      <c r="A13" s="71" t="s">
        <v>383</v>
      </c>
      <c r="B13" s="71" t="s">
        <v>310</v>
      </c>
      <c r="C13">
        <v>0.91100000000000003</v>
      </c>
      <c r="D13" s="71">
        <v>187491</v>
      </c>
    </row>
    <row r="14" spans="1:4" x14ac:dyDescent="0.2">
      <c r="A14" s="71" t="s">
        <v>384</v>
      </c>
      <c r="B14" s="71" t="s">
        <v>311</v>
      </c>
      <c r="C14">
        <v>0.875</v>
      </c>
      <c r="D14" s="71">
        <v>159878</v>
      </c>
    </row>
    <row r="15" spans="1:4" x14ac:dyDescent="0.2">
      <c r="A15" s="71" t="s">
        <v>385</v>
      </c>
      <c r="B15" s="71" t="s">
        <v>312</v>
      </c>
      <c r="C15">
        <v>0.93700000000000006</v>
      </c>
      <c r="D15" s="71">
        <v>82274</v>
      </c>
    </row>
    <row r="16" spans="1:4" x14ac:dyDescent="0.2">
      <c r="A16" s="71" t="s">
        <v>386</v>
      </c>
      <c r="B16" s="71" t="s">
        <v>313</v>
      </c>
      <c r="C16">
        <v>0.94299999999999995</v>
      </c>
      <c r="D16" s="71">
        <v>195840</v>
      </c>
    </row>
    <row r="17" spans="1:4" x14ac:dyDescent="0.2">
      <c r="A17" s="71" t="s">
        <v>387</v>
      </c>
      <c r="B17" s="71" t="s">
        <v>314</v>
      </c>
      <c r="C17">
        <v>0.89</v>
      </c>
      <c r="D17" s="71">
        <v>174720</v>
      </c>
    </row>
    <row r="18" spans="1:4" x14ac:dyDescent="0.2">
      <c r="A18" s="71" t="s">
        <v>388</v>
      </c>
      <c r="B18" s="71" t="s">
        <v>315</v>
      </c>
      <c r="C18">
        <v>0.90300000000000002</v>
      </c>
      <c r="D18" s="71">
        <v>104832</v>
      </c>
    </row>
    <row r="19" spans="1:4" x14ac:dyDescent="0.2">
      <c r="A19" s="71" t="s">
        <v>389</v>
      </c>
      <c r="B19" s="71" t="s">
        <v>316</v>
      </c>
      <c r="C19">
        <v>0.95799999999999996</v>
      </c>
      <c r="D19" s="71">
        <v>1026080</v>
      </c>
    </row>
    <row r="20" spans="1:4" x14ac:dyDescent="0.2">
      <c r="A20" s="71" t="s">
        <v>390</v>
      </c>
      <c r="B20" s="71" t="s">
        <v>317</v>
      </c>
      <c r="C20">
        <v>0.96599999999999997</v>
      </c>
      <c r="D20" s="71">
        <v>66223</v>
      </c>
    </row>
    <row r="21" spans="1:4" x14ac:dyDescent="0.2">
      <c r="A21" s="71" t="s">
        <v>391</v>
      </c>
      <c r="B21" s="71" t="s">
        <v>318</v>
      </c>
      <c r="C21">
        <v>0.98399999999999999</v>
      </c>
      <c r="D21" s="71">
        <v>262011</v>
      </c>
    </row>
    <row r="22" spans="1:4" x14ac:dyDescent="0.2">
      <c r="A22" s="71" t="s">
        <v>392</v>
      </c>
      <c r="B22" s="71" t="s">
        <v>319</v>
      </c>
      <c r="C22">
        <v>0.91500000000000004</v>
      </c>
      <c r="D22" s="71">
        <v>110396</v>
      </c>
    </row>
    <row r="23" spans="1:4" x14ac:dyDescent="0.2">
      <c r="A23" s="71" t="s">
        <v>393</v>
      </c>
      <c r="B23" s="71" t="s">
        <v>320</v>
      </c>
      <c r="C23">
        <v>0.92800000000000005</v>
      </c>
      <c r="D23" s="71">
        <v>136308</v>
      </c>
    </row>
    <row r="24" spans="1:4" x14ac:dyDescent="0.2">
      <c r="A24" s="71" t="s">
        <v>394</v>
      </c>
      <c r="B24" s="71" t="s">
        <v>321</v>
      </c>
      <c r="C24">
        <v>0.875</v>
      </c>
      <c r="D24" s="71">
        <v>80824</v>
      </c>
    </row>
    <row r="25" spans="1:4" x14ac:dyDescent="0.2">
      <c r="A25" s="71" t="s">
        <v>395</v>
      </c>
      <c r="B25" s="71" t="s">
        <v>322</v>
      </c>
      <c r="C25">
        <v>0.91800000000000004</v>
      </c>
      <c r="D25" s="71">
        <v>61823</v>
      </c>
    </row>
    <row r="26" spans="1:4" x14ac:dyDescent="0.2">
      <c r="A26" s="71" t="s">
        <v>396</v>
      </c>
      <c r="B26" s="71" t="s">
        <v>323</v>
      </c>
      <c r="C26">
        <v>0.99199999999999999</v>
      </c>
      <c r="D26" s="71">
        <v>1432313</v>
      </c>
    </row>
    <row r="27" spans="1:4" x14ac:dyDescent="0.2">
      <c r="A27" s="71" t="s">
        <v>397</v>
      </c>
      <c r="B27" s="71" t="s">
        <v>318</v>
      </c>
      <c r="C27">
        <v>0.83</v>
      </c>
      <c r="D27" s="71">
        <v>84342</v>
      </c>
    </row>
    <row r="28" spans="1:4" x14ac:dyDescent="0.2">
      <c r="A28" s="71" t="s">
        <v>398</v>
      </c>
      <c r="B28" s="71" t="s">
        <v>324</v>
      </c>
      <c r="C28">
        <v>0.84899999999999998</v>
      </c>
      <c r="D28" s="71">
        <v>1051160</v>
      </c>
    </row>
    <row r="29" spans="1:4" x14ac:dyDescent="0.2">
      <c r="A29" s="71" t="s">
        <v>399</v>
      </c>
      <c r="B29" s="71" t="s">
        <v>312</v>
      </c>
      <c r="C29">
        <v>0.96299999999999997</v>
      </c>
      <c r="D29" s="71">
        <v>444436</v>
      </c>
    </row>
    <row r="30" spans="1:4" x14ac:dyDescent="0.2">
      <c r="A30" s="71" t="s">
        <v>400</v>
      </c>
      <c r="B30" s="71" t="s">
        <v>325</v>
      </c>
      <c r="C30">
        <v>0.879</v>
      </c>
      <c r="D30" s="71">
        <v>104277</v>
      </c>
    </row>
    <row r="31" spans="1:4" x14ac:dyDescent="0.2">
      <c r="A31" s="71" t="s">
        <v>401</v>
      </c>
      <c r="B31" s="71" t="s">
        <v>326</v>
      </c>
      <c r="C31">
        <v>0.89</v>
      </c>
      <c r="D31" s="71">
        <v>71299</v>
      </c>
    </row>
    <row r="32" spans="1:4" x14ac:dyDescent="0.2">
      <c r="A32" s="71" t="s">
        <v>402</v>
      </c>
      <c r="B32" s="71" t="s">
        <v>327</v>
      </c>
      <c r="C32">
        <v>0.86099999999999999</v>
      </c>
      <c r="D32" s="71">
        <v>301288</v>
      </c>
    </row>
    <row r="33" spans="1:4" x14ac:dyDescent="0.2">
      <c r="A33" s="71" t="s">
        <v>403</v>
      </c>
      <c r="B33" s="71" t="s">
        <v>328</v>
      </c>
      <c r="C33">
        <v>0.94699999999999995</v>
      </c>
      <c r="D33" s="71">
        <v>245108</v>
      </c>
    </row>
    <row r="34" spans="1:4" x14ac:dyDescent="0.2">
      <c r="A34" s="71" t="s">
        <v>404</v>
      </c>
      <c r="B34" s="71" t="s">
        <v>329</v>
      </c>
      <c r="C34">
        <v>0.96699999999999997</v>
      </c>
      <c r="D34" s="71">
        <v>252656</v>
      </c>
    </row>
    <row r="35" spans="1:4" x14ac:dyDescent="0.2">
      <c r="A35" s="71" t="s">
        <v>405</v>
      </c>
      <c r="B35" s="71" t="s">
        <v>330</v>
      </c>
      <c r="C35">
        <v>0.91400000000000003</v>
      </c>
      <c r="D35" s="71">
        <v>26928</v>
      </c>
    </row>
    <row r="36" spans="1:4" x14ac:dyDescent="0.2">
      <c r="A36" s="71" t="s">
        <v>406</v>
      </c>
      <c r="B36" s="71" t="s">
        <v>331</v>
      </c>
      <c r="C36">
        <v>1.24</v>
      </c>
      <c r="D36" s="71">
        <v>2348</v>
      </c>
    </row>
    <row r="37" spans="1:4" x14ac:dyDescent="0.2">
      <c r="A37" s="71" t="s">
        <v>407</v>
      </c>
      <c r="B37" s="71" t="s">
        <v>332</v>
      </c>
      <c r="C37">
        <v>1.026</v>
      </c>
      <c r="D37" s="71">
        <v>131889</v>
      </c>
    </row>
    <row r="38" spans="1:4" x14ac:dyDescent="0.2">
      <c r="A38" s="71" t="s">
        <v>408</v>
      </c>
      <c r="B38" s="71" t="s">
        <v>333</v>
      </c>
      <c r="C38">
        <v>1.3129999999999999</v>
      </c>
      <c r="D38" s="71">
        <v>2161</v>
      </c>
    </row>
    <row r="39" spans="1:4" x14ac:dyDescent="0.2">
      <c r="A39" s="71" t="s">
        <v>409</v>
      </c>
      <c r="B39" s="71" t="s">
        <v>312</v>
      </c>
      <c r="C39">
        <v>1.609</v>
      </c>
      <c r="D39" s="71">
        <v>38289</v>
      </c>
    </row>
    <row r="40" spans="1:4" x14ac:dyDescent="0.2">
      <c r="A40" s="71" t="s">
        <v>410</v>
      </c>
      <c r="B40" s="71" t="s">
        <v>334</v>
      </c>
      <c r="C40">
        <v>5.6849999999999996</v>
      </c>
      <c r="D40" s="71">
        <v>3728</v>
      </c>
    </row>
    <row r="41" spans="1:4" x14ac:dyDescent="0.2">
      <c r="A41" s="71" t="s">
        <v>411</v>
      </c>
      <c r="B41" s="71" t="s">
        <v>335</v>
      </c>
      <c r="C41">
        <v>0.876</v>
      </c>
      <c r="D41" s="71">
        <v>77208</v>
      </c>
    </row>
    <row r="42" spans="1:4" x14ac:dyDescent="0.2">
      <c r="A42" s="71" t="s">
        <v>412</v>
      </c>
      <c r="B42" s="71" t="s">
        <v>336</v>
      </c>
      <c r="C42">
        <v>0.86099999999999999</v>
      </c>
      <c r="D42" s="71">
        <v>175188</v>
      </c>
    </row>
    <row r="43" spans="1:4" x14ac:dyDescent="0.2">
      <c r="A43" s="71" t="s">
        <v>413</v>
      </c>
      <c r="B43" s="71" t="s">
        <v>337</v>
      </c>
      <c r="C43">
        <v>1.0760000000000001</v>
      </c>
      <c r="D43" s="71">
        <v>5676</v>
      </c>
    </row>
    <row r="44" spans="1:4" x14ac:dyDescent="0.2">
      <c r="A44" s="71" t="s">
        <v>414</v>
      </c>
      <c r="B44" s="71" t="s">
        <v>338</v>
      </c>
      <c r="C44">
        <v>1.2549999999999999</v>
      </c>
      <c r="D44" s="71">
        <v>18558</v>
      </c>
    </row>
    <row r="45" spans="1:4" x14ac:dyDescent="0.2">
      <c r="A45" s="71" t="s">
        <v>184</v>
      </c>
      <c r="B45" s="71" t="s">
        <v>323</v>
      </c>
      <c r="C45">
        <v>0.96899999999999997</v>
      </c>
      <c r="D45" s="71">
        <v>785415</v>
      </c>
    </row>
    <row r="46" spans="1:4" x14ac:dyDescent="0.2">
      <c r="A46" s="71" t="s">
        <v>415</v>
      </c>
      <c r="B46" s="71" t="s">
        <v>339</v>
      </c>
      <c r="C46">
        <v>1.329</v>
      </c>
      <c r="D46" s="71">
        <v>13226</v>
      </c>
    </row>
    <row r="47" spans="1:4" x14ac:dyDescent="0.2">
      <c r="A47" s="71" t="s">
        <v>416</v>
      </c>
      <c r="B47" s="71" t="s">
        <v>340</v>
      </c>
      <c r="C47">
        <v>1.359</v>
      </c>
      <c r="D47" s="71">
        <v>41942</v>
      </c>
    </row>
    <row r="48" spans="1:4" x14ac:dyDescent="0.2">
      <c r="A48" s="71" t="s">
        <v>417</v>
      </c>
      <c r="B48" s="71" t="s">
        <v>312</v>
      </c>
      <c r="C48">
        <v>1.204</v>
      </c>
      <c r="D48" s="71">
        <v>48018</v>
      </c>
    </row>
    <row r="49" spans="1:4" x14ac:dyDescent="0.2">
      <c r="A49" s="71" t="s">
        <v>418</v>
      </c>
      <c r="B49" s="71" t="s">
        <v>341</v>
      </c>
      <c r="C49">
        <v>5.351</v>
      </c>
      <c r="D49" s="71">
        <v>921</v>
      </c>
    </row>
    <row r="50" spans="1:4" x14ac:dyDescent="0.2">
      <c r="A50" s="71" t="s">
        <v>419</v>
      </c>
      <c r="B50" s="71" t="s">
        <v>312</v>
      </c>
      <c r="C50">
        <v>1.304</v>
      </c>
      <c r="D50" s="71">
        <v>61</v>
      </c>
    </row>
    <row r="51" spans="1:4" x14ac:dyDescent="0.2">
      <c r="A51" s="71" t="s">
        <v>420</v>
      </c>
      <c r="B51" s="71" t="s">
        <v>325</v>
      </c>
      <c r="C51">
        <v>1.4039999999999999</v>
      </c>
      <c r="D51" s="71">
        <v>7008</v>
      </c>
    </row>
    <row r="52" spans="1:4" x14ac:dyDescent="0.2">
      <c r="A52" s="71" t="s">
        <v>421</v>
      </c>
      <c r="B52" s="71" t="s">
        <v>331</v>
      </c>
      <c r="C52">
        <v>1.2889999999999999</v>
      </c>
      <c r="D52" s="71">
        <v>136057</v>
      </c>
    </row>
    <row r="53" spans="1:4" x14ac:dyDescent="0.2">
      <c r="A53" s="71" t="s">
        <v>422</v>
      </c>
      <c r="B53" s="71" t="s">
        <v>342</v>
      </c>
      <c r="C53">
        <v>1.0529999999999999</v>
      </c>
      <c r="D53" s="71">
        <v>6593340</v>
      </c>
    </row>
    <row r="54" spans="1:4" x14ac:dyDescent="0.2">
      <c r="A54" s="71" t="s">
        <v>423</v>
      </c>
      <c r="B54" s="71" t="s">
        <v>343</v>
      </c>
      <c r="C54">
        <v>1.4690000000000001</v>
      </c>
      <c r="D54" s="71">
        <v>57414</v>
      </c>
    </row>
    <row r="55" spans="1:4" x14ac:dyDescent="0.2">
      <c r="A55" s="71" t="s">
        <v>424</v>
      </c>
      <c r="B55" s="71" t="s">
        <v>344</v>
      </c>
      <c r="C55">
        <v>1.32</v>
      </c>
      <c r="D55" s="71">
        <v>126989</v>
      </c>
    </row>
    <row r="56" spans="1:4" x14ac:dyDescent="0.2">
      <c r="A56" s="71" t="s">
        <v>425</v>
      </c>
      <c r="B56" s="71" t="s">
        <v>330</v>
      </c>
      <c r="C56">
        <v>1.111</v>
      </c>
      <c r="D56" s="71">
        <v>17319</v>
      </c>
    </row>
    <row r="57" spans="1:4" x14ac:dyDescent="0.2">
      <c r="A57" s="71" t="s">
        <v>426</v>
      </c>
      <c r="B57" s="71" t="s">
        <v>312</v>
      </c>
      <c r="C57">
        <v>1.3859999999999999</v>
      </c>
      <c r="D57" s="71">
        <v>136540</v>
      </c>
    </row>
    <row r="58" spans="1:4" x14ac:dyDescent="0.2">
      <c r="A58" s="71" t="s">
        <v>427</v>
      </c>
      <c r="B58" s="71" t="s">
        <v>345</v>
      </c>
      <c r="C58">
        <v>0.84499999999999997</v>
      </c>
      <c r="D58" s="71">
        <v>590797</v>
      </c>
    </row>
    <row r="59" spans="1:4" x14ac:dyDescent="0.2">
      <c r="A59" s="71" t="s">
        <v>176</v>
      </c>
      <c r="B59" s="71" t="s">
        <v>318</v>
      </c>
      <c r="C59">
        <v>1.915</v>
      </c>
      <c r="D59" s="71">
        <v>1078932</v>
      </c>
    </row>
    <row r="60" spans="1:4" x14ac:dyDescent="0.2">
      <c r="A60" s="71" t="s">
        <v>428</v>
      </c>
      <c r="B60" s="71" t="s">
        <v>346</v>
      </c>
      <c r="C60">
        <v>1.071</v>
      </c>
      <c r="D60" s="71">
        <v>4636</v>
      </c>
    </row>
    <row r="61" spans="1:4" x14ac:dyDescent="0.2">
      <c r="A61" s="71" t="s">
        <v>429</v>
      </c>
      <c r="B61" s="71" t="s">
        <v>347</v>
      </c>
      <c r="C61">
        <v>5.4390000000000001</v>
      </c>
      <c r="D61" s="71">
        <v>14535</v>
      </c>
    </row>
    <row r="62" spans="1:4" x14ac:dyDescent="0.2">
      <c r="A62" s="71" t="s">
        <v>183</v>
      </c>
      <c r="B62" s="71" t="s">
        <v>312</v>
      </c>
      <c r="C62">
        <v>1.6539999999999999</v>
      </c>
      <c r="D62" s="71">
        <v>242667</v>
      </c>
    </row>
    <row r="63" spans="1:4" x14ac:dyDescent="0.2">
      <c r="A63" s="71" t="s">
        <v>430</v>
      </c>
      <c r="B63" s="71" t="s">
        <v>348</v>
      </c>
      <c r="C63">
        <v>1.204</v>
      </c>
      <c r="D63" s="71">
        <v>97706</v>
      </c>
    </row>
    <row r="64" spans="1:4" x14ac:dyDescent="0.2">
      <c r="A64" s="71" t="s">
        <v>431</v>
      </c>
      <c r="B64" s="71" t="s">
        <v>349</v>
      </c>
      <c r="C64">
        <v>1.0669999999999999</v>
      </c>
      <c r="D64" s="71">
        <v>186</v>
      </c>
    </row>
    <row r="65" spans="1:4" x14ac:dyDescent="0.2">
      <c r="A65" s="71" t="s">
        <v>432</v>
      </c>
      <c r="B65" s="71" t="s">
        <v>350</v>
      </c>
      <c r="C65">
        <v>1.3460000000000001</v>
      </c>
      <c r="D65" s="71">
        <v>25875</v>
      </c>
    </row>
    <row r="66" spans="1:4" x14ac:dyDescent="0.2">
      <c r="A66" s="71" t="s">
        <v>433</v>
      </c>
      <c r="B66" s="71" t="s">
        <v>351</v>
      </c>
      <c r="C66">
        <v>1.3049999999999999</v>
      </c>
      <c r="D66" s="71">
        <v>47735</v>
      </c>
    </row>
    <row r="67" spans="1:4" x14ac:dyDescent="0.2">
      <c r="A67" s="71" t="s">
        <v>434</v>
      </c>
      <c r="B67" s="71" t="s">
        <v>352</v>
      </c>
      <c r="C67">
        <v>1.292</v>
      </c>
      <c r="D67" s="71">
        <v>527</v>
      </c>
    </row>
    <row r="68" spans="1:4" x14ac:dyDescent="0.2">
      <c r="A68" s="71" t="s">
        <v>435</v>
      </c>
      <c r="B68" s="71" t="s">
        <v>353</v>
      </c>
      <c r="C68">
        <v>3.1520000000000001</v>
      </c>
      <c r="D68" s="71">
        <v>40548</v>
      </c>
    </row>
    <row r="69" spans="1:4" x14ac:dyDescent="0.2">
      <c r="A69" s="71" t="s">
        <v>436</v>
      </c>
      <c r="B69" s="71" t="s">
        <v>354</v>
      </c>
      <c r="C69">
        <v>1.37</v>
      </c>
      <c r="D69" s="71">
        <v>2978</v>
      </c>
    </row>
    <row r="70" spans="1:4" x14ac:dyDescent="0.2">
      <c r="A70" s="71" t="s">
        <v>437</v>
      </c>
      <c r="B70" s="71" t="s">
        <v>311</v>
      </c>
      <c r="C70">
        <v>1.33</v>
      </c>
      <c r="D70" s="71">
        <v>53</v>
      </c>
    </row>
    <row r="71" spans="1:4" x14ac:dyDescent="0.2">
      <c r="A71" s="71" t="s">
        <v>438</v>
      </c>
      <c r="B71" s="71" t="s">
        <v>355</v>
      </c>
      <c r="C71">
        <v>1.0920000000000001</v>
      </c>
      <c r="D71" s="71">
        <v>9184</v>
      </c>
    </row>
    <row r="72" spans="1:4" x14ac:dyDescent="0.2">
      <c r="A72" s="71" t="s">
        <v>439</v>
      </c>
      <c r="B72" s="71" t="s">
        <v>312</v>
      </c>
      <c r="C72">
        <v>0.89500000000000002</v>
      </c>
      <c r="D72" s="71">
        <v>70128</v>
      </c>
    </row>
    <row r="73" spans="1:4" x14ac:dyDescent="0.2">
      <c r="A73" s="71" t="s">
        <v>440</v>
      </c>
      <c r="B73" s="71" t="s">
        <v>356</v>
      </c>
      <c r="C73">
        <v>1.2829999999999999</v>
      </c>
      <c r="D73" s="71">
        <v>205878</v>
      </c>
    </row>
    <row r="74" spans="1:4" x14ac:dyDescent="0.2">
      <c r="A74" s="71" t="s">
        <v>441</v>
      </c>
      <c r="B74" s="71" t="s">
        <v>357</v>
      </c>
      <c r="C74">
        <v>5.2370000000000001</v>
      </c>
      <c r="D74" s="71">
        <v>255407</v>
      </c>
    </row>
    <row r="75" spans="1:4" x14ac:dyDescent="0.2">
      <c r="A75" s="71" t="s">
        <v>442</v>
      </c>
      <c r="B75" s="71" t="s">
        <v>358</v>
      </c>
      <c r="C75">
        <v>5.7549999999999999</v>
      </c>
      <c r="D75" s="71">
        <v>1318</v>
      </c>
    </row>
    <row r="76" spans="1:4" x14ac:dyDescent="0.2">
      <c r="A76" s="71" t="s">
        <v>443</v>
      </c>
      <c r="B76" s="71" t="s">
        <v>359</v>
      </c>
      <c r="C76">
        <v>5.6559999999999997</v>
      </c>
      <c r="D76" s="71">
        <v>29305</v>
      </c>
    </row>
    <row r="77" spans="1:4" x14ac:dyDescent="0.2">
      <c r="A77" s="71" t="s">
        <v>444</v>
      </c>
      <c r="B77" s="71" t="s">
        <v>320</v>
      </c>
      <c r="C77">
        <v>0.88400000000000001</v>
      </c>
      <c r="D77" s="71">
        <v>279239</v>
      </c>
    </row>
    <row r="78" spans="1:4" x14ac:dyDescent="0.2">
      <c r="A78" s="71" t="s">
        <v>445</v>
      </c>
      <c r="B78" s="71" t="s">
        <v>360</v>
      </c>
      <c r="C78">
        <v>1.33</v>
      </c>
      <c r="D78" s="71">
        <v>4750</v>
      </c>
    </row>
    <row r="79" spans="1:4" x14ac:dyDescent="0.2">
      <c r="A79" s="71" t="s">
        <v>446</v>
      </c>
      <c r="B79" s="71" t="s">
        <v>361</v>
      </c>
      <c r="C79">
        <v>1.1659999999999999</v>
      </c>
      <c r="D79" s="71">
        <v>25487</v>
      </c>
    </row>
    <row r="80" spans="1:4" x14ac:dyDescent="0.2">
      <c r="A80" s="71" t="s">
        <v>447</v>
      </c>
      <c r="B80" s="71" t="s">
        <v>312</v>
      </c>
      <c r="C80">
        <v>1.31</v>
      </c>
      <c r="D80" s="71">
        <v>27464</v>
      </c>
    </row>
    <row r="81" spans="1:4" x14ac:dyDescent="0.2">
      <c r="A81" s="71" t="s">
        <v>193</v>
      </c>
      <c r="B81" s="71" t="s">
        <v>362</v>
      </c>
      <c r="C81">
        <v>0.91500000000000004</v>
      </c>
      <c r="D81" s="71">
        <v>444284</v>
      </c>
    </row>
    <row r="82" spans="1:4" x14ac:dyDescent="0.2">
      <c r="A82" s="71" t="s">
        <v>448</v>
      </c>
      <c r="B82" s="71" t="s">
        <v>312</v>
      </c>
      <c r="C82">
        <v>0.91</v>
      </c>
      <c r="D82" s="71">
        <v>249852</v>
      </c>
    </row>
    <row r="83" spans="1:4" x14ac:dyDescent="0.2">
      <c r="A83" s="71" t="s">
        <v>449</v>
      </c>
      <c r="B83" s="71" t="s">
        <v>363</v>
      </c>
      <c r="C83">
        <v>0.90100000000000002</v>
      </c>
      <c r="D83" s="71">
        <v>291018</v>
      </c>
    </row>
    <row r="84" spans="1:4" x14ac:dyDescent="0.2">
      <c r="A84" s="71" t="s">
        <v>189</v>
      </c>
      <c r="B84" s="71" t="s">
        <v>364</v>
      </c>
      <c r="C84">
        <v>1.39</v>
      </c>
      <c r="D84" s="71">
        <v>980204</v>
      </c>
    </row>
    <row r="85" spans="1:4" x14ac:dyDescent="0.2">
      <c r="A85" s="71" t="s">
        <v>450</v>
      </c>
      <c r="B85" s="71" t="s">
        <v>365</v>
      </c>
      <c r="C85">
        <v>1.5069999999999999</v>
      </c>
      <c r="D85" s="71">
        <v>865345</v>
      </c>
    </row>
    <row r="86" spans="1:4" x14ac:dyDescent="0.2">
      <c r="A86" s="71" t="s">
        <v>451</v>
      </c>
      <c r="B86" s="71" t="s">
        <v>366</v>
      </c>
      <c r="C86">
        <v>1.7949999999999999</v>
      </c>
      <c r="D86" s="71">
        <v>19283</v>
      </c>
    </row>
    <row r="87" spans="1:4" x14ac:dyDescent="0.2">
      <c r="A87" s="71" t="s">
        <v>452</v>
      </c>
      <c r="B87" s="71" t="s">
        <v>367</v>
      </c>
      <c r="C87">
        <v>1.2310000000000001</v>
      </c>
      <c r="D87" s="71">
        <v>224</v>
      </c>
    </row>
    <row r="88" spans="1:4" x14ac:dyDescent="0.2">
      <c r="A88" s="71" t="s">
        <v>200</v>
      </c>
      <c r="B88" s="71" t="s">
        <v>325</v>
      </c>
      <c r="C88">
        <v>1.1639999999999999</v>
      </c>
      <c r="D88" s="71">
        <v>268707</v>
      </c>
    </row>
    <row r="89" spans="1:4" x14ac:dyDescent="0.2">
      <c r="A89" s="71" t="s">
        <v>453</v>
      </c>
      <c r="B89" s="71" t="s">
        <v>330</v>
      </c>
      <c r="C89">
        <v>0.82499999999999996</v>
      </c>
      <c r="D89" s="71">
        <v>1499271</v>
      </c>
    </row>
    <row r="90" spans="1:4" x14ac:dyDescent="0.2">
      <c r="A90" s="71" t="s">
        <v>454</v>
      </c>
      <c r="B90" s="71" t="s">
        <v>368</v>
      </c>
      <c r="C90">
        <v>1.42</v>
      </c>
      <c r="D90" s="71">
        <v>3512</v>
      </c>
    </row>
    <row r="91" spans="1:4" x14ac:dyDescent="0.2">
      <c r="A91" s="71" t="s">
        <v>272</v>
      </c>
      <c r="B91" s="71" t="s">
        <v>312</v>
      </c>
      <c r="C91">
        <v>1.2110000000000001</v>
      </c>
      <c r="D91" s="71">
        <v>7842</v>
      </c>
    </row>
    <row r="92" spans="1:4" x14ac:dyDescent="0.2">
      <c r="A92" s="71" t="s">
        <v>455</v>
      </c>
      <c r="B92" s="71" t="s">
        <v>369</v>
      </c>
      <c r="C92">
        <v>1.454</v>
      </c>
      <c r="D92" s="71">
        <v>61177</v>
      </c>
    </row>
    <row r="93" spans="1:4" x14ac:dyDescent="0.2">
      <c r="A93" s="71" t="s">
        <v>456</v>
      </c>
      <c r="B93" s="71" t="s">
        <v>370</v>
      </c>
      <c r="C93">
        <v>0.96499999999999997</v>
      </c>
      <c r="D93" s="71">
        <v>649900</v>
      </c>
    </row>
    <row r="94" spans="1:4" x14ac:dyDescent="0.2">
      <c r="A94" s="71" t="s">
        <v>457</v>
      </c>
      <c r="B94" s="71" t="s">
        <v>325</v>
      </c>
      <c r="C94">
        <v>1.206</v>
      </c>
      <c r="D94" s="71">
        <v>6257</v>
      </c>
    </row>
    <row r="95" spans="1:4" x14ac:dyDescent="0.2">
      <c r="A95" s="71" t="s">
        <v>458</v>
      </c>
      <c r="B95" s="71" t="s">
        <v>371</v>
      </c>
      <c r="C95">
        <v>1.3</v>
      </c>
      <c r="D95" s="71">
        <v>30791</v>
      </c>
    </row>
    <row r="96" spans="1:4" x14ac:dyDescent="0.2">
      <c r="A96" s="71" t="s">
        <v>459</v>
      </c>
      <c r="B96" s="71" t="s">
        <v>372</v>
      </c>
      <c r="C96">
        <v>1.387</v>
      </c>
      <c r="D96" s="71">
        <v>1311</v>
      </c>
    </row>
    <row r="97" spans="1:4" x14ac:dyDescent="0.2">
      <c r="A97" s="71" t="s">
        <v>460</v>
      </c>
      <c r="B97" s="71" t="s">
        <v>373</v>
      </c>
      <c r="C97">
        <v>1.3149999999999999</v>
      </c>
      <c r="D97" s="71">
        <v>119132</v>
      </c>
    </row>
    <row r="98" spans="1:4" x14ac:dyDescent="0.2">
      <c r="A98" s="71" t="s">
        <v>461</v>
      </c>
      <c r="B98" s="71" t="s">
        <v>330</v>
      </c>
      <c r="C98">
        <v>1.1100000000000001</v>
      </c>
      <c r="D98" s="71">
        <v>84007</v>
      </c>
    </row>
    <row r="99" spans="1:4" x14ac:dyDescent="0.2">
      <c r="A99" s="71" t="s">
        <v>462</v>
      </c>
      <c r="B99" s="71" t="s">
        <v>330</v>
      </c>
      <c r="C99">
        <v>0.96199999999999997</v>
      </c>
      <c r="D99" s="71">
        <v>39226</v>
      </c>
    </row>
    <row r="100" spans="1:4" x14ac:dyDescent="0.2">
      <c r="A100" s="71" t="s">
        <v>173</v>
      </c>
      <c r="B100" s="71" t="s">
        <v>330</v>
      </c>
      <c r="C100">
        <v>1.0389999999999999</v>
      </c>
      <c r="D100" s="71">
        <v>2854459</v>
      </c>
    </row>
    <row r="101" spans="1:4" x14ac:dyDescent="0.2">
      <c r="A101" s="71" t="s">
        <v>169</v>
      </c>
      <c r="B101" s="71" t="s">
        <v>330</v>
      </c>
      <c r="C101">
        <v>1.512</v>
      </c>
      <c r="D101" s="71">
        <v>1902063</v>
      </c>
    </row>
    <row r="102" spans="1:4" x14ac:dyDescent="0.2">
      <c r="A102" s="71" t="s">
        <v>463</v>
      </c>
      <c r="B102" s="71" t="s">
        <v>330</v>
      </c>
      <c r="C102">
        <v>1.248</v>
      </c>
      <c r="D102" s="71">
        <v>19429</v>
      </c>
    </row>
    <row r="103" spans="1:4" x14ac:dyDescent="0.2">
      <c r="A103" s="71" t="s">
        <v>464</v>
      </c>
      <c r="B103" s="71" t="s">
        <v>330</v>
      </c>
      <c r="C103">
        <v>1.1579999999999999</v>
      </c>
      <c r="D103" s="71">
        <v>56337</v>
      </c>
    </row>
    <row r="104" spans="1:4" x14ac:dyDescent="0.2">
      <c r="A104" s="71" t="s">
        <v>175</v>
      </c>
      <c r="B104" s="71" t="s">
        <v>465</v>
      </c>
      <c r="C104">
        <v>1.667</v>
      </c>
      <c r="D104" s="71">
        <v>684663</v>
      </c>
    </row>
    <row r="105" spans="1:4" x14ac:dyDescent="0.2">
      <c r="A105" s="71" t="s">
        <v>466</v>
      </c>
      <c r="B105" s="71" t="s">
        <v>467</v>
      </c>
      <c r="C105">
        <v>1.121</v>
      </c>
      <c r="D105" s="71">
        <v>82858</v>
      </c>
    </row>
    <row r="106" spans="1:4" x14ac:dyDescent="0.2">
      <c r="A106" s="71" t="s">
        <v>192</v>
      </c>
      <c r="B106" s="71" t="s">
        <v>468</v>
      </c>
      <c r="C106">
        <v>1.17</v>
      </c>
      <c r="D106" s="71">
        <v>292050</v>
      </c>
    </row>
    <row r="107" spans="1:4" x14ac:dyDescent="0.2">
      <c r="A107" s="71" t="s">
        <v>469</v>
      </c>
      <c r="B107" s="71" t="s">
        <v>470</v>
      </c>
      <c r="C107">
        <v>1.262</v>
      </c>
      <c r="D107" s="71">
        <v>86813</v>
      </c>
    </row>
    <row r="108" spans="1:4" x14ac:dyDescent="0.2">
      <c r="A108" s="71" t="s">
        <v>471</v>
      </c>
      <c r="B108" s="71" t="s">
        <v>472</v>
      </c>
      <c r="C108">
        <v>1.1870000000000001</v>
      </c>
      <c r="D108" s="71">
        <v>58</v>
      </c>
    </row>
    <row r="109" spans="1:4" x14ac:dyDescent="0.2">
      <c r="A109" s="71" t="s">
        <v>237</v>
      </c>
      <c r="B109" s="71" t="s">
        <v>473</v>
      </c>
      <c r="C109">
        <v>1.008</v>
      </c>
      <c r="D109" s="71">
        <v>18683</v>
      </c>
    </row>
    <row r="110" spans="1:4" x14ac:dyDescent="0.2">
      <c r="A110" s="71" t="s">
        <v>140</v>
      </c>
      <c r="B110" s="71" t="s">
        <v>474</v>
      </c>
      <c r="C110">
        <v>2.7570000000000001</v>
      </c>
      <c r="D110" s="71">
        <v>83926</v>
      </c>
    </row>
    <row r="111" spans="1:4" x14ac:dyDescent="0.2">
      <c r="A111" s="71" t="s">
        <v>204</v>
      </c>
      <c r="B111" s="71" t="s">
        <v>475</v>
      </c>
      <c r="C111">
        <v>2.7269999999999999</v>
      </c>
      <c r="D111" s="71">
        <v>84244</v>
      </c>
    </row>
    <row r="112" spans="1:4" x14ac:dyDescent="0.2">
      <c r="A112" s="71" t="s">
        <v>476</v>
      </c>
      <c r="B112" s="71" t="s">
        <v>477</v>
      </c>
      <c r="C112">
        <v>1.302</v>
      </c>
      <c r="D112" s="71">
        <v>41690</v>
      </c>
    </row>
    <row r="113" spans="1:4" x14ac:dyDescent="0.2">
      <c r="A113" s="71" t="s">
        <v>132</v>
      </c>
      <c r="B113" s="71" t="s">
        <v>478</v>
      </c>
      <c r="C113">
        <v>2.4129999999999998</v>
      </c>
      <c r="D113" s="71">
        <v>155710</v>
      </c>
    </row>
    <row r="114" spans="1:4" x14ac:dyDescent="0.2">
      <c r="A114" s="71" t="s">
        <v>479</v>
      </c>
      <c r="B114" s="71" t="s">
        <v>480</v>
      </c>
      <c r="C114">
        <v>0.89700000000000002</v>
      </c>
      <c r="D114" s="71">
        <v>9383582</v>
      </c>
    </row>
    <row r="115" spans="1:4" x14ac:dyDescent="0.2">
      <c r="A115" s="71" t="s">
        <v>202</v>
      </c>
      <c r="B115" s="71" t="s">
        <v>481</v>
      </c>
      <c r="C115">
        <v>1.071</v>
      </c>
      <c r="D115" s="71">
        <v>231177</v>
      </c>
    </row>
    <row r="116" spans="1:4" x14ac:dyDescent="0.2">
      <c r="A116" s="71" t="s">
        <v>134</v>
      </c>
      <c r="B116" s="71" t="s">
        <v>482</v>
      </c>
      <c r="C116">
        <v>4.3239999999999998</v>
      </c>
      <c r="D116" s="71">
        <v>152869</v>
      </c>
    </row>
    <row r="117" spans="1:4" x14ac:dyDescent="0.2">
      <c r="A117" s="71" t="s">
        <v>483</v>
      </c>
      <c r="B117" s="71" t="s">
        <v>325</v>
      </c>
      <c r="C117">
        <v>1.202</v>
      </c>
      <c r="D117" s="71">
        <v>2713816</v>
      </c>
    </row>
    <row r="118" spans="1:4" x14ac:dyDescent="0.2">
      <c r="A118" s="71" t="s">
        <v>139</v>
      </c>
      <c r="B118" s="71" t="s">
        <v>484</v>
      </c>
      <c r="C118">
        <v>1.1870000000000001</v>
      </c>
      <c r="D118" s="71">
        <v>50184</v>
      </c>
    </row>
    <row r="119" spans="1:4" x14ac:dyDescent="0.2">
      <c r="A119" s="71" t="s">
        <v>284</v>
      </c>
      <c r="B119" s="71" t="s">
        <v>325</v>
      </c>
      <c r="C119">
        <v>2.2170000000000001</v>
      </c>
      <c r="D119" s="71">
        <v>2569975</v>
      </c>
    </row>
    <row r="120" spans="1:4" x14ac:dyDescent="0.2">
      <c r="A120" s="71" t="s">
        <v>137</v>
      </c>
      <c r="B120" s="71" t="s">
        <v>485</v>
      </c>
      <c r="C120">
        <v>1.1779999999999999</v>
      </c>
      <c r="D120" s="71">
        <v>127122</v>
      </c>
    </row>
    <row r="121" spans="1:4" x14ac:dyDescent="0.2">
      <c r="A121" s="71" t="s">
        <v>136</v>
      </c>
      <c r="B121" s="71" t="s">
        <v>486</v>
      </c>
      <c r="C121">
        <v>1.306</v>
      </c>
      <c r="D121" s="71">
        <v>30326</v>
      </c>
    </row>
    <row r="122" spans="1:4" x14ac:dyDescent="0.2">
      <c r="A122" s="71" t="s">
        <v>216</v>
      </c>
      <c r="B122" s="71" t="s">
        <v>487</v>
      </c>
      <c r="C122">
        <v>1.74</v>
      </c>
      <c r="D122" s="71">
        <v>72938</v>
      </c>
    </row>
    <row r="123" spans="1:4" x14ac:dyDescent="0.2">
      <c r="A123" s="71" t="s">
        <v>187</v>
      </c>
      <c r="B123" s="71" t="s">
        <v>349</v>
      </c>
      <c r="C123">
        <v>0.81699999999999995</v>
      </c>
      <c r="D123" s="71">
        <v>583615</v>
      </c>
    </row>
    <row r="124" spans="1:4" x14ac:dyDescent="0.2">
      <c r="A124" s="71" t="s">
        <v>488</v>
      </c>
      <c r="B124" s="71" t="s">
        <v>489</v>
      </c>
      <c r="C124">
        <v>1.4419999999999999</v>
      </c>
      <c r="D124" s="71">
        <v>301</v>
      </c>
    </row>
    <row r="125" spans="1:4" x14ac:dyDescent="0.2">
      <c r="A125" s="71" t="s">
        <v>265</v>
      </c>
      <c r="B125" s="71" t="s">
        <v>337</v>
      </c>
      <c r="C125">
        <v>1.1619999999999999</v>
      </c>
      <c r="D125" s="71">
        <v>201</v>
      </c>
    </row>
    <row r="126" spans="1:4" x14ac:dyDescent="0.2">
      <c r="A126" s="71" t="s">
        <v>490</v>
      </c>
      <c r="B126" s="71" t="s">
        <v>491</v>
      </c>
      <c r="C126">
        <v>1.39</v>
      </c>
      <c r="D126" s="71">
        <v>8656</v>
      </c>
    </row>
    <row r="127" spans="1:4" x14ac:dyDescent="0.2">
      <c r="A127" s="71" t="s">
        <v>199</v>
      </c>
      <c r="B127" s="71" t="s">
        <v>492</v>
      </c>
      <c r="C127">
        <v>1.506</v>
      </c>
      <c r="D127" s="71">
        <v>142697</v>
      </c>
    </row>
    <row r="128" spans="1:4" x14ac:dyDescent="0.2">
      <c r="A128" s="71" t="s">
        <v>160</v>
      </c>
      <c r="B128" s="71" t="s">
        <v>323</v>
      </c>
      <c r="C128">
        <v>1.056</v>
      </c>
      <c r="D128" s="71">
        <v>19810066</v>
      </c>
    </row>
    <row r="129" spans="1:4" x14ac:dyDescent="0.2">
      <c r="A129" s="71" t="s">
        <v>264</v>
      </c>
      <c r="B129" s="71" t="s">
        <v>493</v>
      </c>
      <c r="C129">
        <v>1.76</v>
      </c>
      <c r="D129" s="71">
        <v>328</v>
      </c>
    </row>
    <row r="130" spans="1:4" x14ac:dyDescent="0.2">
      <c r="A130" s="71" t="s">
        <v>224</v>
      </c>
      <c r="B130" s="71" t="s">
        <v>494</v>
      </c>
      <c r="C130">
        <v>1.288</v>
      </c>
      <c r="D130" s="71">
        <v>49558</v>
      </c>
    </row>
    <row r="131" spans="1:4" x14ac:dyDescent="0.2">
      <c r="A131" s="71" t="s">
        <v>172</v>
      </c>
      <c r="B131" s="71" t="s">
        <v>495</v>
      </c>
      <c r="C131">
        <v>1.2669999999999999</v>
      </c>
      <c r="D131" s="71">
        <v>2439330</v>
      </c>
    </row>
    <row r="132" spans="1:4" x14ac:dyDescent="0.2">
      <c r="A132" s="71" t="s">
        <v>241</v>
      </c>
      <c r="B132" s="71" t="s">
        <v>349</v>
      </c>
      <c r="C132">
        <v>0.85</v>
      </c>
      <c r="D132" s="71">
        <v>729</v>
      </c>
    </row>
    <row r="133" spans="1:4" x14ac:dyDescent="0.2">
      <c r="A133" s="71" t="s">
        <v>288</v>
      </c>
      <c r="B133" s="71" t="s">
        <v>496</v>
      </c>
      <c r="C133">
        <v>2.0270000000000001</v>
      </c>
      <c r="D133" s="71">
        <v>80904</v>
      </c>
    </row>
    <row r="134" spans="1:4" x14ac:dyDescent="0.2">
      <c r="A134" s="71" t="s">
        <v>171</v>
      </c>
      <c r="B134" s="71" t="s">
        <v>497</v>
      </c>
      <c r="C134">
        <v>1.0880000000000001</v>
      </c>
      <c r="D134" s="71">
        <v>2309977</v>
      </c>
    </row>
    <row r="135" spans="1:4" x14ac:dyDescent="0.2">
      <c r="A135" s="71" t="s">
        <v>219</v>
      </c>
      <c r="B135" s="71" t="s">
        <v>498</v>
      </c>
      <c r="C135">
        <v>1.1779999999999999</v>
      </c>
      <c r="D135" s="71">
        <v>43139</v>
      </c>
    </row>
    <row r="136" spans="1:4" x14ac:dyDescent="0.2">
      <c r="A136" s="71" t="s">
        <v>195</v>
      </c>
      <c r="B136" s="71" t="s">
        <v>323</v>
      </c>
      <c r="C136">
        <v>1.3029999999999999</v>
      </c>
      <c r="D136" s="71">
        <v>286018</v>
      </c>
    </row>
    <row r="137" spans="1:4" x14ac:dyDescent="0.2">
      <c r="A137" s="71" t="s">
        <v>499</v>
      </c>
      <c r="B137" s="71" t="s">
        <v>312</v>
      </c>
      <c r="C137">
        <v>1.464</v>
      </c>
      <c r="D137" s="71">
        <v>1004553</v>
      </c>
    </row>
    <row r="138" spans="1:4" x14ac:dyDescent="0.2">
      <c r="A138" s="71" t="s">
        <v>170</v>
      </c>
      <c r="B138" s="71" t="s">
        <v>500</v>
      </c>
      <c r="C138">
        <v>2.2690000000000001</v>
      </c>
      <c r="D138" s="71">
        <v>1222789</v>
      </c>
    </row>
    <row r="139" spans="1:4" x14ac:dyDescent="0.2">
      <c r="A139" s="71" t="s">
        <v>501</v>
      </c>
      <c r="B139" s="71" t="s">
        <v>349</v>
      </c>
      <c r="C139">
        <v>1.0349999999999999</v>
      </c>
      <c r="D139" s="71">
        <v>519695</v>
      </c>
    </row>
    <row r="140" spans="1:4" x14ac:dyDescent="0.2">
      <c r="A140" s="71" t="s">
        <v>191</v>
      </c>
      <c r="B140" s="71" t="s">
        <v>502</v>
      </c>
      <c r="C140">
        <v>1.599</v>
      </c>
      <c r="D140" s="71">
        <v>415345</v>
      </c>
    </row>
    <row r="141" spans="1:4" x14ac:dyDescent="0.2">
      <c r="A141" s="71" t="s">
        <v>167</v>
      </c>
      <c r="B141" s="71" t="s">
        <v>323</v>
      </c>
      <c r="C141">
        <v>1.0149999999999999</v>
      </c>
      <c r="D141" s="71">
        <v>4802170</v>
      </c>
    </row>
    <row r="142" spans="1:4" x14ac:dyDescent="0.2">
      <c r="A142" s="71" t="s">
        <v>503</v>
      </c>
      <c r="B142" s="71" t="s">
        <v>331</v>
      </c>
      <c r="C142">
        <v>1.23</v>
      </c>
      <c r="D142" s="71">
        <v>9553</v>
      </c>
    </row>
    <row r="143" spans="1:4" x14ac:dyDescent="0.2">
      <c r="A143" s="71" t="s">
        <v>266</v>
      </c>
      <c r="B143" s="71" t="s">
        <v>311</v>
      </c>
      <c r="C143">
        <v>2.2400000000000002</v>
      </c>
      <c r="D143" s="71">
        <v>607</v>
      </c>
    </row>
    <row r="144" spans="1:4" x14ac:dyDescent="0.2">
      <c r="A144" s="71" t="s">
        <v>269</v>
      </c>
      <c r="B144" s="71" t="s">
        <v>311</v>
      </c>
      <c r="C144">
        <v>2.0779999999999998</v>
      </c>
      <c r="D144" s="71">
        <v>506</v>
      </c>
    </row>
    <row r="145" spans="1:4" x14ac:dyDescent="0.2">
      <c r="A145" s="71" t="s">
        <v>236</v>
      </c>
      <c r="B145" s="71" t="s">
        <v>311</v>
      </c>
      <c r="C145">
        <v>4.8330000000000002</v>
      </c>
      <c r="D145" s="71">
        <v>4290</v>
      </c>
    </row>
    <row r="146" spans="1:4" x14ac:dyDescent="0.2">
      <c r="A146" s="71" t="s">
        <v>240</v>
      </c>
      <c r="B146" s="71" t="s">
        <v>504</v>
      </c>
      <c r="C146">
        <v>1.36</v>
      </c>
      <c r="D146" s="71">
        <v>43789</v>
      </c>
    </row>
    <row r="147" spans="1:4" x14ac:dyDescent="0.2">
      <c r="A147" s="71" t="s">
        <v>209</v>
      </c>
      <c r="B147" s="71" t="s">
        <v>349</v>
      </c>
      <c r="C147">
        <v>1.1990000000000001</v>
      </c>
      <c r="D147" s="71">
        <v>313472</v>
      </c>
    </row>
    <row r="148" spans="1:4" x14ac:dyDescent="0.2">
      <c r="A148" s="71" t="s">
        <v>230</v>
      </c>
      <c r="B148" s="71" t="s">
        <v>325</v>
      </c>
      <c r="C148">
        <v>1.0349999999999999</v>
      </c>
      <c r="D148" s="71">
        <v>24360</v>
      </c>
    </row>
    <row r="149" spans="1:4" x14ac:dyDescent="0.2">
      <c r="A149" s="71" t="s">
        <v>201</v>
      </c>
      <c r="B149" s="71" t="s">
        <v>325</v>
      </c>
      <c r="C149">
        <v>1.1519999999999999</v>
      </c>
      <c r="D149" s="71">
        <v>152004</v>
      </c>
    </row>
    <row r="150" spans="1:4" x14ac:dyDescent="0.2">
      <c r="A150" s="71" t="s">
        <v>228</v>
      </c>
      <c r="B150" s="71" t="s">
        <v>505</v>
      </c>
      <c r="C150">
        <v>1.6519999999999999</v>
      </c>
      <c r="D150" s="71">
        <v>6370</v>
      </c>
    </row>
    <row r="151" spans="1:4" x14ac:dyDescent="0.2">
      <c r="A151" s="71" t="s">
        <v>212</v>
      </c>
      <c r="B151" s="71" t="s">
        <v>506</v>
      </c>
      <c r="C151">
        <v>1.4990000000000001</v>
      </c>
      <c r="D151" s="71">
        <v>37631</v>
      </c>
    </row>
    <row r="152" spans="1:4" x14ac:dyDescent="0.2">
      <c r="A152" s="71" t="s">
        <v>185</v>
      </c>
      <c r="B152" s="71" t="s">
        <v>330</v>
      </c>
      <c r="C152">
        <v>3.2090000000000001</v>
      </c>
      <c r="D152" s="71">
        <v>1104153</v>
      </c>
    </row>
    <row r="153" spans="1:4" x14ac:dyDescent="0.2">
      <c r="A153" s="71" t="s">
        <v>179</v>
      </c>
      <c r="B153" s="71" t="s">
        <v>507</v>
      </c>
      <c r="C153">
        <v>1.8109999999999999</v>
      </c>
      <c r="D153" s="71">
        <v>1754174</v>
      </c>
    </row>
    <row r="154" spans="1:4" x14ac:dyDescent="0.2">
      <c r="A154" s="71" t="s">
        <v>285</v>
      </c>
      <c r="B154" s="71" t="s">
        <v>508</v>
      </c>
      <c r="C154">
        <v>1.1040000000000001</v>
      </c>
      <c r="D154" s="71">
        <v>5745933</v>
      </c>
    </row>
    <row r="155" spans="1:4" x14ac:dyDescent="0.2">
      <c r="A155" s="71" t="s">
        <v>282</v>
      </c>
      <c r="B155" s="71" t="s">
        <v>509</v>
      </c>
      <c r="C155">
        <v>1.4590000000000001</v>
      </c>
      <c r="D155" s="71">
        <v>3</v>
      </c>
    </row>
    <row r="156" spans="1:4" x14ac:dyDescent="0.2">
      <c r="A156" s="71" t="s">
        <v>279</v>
      </c>
      <c r="B156" s="71" t="s">
        <v>509</v>
      </c>
      <c r="C156">
        <v>1.6459999999999999</v>
      </c>
      <c r="D156" s="71">
        <v>41</v>
      </c>
    </row>
    <row r="157" spans="1:4" x14ac:dyDescent="0.2">
      <c r="A157" s="71" t="s">
        <v>510</v>
      </c>
      <c r="B157" s="71" t="s">
        <v>511</v>
      </c>
      <c r="C157">
        <v>1.085</v>
      </c>
      <c r="D157" s="71">
        <v>361</v>
      </c>
    </row>
    <row r="158" spans="1:4" x14ac:dyDescent="0.2">
      <c r="A158" s="71" t="s">
        <v>221</v>
      </c>
      <c r="B158" s="71" t="s">
        <v>512</v>
      </c>
      <c r="C158">
        <v>0.94299999999999995</v>
      </c>
      <c r="D158" s="71">
        <v>43019</v>
      </c>
    </row>
    <row r="159" spans="1:4" x14ac:dyDescent="0.2">
      <c r="A159" s="71" t="s">
        <v>513</v>
      </c>
      <c r="B159" s="71" t="s">
        <v>514</v>
      </c>
      <c r="C159">
        <v>1.0780000000000001</v>
      </c>
      <c r="D159" s="71">
        <v>8577</v>
      </c>
    </row>
    <row r="160" spans="1:4" x14ac:dyDescent="0.2">
      <c r="A160" s="71" t="s">
        <v>188</v>
      </c>
      <c r="B160" s="71" t="s">
        <v>323</v>
      </c>
      <c r="C160">
        <v>1.76</v>
      </c>
      <c r="D160" s="71">
        <v>469289</v>
      </c>
    </row>
    <row r="161" spans="1:4" x14ac:dyDescent="0.2">
      <c r="A161" s="71" t="s">
        <v>225</v>
      </c>
      <c r="B161" s="71" t="s">
        <v>515</v>
      </c>
      <c r="C161">
        <v>1.5740000000000001</v>
      </c>
      <c r="D161" s="71">
        <v>124386</v>
      </c>
    </row>
    <row r="162" spans="1:4" x14ac:dyDescent="0.2">
      <c r="A162" s="71" t="s">
        <v>516</v>
      </c>
      <c r="B162" s="71" t="s">
        <v>356</v>
      </c>
      <c r="C162">
        <v>1.135</v>
      </c>
      <c r="D162" s="71">
        <v>1596</v>
      </c>
    </row>
    <row r="163" spans="1:4" x14ac:dyDescent="0.2">
      <c r="A163" s="71" t="s">
        <v>220</v>
      </c>
      <c r="B163" s="71" t="s">
        <v>320</v>
      </c>
      <c r="C163">
        <v>1.385</v>
      </c>
      <c r="D163" s="71">
        <v>32435</v>
      </c>
    </row>
    <row r="164" spans="1:4" x14ac:dyDescent="0.2">
      <c r="A164" s="71" t="s">
        <v>223</v>
      </c>
      <c r="B164" s="71" t="s">
        <v>515</v>
      </c>
      <c r="C164">
        <v>1.63</v>
      </c>
      <c r="D164" s="71">
        <v>22294</v>
      </c>
    </row>
    <row r="165" spans="1:4" x14ac:dyDescent="0.2">
      <c r="A165" s="71" t="s">
        <v>517</v>
      </c>
      <c r="B165" s="71" t="s">
        <v>518</v>
      </c>
      <c r="C165">
        <v>0.84699999999999998</v>
      </c>
      <c r="D165" s="71">
        <v>983832</v>
      </c>
    </row>
    <row r="166" spans="1:4" x14ac:dyDescent="0.2">
      <c r="A166" s="71" t="s">
        <v>243</v>
      </c>
      <c r="B166" s="71" t="s">
        <v>519</v>
      </c>
      <c r="C166">
        <v>1.494</v>
      </c>
      <c r="D166" s="71">
        <v>3058</v>
      </c>
    </row>
    <row r="167" spans="1:4" x14ac:dyDescent="0.2">
      <c r="A167" s="71" t="s">
        <v>177</v>
      </c>
      <c r="B167" s="71" t="s">
        <v>520</v>
      </c>
      <c r="C167">
        <v>0.74299999999999999</v>
      </c>
      <c r="D167" s="71">
        <v>1161771</v>
      </c>
    </row>
    <row r="168" spans="1:4" x14ac:dyDescent="0.2">
      <c r="A168" s="71" t="s">
        <v>227</v>
      </c>
      <c r="B168" s="71" t="s">
        <v>521</v>
      </c>
      <c r="C168">
        <v>1.82</v>
      </c>
      <c r="D168" s="71">
        <v>12982</v>
      </c>
    </row>
    <row r="169" spans="1:4" x14ac:dyDescent="0.2">
      <c r="A169" s="71" t="s">
        <v>234</v>
      </c>
      <c r="B169" s="71" t="s">
        <v>320</v>
      </c>
      <c r="C169">
        <v>2.23</v>
      </c>
      <c r="D169" s="71">
        <v>8548</v>
      </c>
    </row>
    <row r="170" spans="1:4" x14ac:dyDescent="0.2">
      <c r="A170" s="71" t="s">
        <v>522</v>
      </c>
      <c r="B170" s="71" t="s">
        <v>523</v>
      </c>
      <c r="C170">
        <v>0.88500000000000001</v>
      </c>
      <c r="D170" s="71">
        <v>828329</v>
      </c>
    </row>
    <row r="171" spans="1:4" x14ac:dyDescent="0.2">
      <c r="A171" s="71" t="s">
        <v>206</v>
      </c>
      <c r="B171" s="71" t="s">
        <v>524</v>
      </c>
      <c r="C171">
        <v>1.677</v>
      </c>
      <c r="D171" s="71">
        <v>97431</v>
      </c>
    </row>
    <row r="172" spans="1:4" x14ac:dyDescent="0.2">
      <c r="A172" s="71" t="s">
        <v>525</v>
      </c>
      <c r="B172" s="71" t="s">
        <v>526</v>
      </c>
      <c r="C172">
        <v>2.4369999999999998</v>
      </c>
      <c r="D172" s="71">
        <v>314854</v>
      </c>
    </row>
    <row r="173" spans="1:4" x14ac:dyDescent="0.2">
      <c r="A173" s="71" t="s">
        <v>242</v>
      </c>
      <c r="B173" s="71" t="s">
        <v>312</v>
      </c>
      <c r="C173">
        <v>1.62</v>
      </c>
      <c r="D173" s="71">
        <v>24715</v>
      </c>
    </row>
    <row r="174" spans="1:4" x14ac:dyDescent="0.2">
      <c r="A174" s="71" t="s">
        <v>186</v>
      </c>
      <c r="B174" s="71" t="s">
        <v>526</v>
      </c>
      <c r="C174">
        <v>2.82</v>
      </c>
      <c r="D174" s="71">
        <v>336252</v>
      </c>
    </row>
    <row r="175" spans="1:4" x14ac:dyDescent="0.2">
      <c r="A175" s="71" t="s">
        <v>162</v>
      </c>
      <c r="B175" s="71" t="s">
        <v>527</v>
      </c>
      <c r="C175">
        <v>1.01</v>
      </c>
      <c r="D175" s="71">
        <v>12900386</v>
      </c>
    </row>
    <row r="176" spans="1:4" x14ac:dyDescent="0.2">
      <c r="A176" s="71" t="s">
        <v>528</v>
      </c>
      <c r="B176" s="71" t="s">
        <v>529</v>
      </c>
      <c r="C176">
        <v>100.008</v>
      </c>
      <c r="D176" s="71">
        <v>600</v>
      </c>
    </row>
    <row r="177" spans="1:4" x14ac:dyDescent="0.2">
      <c r="A177" s="71" t="s">
        <v>294</v>
      </c>
      <c r="B177" s="71" t="s">
        <v>530</v>
      </c>
      <c r="C177">
        <v>100.009</v>
      </c>
      <c r="D177" s="71">
        <v>18</v>
      </c>
    </row>
    <row r="178" spans="1:4" x14ac:dyDescent="0.2">
      <c r="A178" s="71" t="s">
        <v>531</v>
      </c>
      <c r="B178" s="71" t="s">
        <v>532</v>
      </c>
      <c r="C178">
        <v>100.014</v>
      </c>
      <c r="D178" s="71">
        <v>278</v>
      </c>
    </row>
    <row r="179" spans="1:4" x14ac:dyDescent="0.2">
      <c r="A179" s="71" t="s">
        <v>533</v>
      </c>
      <c r="B179" s="71" t="s">
        <v>534</v>
      </c>
      <c r="C179">
        <v>100.01300000000001</v>
      </c>
      <c r="D179" s="71">
        <v>477</v>
      </c>
    </row>
    <row r="180" spans="1:4" x14ac:dyDescent="0.2">
      <c r="A180" s="71" t="s">
        <v>535</v>
      </c>
      <c r="B180" s="71" t="s">
        <v>536</v>
      </c>
      <c r="C180">
        <v>10.329000000000001</v>
      </c>
      <c r="D180" s="71">
        <v>66598</v>
      </c>
    </row>
    <row r="181" spans="1:4" x14ac:dyDescent="0.2">
      <c r="A181" s="71" t="s">
        <v>537</v>
      </c>
      <c r="B181" s="71" t="s">
        <v>355</v>
      </c>
      <c r="C181">
        <v>101.55500000000001</v>
      </c>
      <c r="D181" s="71">
        <v>1401</v>
      </c>
    </row>
    <row r="182" spans="1:4" x14ac:dyDescent="0.2">
      <c r="A182" s="71" t="s">
        <v>297</v>
      </c>
      <c r="B182" s="71" t="s">
        <v>538</v>
      </c>
      <c r="C182">
        <v>110.896</v>
      </c>
      <c r="D182" s="71">
        <v>6</v>
      </c>
    </row>
    <row r="183" spans="1:4" x14ac:dyDescent="0.2">
      <c r="A183" s="71" t="s">
        <v>298</v>
      </c>
      <c r="B183" s="71" t="s">
        <v>539</v>
      </c>
      <c r="C183">
        <v>109.898</v>
      </c>
      <c r="D183" s="71">
        <v>0</v>
      </c>
    </row>
    <row r="184" spans="1:4" x14ac:dyDescent="0.2">
      <c r="A184" s="71" t="s">
        <v>291</v>
      </c>
      <c r="B184" s="71" t="s">
        <v>540</v>
      </c>
      <c r="C184">
        <v>102.833</v>
      </c>
      <c r="D184" s="71">
        <v>77</v>
      </c>
    </row>
    <row r="185" spans="1:4" x14ac:dyDescent="0.2">
      <c r="A185" s="71" t="s">
        <v>290</v>
      </c>
      <c r="B185" s="71" t="s">
        <v>541</v>
      </c>
      <c r="C185">
        <v>110.697</v>
      </c>
      <c r="D185" s="71">
        <v>7190</v>
      </c>
    </row>
    <row r="186" spans="1:4" x14ac:dyDescent="0.2">
      <c r="A186" s="71" t="s">
        <v>293</v>
      </c>
      <c r="B186" s="71" t="s">
        <v>540</v>
      </c>
      <c r="C186">
        <v>96.16</v>
      </c>
      <c r="D186" s="71">
        <v>365</v>
      </c>
    </row>
    <row r="187" spans="1:4" x14ac:dyDescent="0.2">
      <c r="A187" s="71" t="s">
        <v>542</v>
      </c>
      <c r="B187" s="71" t="s">
        <v>540</v>
      </c>
      <c r="C187">
        <v>10.111000000000001</v>
      </c>
      <c r="D187" s="71">
        <v>15692</v>
      </c>
    </row>
    <row r="188" spans="1:4" x14ac:dyDescent="0.2">
      <c r="A188" s="71" t="s">
        <v>543</v>
      </c>
      <c r="B188" s="71" t="s">
        <v>540</v>
      </c>
      <c r="C188">
        <v>99.7</v>
      </c>
      <c r="D188" s="71">
        <v>30</v>
      </c>
    </row>
    <row r="189" spans="1:4" x14ac:dyDescent="0.2">
      <c r="A189" s="71" t="s">
        <v>544</v>
      </c>
      <c r="B189" s="71" t="s">
        <v>545</v>
      </c>
      <c r="C189">
        <v>95.777000000000001</v>
      </c>
      <c r="D189" s="71">
        <v>2</v>
      </c>
    </row>
    <row r="190" spans="1:4" x14ac:dyDescent="0.2">
      <c r="A190" s="71" t="s">
        <v>295</v>
      </c>
      <c r="B190" s="71" t="s">
        <v>546</v>
      </c>
      <c r="C190">
        <v>10.315</v>
      </c>
      <c r="D190" s="71">
        <v>39</v>
      </c>
    </row>
    <row r="191" spans="1:4" x14ac:dyDescent="0.2">
      <c r="A191" s="71" t="s">
        <v>296</v>
      </c>
      <c r="B191" s="71" t="s">
        <v>318</v>
      </c>
      <c r="C191">
        <v>104.218</v>
      </c>
      <c r="D191" s="71">
        <v>1</v>
      </c>
    </row>
    <row r="192" spans="1:4" x14ac:dyDescent="0.2">
      <c r="A192" s="71" t="s">
        <v>289</v>
      </c>
      <c r="B192" s="71" t="s">
        <v>541</v>
      </c>
      <c r="C192">
        <v>121.854</v>
      </c>
      <c r="D192" s="71">
        <v>8189</v>
      </c>
    </row>
    <row r="193" spans="1:4" x14ac:dyDescent="0.2">
      <c r="A193" s="71" t="s">
        <v>547</v>
      </c>
      <c r="B193" s="71" t="s">
        <v>548</v>
      </c>
      <c r="C193">
        <v>98.6</v>
      </c>
      <c r="D193" s="71">
        <v>0</v>
      </c>
    </row>
    <row r="194" spans="1:4" x14ac:dyDescent="0.2">
      <c r="A194" s="71" t="s">
        <v>161</v>
      </c>
      <c r="B194" s="71" t="s">
        <v>549</v>
      </c>
      <c r="C194">
        <v>1.226</v>
      </c>
      <c r="D194" s="71">
        <v>8850929</v>
      </c>
    </row>
    <row r="195" spans="1:4" x14ac:dyDescent="0.2">
      <c r="A195" s="71" t="s">
        <v>260</v>
      </c>
      <c r="B195" s="71" t="s">
        <v>550</v>
      </c>
      <c r="C195">
        <v>1.1180000000000001</v>
      </c>
      <c r="D195" s="71">
        <v>2927</v>
      </c>
    </row>
    <row r="196" spans="1:4" x14ac:dyDescent="0.2">
      <c r="A196" s="71" t="s">
        <v>190</v>
      </c>
      <c r="B196" s="71" t="s">
        <v>551</v>
      </c>
      <c r="C196">
        <v>2.7269999999999999</v>
      </c>
      <c r="D196" s="71">
        <v>1180488</v>
      </c>
    </row>
    <row r="197" spans="1:4" x14ac:dyDescent="0.2">
      <c r="A197" s="71" t="s">
        <v>552</v>
      </c>
      <c r="B197" s="71" t="s">
        <v>550</v>
      </c>
      <c r="C197">
        <v>1.008</v>
      </c>
      <c r="D197" s="71">
        <v>1211</v>
      </c>
    </row>
    <row r="198" spans="1:4" x14ac:dyDescent="0.2">
      <c r="A198" s="71" t="s">
        <v>229</v>
      </c>
      <c r="B198" s="71" t="s">
        <v>313</v>
      </c>
      <c r="C198">
        <v>0.90200000000000002</v>
      </c>
      <c r="D198" s="71">
        <v>14625</v>
      </c>
    </row>
    <row r="199" spans="1:4" x14ac:dyDescent="0.2">
      <c r="A199" s="71" t="s">
        <v>553</v>
      </c>
      <c r="B199" s="71" t="s">
        <v>554</v>
      </c>
      <c r="C199">
        <v>0.998</v>
      </c>
      <c r="D199" s="71">
        <v>377076</v>
      </c>
    </row>
    <row r="200" spans="1:4" x14ac:dyDescent="0.2">
      <c r="A200" s="71" t="s">
        <v>555</v>
      </c>
      <c r="B200" s="71" t="s">
        <v>556</v>
      </c>
      <c r="C200">
        <v>4.3339999999999996</v>
      </c>
      <c r="D200" s="71">
        <v>50313</v>
      </c>
    </row>
    <row r="201" spans="1:4" x14ac:dyDescent="0.2">
      <c r="A201" s="71" t="s">
        <v>557</v>
      </c>
      <c r="B201" s="71" t="s">
        <v>550</v>
      </c>
      <c r="C201">
        <v>1.1779999999999999</v>
      </c>
      <c r="D201" s="71">
        <v>432</v>
      </c>
    </row>
    <row r="202" spans="1:4" x14ac:dyDescent="0.2">
      <c r="A202" s="71" t="s">
        <v>250</v>
      </c>
      <c r="B202" s="71" t="s">
        <v>558</v>
      </c>
      <c r="C202">
        <v>3.2989999999999999</v>
      </c>
      <c r="D202" s="71">
        <v>2053</v>
      </c>
    </row>
    <row r="203" spans="1:4" x14ac:dyDescent="0.2">
      <c r="A203" s="71" t="s">
        <v>245</v>
      </c>
      <c r="B203" s="71" t="s">
        <v>559</v>
      </c>
      <c r="C203">
        <v>3.0059999999999998</v>
      </c>
      <c r="D203" s="71">
        <v>3415</v>
      </c>
    </row>
    <row r="204" spans="1:4" x14ac:dyDescent="0.2">
      <c r="A204" s="71" t="s">
        <v>218</v>
      </c>
      <c r="B204" s="71" t="s">
        <v>560</v>
      </c>
      <c r="C204">
        <v>2.2170000000000001</v>
      </c>
      <c r="D204" s="71">
        <v>50531</v>
      </c>
    </row>
    <row r="205" spans="1:4" x14ac:dyDescent="0.2">
      <c r="A205" s="71" t="s">
        <v>211</v>
      </c>
      <c r="B205" s="71" t="s">
        <v>561</v>
      </c>
      <c r="C205">
        <v>5.181</v>
      </c>
      <c r="D205" s="71">
        <v>11440</v>
      </c>
    </row>
    <row r="206" spans="1:4" x14ac:dyDescent="0.2">
      <c r="A206" s="71" t="s">
        <v>222</v>
      </c>
      <c r="B206" s="71" t="s">
        <v>562</v>
      </c>
      <c r="C206">
        <v>4.0579999999999998</v>
      </c>
      <c r="D206" s="71">
        <v>35051</v>
      </c>
    </row>
    <row r="207" spans="1:4" x14ac:dyDescent="0.2">
      <c r="A207" s="71" t="s">
        <v>563</v>
      </c>
      <c r="B207" s="71" t="s">
        <v>318</v>
      </c>
      <c r="C207">
        <v>6.7</v>
      </c>
      <c r="D207" s="71">
        <v>15869</v>
      </c>
    </row>
    <row r="208" spans="1:4" x14ac:dyDescent="0.2">
      <c r="A208" s="71" t="s">
        <v>564</v>
      </c>
      <c r="B208" s="71" t="s">
        <v>325</v>
      </c>
      <c r="C208">
        <v>6.9119999999999999</v>
      </c>
      <c r="D208" s="71">
        <v>26216</v>
      </c>
    </row>
    <row r="209" spans="1:4" x14ac:dyDescent="0.2">
      <c r="A209" s="71" t="s">
        <v>565</v>
      </c>
      <c r="B209" s="71" t="s">
        <v>511</v>
      </c>
      <c r="C209">
        <v>0.91800000000000004</v>
      </c>
      <c r="D209" s="71">
        <v>3378</v>
      </c>
    </row>
    <row r="210" spans="1:4" x14ac:dyDescent="0.2">
      <c r="A210" s="71" t="s">
        <v>278</v>
      </c>
      <c r="B210" s="71" t="s">
        <v>566</v>
      </c>
      <c r="C210">
        <v>1.337</v>
      </c>
      <c r="D210" s="71">
        <v>258</v>
      </c>
    </row>
    <row r="211" spans="1:4" x14ac:dyDescent="0.2">
      <c r="A211" s="71" t="s">
        <v>248</v>
      </c>
      <c r="B211" s="71" t="s">
        <v>506</v>
      </c>
      <c r="C211">
        <v>1.508</v>
      </c>
      <c r="D211" s="71">
        <v>1471</v>
      </c>
    </row>
    <row r="212" spans="1:4" x14ac:dyDescent="0.2">
      <c r="A212" s="71" t="s">
        <v>213</v>
      </c>
      <c r="B212" s="71" t="s">
        <v>349</v>
      </c>
      <c r="C212">
        <v>1.8260000000000001</v>
      </c>
      <c r="D212" s="71">
        <v>104057</v>
      </c>
    </row>
    <row r="213" spans="1:4" x14ac:dyDescent="0.2">
      <c r="A213" s="71" t="s">
        <v>174</v>
      </c>
      <c r="B213" s="71" t="s">
        <v>567</v>
      </c>
      <c r="C213">
        <v>6.8970000000000002</v>
      </c>
      <c r="D213" s="71">
        <v>2201418</v>
      </c>
    </row>
    <row r="214" spans="1:4" x14ac:dyDescent="0.2">
      <c r="A214" s="71" t="s">
        <v>270</v>
      </c>
      <c r="B214" s="71" t="s">
        <v>568</v>
      </c>
      <c r="C214">
        <v>1.9870000000000001</v>
      </c>
      <c r="D214" s="71">
        <v>3046</v>
      </c>
    </row>
    <row r="215" spans="1:4" x14ac:dyDescent="0.2">
      <c r="A215" s="71" t="s">
        <v>198</v>
      </c>
      <c r="B215" s="71" t="s">
        <v>556</v>
      </c>
      <c r="C215">
        <v>0.83899999999999997</v>
      </c>
      <c r="D215" s="71">
        <v>341486</v>
      </c>
    </row>
    <row r="216" spans="1:4" x14ac:dyDescent="0.2">
      <c r="A216" s="71" t="s">
        <v>197</v>
      </c>
      <c r="B216" s="71" t="s">
        <v>569</v>
      </c>
      <c r="C216">
        <v>5.2830000000000004</v>
      </c>
      <c r="D216" s="71">
        <v>27595</v>
      </c>
    </row>
    <row r="217" spans="1:4" x14ac:dyDescent="0.2">
      <c r="A217" s="71" t="s">
        <v>570</v>
      </c>
      <c r="B217" s="71" t="s">
        <v>571</v>
      </c>
      <c r="C217">
        <v>1.0740000000000001</v>
      </c>
      <c r="D217" s="71">
        <v>2165</v>
      </c>
    </row>
    <row r="218" spans="1:4" x14ac:dyDescent="0.2">
      <c r="A218" s="71" t="s">
        <v>572</v>
      </c>
      <c r="B218" s="71" t="s">
        <v>573</v>
      </c>
      <c r="C218">
        <v>1.7410000000000001</v>
      </c>
      <c r="D218" s="71">
        <v>137997</v>
      </c>
    </row>
    <row r="219" spans="1:4" x14ac:dyDescent="0.2">
      <c r="A219" s="71" t="s">
        <v>178</v>
      </c>
      <c r="B219" s="71" t="s">
        <v>574</v>
      </c>
      <c r="C219">
        <v>5.1420000000000003</v>
      </c>
      <c r="D219" s="71">
        <v>630394</v>
      </c>
    </row>
    <row r="220" spans="1:4" x14ac:dyDescent="0.2">
      <c r="A220" s="71" t="s">
        <v>142</v>
      </c>
      <c r="B220" s="71" t="s">
        <v>526</v>
      </c>
      <c r="C220">
        <v>2.335</v>
      </c>
      <c r="D220" s="71">
        <v>713133</v>
      </c>
    </row>
    <row r="221" spans="1:4" x14ac:dyDescent="0.2">
      <c r="A221" s="71" t="s">
        <v>166</v>
      </c>
      <c r="B221" s="71" t="s">
        <v>358</v>
      </c>
      <c r="C221">
        <v>5.1420000000000003</v>
      </c>
      <c r="D221" s="71">
        <v>4482014</v>
      </c>
    </row>
    <row r="222" spans="1:4" x14ac:dyDescent="0.2">
      <c r="A222" s="71" t="s">
        <v>262</v>
      </c>
      <c r="B222" s="71" t="s">
        <v>575</v>
      </c>
      <c r="C222">
        <v>1.8560000000000001</v>
      </c>
      <c r="D222" s="71">
        <v>999</v>
      </c>
    </row>
    <row r="223" spans="1:4" x14ac:dyDescent="0.2">
      <c r="A223" s="71" t="s">
        <v>267</v>
      </c>
      <c r="B223" s="71" t="s">
        <v>576</v>
      </c>
      <c r="C223">
        <v>1.3779999999999999</v>
      </c>
      <c r="D223" s="71">
        <v>426</v>
      </c>
    </row>
    <row r="224" spans="1:4" x14ac:dyDescent="0.2">
      <c r="A224" s="71" t="s">
        <v>194</v>
      </c>
      <c r="B224" s="71" t="s">
        <v>541</v>
      </c>
      <c r="C224">
        <v>1.1990000000000001</v>
      </c>
      <c r="D224" s="71">
        <v>472461</v>
      </c>
    </row>
    <row r="225" spans="1:4" x14ac:dyDescent="0.2">
      <c r="A225" s="71" t="s">
        <v>277</v>
      </c>
      <c r="B225" s="71" t="s">
        <v>577</v>
      </c>
      <c r="C225">
        <v>5.367</v>
      </c>
      <c r="D225" s="71">
        <v>313</v>
      </c>
    </row>
    <row r="226" spans="1:4" x14ac:dyDescent="0.2">
      <c r="A226" s="71" t="s">
        <v>196</v>
      </c>
      <c r="B226" s="71" t="s">
        <v>578</v>
      </c>
      <c r="C226">
        <v>0.96299999999999997</v>
      </c>
      <c r="D226" s="71">
        <v>239567</v>
      </c>
    </row>
    <row r="227" spans="1:4" x14ac:dyDescent="0.2">
      <c r="A227" s="71" t="s">
        <v>579</v>
      </c>
      <c r="B227" s="71" t="s">
        <v>580</v>
      </c>
      <c r="C227">
        <v>1.113</v>
      </c>
      <c r="D227" s="71">
        <v>57657</v>
      </c>
    </row>
    <row r="228" spans="1:4" x14ac:dyDescent="0.2">
      <c r="A228" s="71" t="s">
        <v>276</v>
      </c>
      <c r="B228" s="71" t="s">
        <v>581</v>
      </c>
      <c r="C228">
        <v>4.0759999999999996</v>
      </c>
      <c r="D228" s="71">
        <v>557</v>
      </c>
    </row>
    <row r="229" spans="1:4" x14ac:dyDescent="0.2">
      <c r="A229" s="71" t="s">
        <v>215</v>
      </c>
      <c r="B229" s="71" t="s">
        <v>581</v>
      </c>
      <c r="C229">
        <v>4.2549999999999999</v>
      </c>
      <c r="D229" s="71">
        <v>154440</v>
      </c>
    </row>
    <row r="230" spans="1:4" x14ac:dyDescent="0.2">
      <c r="A230" s="71" t="s">
        <v>226</v>
      </c>
      <c r="B230" s="71" t="s">
        <v>582</v>
      </c>
      <c r="C230">
        <v>2.69</v>
      </c>
      <c r="D230" s="71">
        <v>37601</v>
      </c>
    </row>
    <row r="231" spans="1:4" x14ac:dyDescent="0.2">
      <c r="A231" s="71" t="s">
        <v>247</v>
      </c>
      <c r="B231" s="71" t="s">
        <v>583</v>
      </c>
      <c r="C231">
        <v>0.71799999999999997</v>
      </c>
      <c r="D231" s="71">
        <v>3382</v>
      </c>
    </row>
    <row r="232" spans="1:4" x14ac:dyDescent="0.2">
      <c r="A232" s="71" t="s">
        <v>231</v>
      </c>
      <c r="B232" s="71" t="s">
        <v>584</v>
      </c>
      <c r="C232">
        <v>9.2100000000000009</v>
      </c>
      <c r="D232" s="71">
        <v>17218</v>
      </c>
    </row>
    <row r="233" spans="1:4" x14ac:dyDescent="0.2">
      <c r="A233" s="71" t="s">
        <v>238</v>
      </c>
      <c r="B233" s="71" t="s">
        <v>300</v>
      </c>
      <c r="C233">
        <v>5.57</v>
      </c>
      <c r="D233" s="71">
        <v>114</v>
      </c>
    </row>
    <row r="234" spans="1:4" x14ac:dyDescent="0.2">
      <c r="A234" s="71" t="s">
        <v>280</v>
      </c>
      <c r="B234" s="71" t="s">
        <v>540</v>
      </c>
      <c r="C234">
        <v>4.2990000000000004</v>
      </c>
      <c r="D234" s="71">
        <v>28</v>
      </c>
    </row>
    <row r="235" spans="1:4" x14ac:dyDescent="0.2">
      <c r="A235" s="71" t="s">
        <v>259</v>
      </c>
      <c r="B235" s="71" t="s">
        <v>540</v>
      </c>
      <c r="C235">
        <v>4.38</v>
      </c>
      <c r="D235" s="71">
        <v>842</v>
      </c>
    </row>
    <row r="236" spans="1:4" x14ac:dyDescent="0.2">
      <c r="A236" s="71" t="s">
        <v>585</v>
      </c>
      <c r="B236" s="71" t="s">
        <v>300</v>
      </c>
      <c r="C236">
        <v>1.395</v>
      </c>
      <c r="D236" s="71">
        <v>144964</v>
      </c>
    </row>
    <row r="237" spans="1:4" x14ac:dyDescent="0.2">
      <c r="A237" s="71" t="s">
        <v>281</v>
      </c>
      <c r="B237" s="71" t="s">
        <v>586</v>
      </c>
      <c r="C237">
        <v>2.5880000000000001</v>
      </c>
      <c r="D237" s="71">
        <v>658</v>
      </c>
    </row>
    <row r="238" spans="1:4" x14ac:dyDescent="0.2">
      <c r="A238" s="71" t="s">
        <v>253</v>
      </c>
      <c r="B238" s="71" t="s">
        <v>587</v>
      </c>
      <c r="C238">
        <v>2.1549999999999998</v>
      </c>
      <c r="D238" s="71">
        <v>1208</v>
      </c>
    </row>
    <row r="239" spans="1:4" x14ac:dyDescent="0.2">
      <c r="A239" s="71" t="s">
        <v>168</v>
      </c>
      <c r="B239" s="71" t="s">
        <v>302</v>
      </c>
      <c r="C239">
        <v>3.617</v>
      </c>
      <c r="D239" s="71">
        <v>7292954</v>
      </c>
    </row>
    <row r="240" spans="1:4" x14ac:dyDescent="0.2">
      <c r="A240" s="71" t="s">
        <v>261</v>
      </c>
      <c r="B240" s="71" t="s">
        <v>588</v>
      </c>
      <c r="C240">
        <v>6.7629999999999999</v>
      </c>
      <c r="D240" s="71">
        <v>671</v>
      </c>
    </row>
    <row r="241" spans="1:4" x14ac:dyDescent="0.2">
      <c r="A241" s="71" t="s">
        <v>258</v>
      </c>
      <c r="B241" s="71" t="s">
        <v>556</v>
      </c>
      <c r="C241">
        <v>3.8159999999999998</v>
      </c>
      <c r="D241" s="71">
        <v>1128</v>
      </c>
    </row>
    <row r="242" spans="1:4" x14ac:dyDescent="0.2">
      <c r="A242" s="71" t="s">
        <v>274</v>
      </c>
      <c r="B242" s="71" t="s">
        <v>589</v>
      </c>
      <c r="C242">
        <v>1.548</v>
      </c>
      <c r="D242" s="71">
        <v>817</v>
      </c>
    </row>
    <row r="243" spans="1:4" x14ac:dyDescent="0.2">
      <c r="A243" s="71" t="s">
        <v>590</v>
      </c>
      <c r="B243" s="71" t="s">
        <v>349</v>
      </c>
      <c r="C243">
        <v>1.3779999999999999</v>
      </c>
      <c r="D243" s="71">
        <v>135</v>
      </c>
    </row>
    <row r="244" spans="1:4" x14ac:dyDescent="0.2">
      <c r="A244" s="71" t="s">
        <v>591</v>
      </c>
      <c r="B244" s="71" t="s">
        <v>361</v>
      </c>
      <c r="C244">
        <v>1.43</v>
      </c>
      <c r="D244" s="71">
        <v>55700</v>
      </c>
    </row>
    <row r="245" spans="1:4" x14ac:dyDescent="0.2">
      <c r="A245" s="71" t="s">
        <v>592</v>
      </c>
      <c r="B245" s="71" t="s">
        <v>593</v>
      </c>
      <c r="C245">
        <v>0.999</v>
      </c>
      <c r="D245" s="71">
        <v>21217</v>
      </c>
    </row>
    <row r="246" spans="1:4" x14ac:dyDescent="0.2">
      <c r="A246" s="71" t="s">
        <v>180</v>
      </c>
      <c r="B246" s="71" t="s">
        <v>362</v>
      </c>
      <c r="C246">
        <v>1.1519999999999999</v>
      </c>
      <c r="D246" s="71">
        <v>814057</v>
      </c>
    </row>
    <row r="247" spans="1:4" x14ac:dyDescent="0.2">
      <c r="A247" s="71" t="s">
        <v>594</v>
      </c>
      <c r="B247" s="71" t="s">
        <v>595</v>
      </c>
      <c r="C247">
        <v>1.3240000000000001</v>
      </c>
      <c r="D247" s="71">
        <v>275617</v>
      </c>
    </row>
    <row r="248" spans="1:4" x14ac:dyDescent="0.2">
      <c r="A248" s="71" t="s">
        <v>596</v>
      </c>
      <c r="B248" s="71" t="s">
        <v>597</v>
      </c>
      <c r="C248">
        <v>1.1339999999999999</v>
      </c>
      <c r="D248" s="71">
        <v>6683261</v>
      </c>
    </row>
    <row r="249" spans="1:4" x14ac:dyDescent="0.2">
      <c r="A249" s="71" t="s">
        <v>598</v>
      </c>
      <c r="B249" s="71" t="s">
        <v>599</v>
      </c>
      <c r="C249">
        <v>0.86</v>
      </c>
      <c r="D249" s="71">
        <v>1463568</v>
      </c>
    </row>
    <row r="250" spans="1:4" x14ac:dyDescent="0.2">
      <c r="A250" s="71" t="s">
        <v>600</v>
      </c>
      <c r="B250" s="71" t="s">
        <v>601</v>
      </c>
      <c r="C250">
        <v>0.54600000000000004</v>
      </c>
      <c r="D250" s="71">
        <v>108033</v>
      </c>
    </row>
    <row r="251" spans="1:4" x14ac:dyDescent="0.2">
      <c r="A251" s="71" t="s">
        <v>602</v>
      </c>
      <c r="B251" s="71" t="s">
        <v>603</v>
      </c>
      <c r="C251">
        <v>1.006</v>
      </c>
      <c r="D251" s="71">
        <v>14010</v>
      </c>
    </row>
    <row r="252" spans="1:4" x14ac:dyDescent="0.2">
      <c r="A252" s="71" t="s">
        <v>604</v>
      </c>
      <c r="B252" s="71" t="s">
        <v>605</v>
      </c>
      <c r="C252">
        <v>1.5629999999999999</v>
      </c>
      <c r="D252" s="71">
        <v>27038</v>
      </c>
    </row>
    <row r="253" spans="1:4" x14ac:dyDescent="0.2">
      <c r="A253" s="71" t="s">
        <v>606</v>
      </c>
      <c r="B253" s="71" t="s">
        <v>607</v>
      </c>
      <c r="C253">
        <v>1.42</v>
      </c>
      <c r="D253" s="71">
        <v>7299</v>
      </c>
    </row>
    <row r="254" spans="1:4" x14ac:dyDescent="0.2">
      <c r="A254" s="71" t="s">
        <v>608</v>
      </c>
      <c r="B254" s="71" t="s">
        <v>609</v>
      </c>
      <c r="C254">
        <v>1.1719999999999999</v>
      </c>
      <c r="D254" s="71">
        <v>284675</v>
      </c>
    </row>
    <row r="255" spans="1:4" x14ac:dyDescent="0.2">
      <c r="A255" s="71" t="s">
        <v>610</v>
      </c>
      <c r="B255" s="71" t="s">
        <v>611</v>
      </c>
      <c r="C255">
        <v>1.379</v>
      </c>
      <c r="D255" s="71">
        <v>2244</v>
      </c>
    </row>
    <row r="256" spans="1:4" x14ac:dyDescent="0.2">
      <c r="A256" s="71" t="s">
        <v>612</v>
      </c>
      <c r="B256" s="71" t="s">
        <v>613</v>
      </c>
      <c r="C256">
        <v>1.43</v>
      </c>
      <c r="D256" s="71">
        <v>8912</v>
      </c>
    </row>
    <row r="257" spans="1:4" x14ac:dyDescent="0.2">
      <c r="A257" s="71" t="s">
        <v>614</v>
      </c>
      <c r="B257" s="71" t="s">
        <v>615</v>
      </c>
      <c r="C257">
        <v>1.2769999999999999</v>
      </c>
      <c r="D257" s="71">
        <v>367762</v>
      </c>
    </row>
    <row r="258" spans="1:4" x14ac:dyDescent="0.2">
      <c r="A258" s="71" t="s">
        <v>616</v>
      </c>
      <c r="B258" s="71" t="s">
        <v>617</v>
      </c>
      <c r="C258">
        <v>1.321</v>
      </c>
      <c r="D258" s="71">
        <v>3448</v>
      </c>
    </row>
    <row r="259" spans="1:4" x14ac:dyDescent="0.2">
      <c r="A259" s="71" t="s">
        <v>618</v>
      </c>
      <c r="B259" s="71" t="s">
        <v>619</v>
      </c>
      <c r="C259">
        <v>1.3140000000000001</v>
      </c>
      <c r="D259" s="71">
        <v>563</v>
      </c>
    </row>
    <row r="260" spans="1:4" x14ac:dyDescent="0.2">
      <c r="A260" s="71" t="s">
        <v>620</v>
      </c>
      <c r="B260" s="71" t="s">
        <v>621</v>
      </c>
      <c r="C260">
        <v>2.7730000000000001</v>
      </c>
      <c r="D260" s="71">
        <v>142021</v>
      </c>
    </row>
    <row r="261" spans="1:4" x14ac:dyDescent="0.2">
      <c r="A261" s="71" t="s">
        <v>622</v>
      </c>
      <c r="B261" s="71" t="s">
        <v>623</v>
      </c>
      <c r="C261">
        <v>1.353</v>
      </c>
      <c r="D261" s="71">
        <v>48280</v>
      </c>
    </row>
    <row r="262" spans="1:4" x14ac:dyDescent="0.2">
      <c r="A262" s="71" t="s">
        <v>624</v>
      </c>
      <c r="B262" s="71" t="s">
        <v>625</v>
      </c>
      <c r="C262">
        <v>0.70499999999999996</v>
      </c>
      <c r="D262" s="71">
        <v>157836</v>
      </c>
    </row>
    <row r="263" spans="1:4" x14ac:dyDescent="0.2">
      <c r="A263" s="71" t="s">
        <v>626</v>
      </c>
      <c r="B263" s="71" t="s">
        <v>627</v>
      </c>
      <c r="C263">
        <v>1.107</v>
      </c>
      <c r="D263" s="71">
        <v>134</v>
      </c>
    </row>
    <row r="264" spans="1:4" x14ac:dyDescent="0.2">
      <c r="A264" s="71" t="s">
        <v>292</v>
      </c>
      <c r="B264" s="71" t="s">
        <v>628</v>
      </c>
      <c r="C264">
        <v>1.748</v>
      </c>
      <c r="D264" s="71">
        <v>183</v>
      </c>
    </row>
    <row r="265" spans="1:4" x14ac:dyDescent="0.2">
      <c r="A265" s="71" t="s">
        <v>256</v>
      </c>
      <c r="B265" s="71" t="s">
        <v>629</v>
      </c>
      <c r="C265">
        <v>1.8620000000000001</v>
      </c>
      <c r="D265" s="71">
        <v>1720</v>
      </c>
    </row>
    <row r="266" spans="1:4" x14ac:dyDescent="0.2">
      <c r="A266" s="71" t="s">
        <v>630</v>
      </c>
      <c r="B266" s="71" t="s">
        <v>631</v>
      </c>
      <c r="C266">
        <v>1.631</v>
      </c>
      <c r="D266" s="71">
        <v>7163</v>
      </c>
    </row>
    <row r="267" spans="1:4" x14ac:dyDescent="0.2">
      <c r="A267" s="71" t="s">
        <v>632</v>
      </c>
      <c r="B267" s="71" t="s">
        <v>338</v>
      </c>
      <c r="C267">
        <v>6.665</v>
      </c>
      <c r="D267" s="71">
        <v>78711</v>
      </c>
    </row>
    <row r="268" spans="1:4" x14ac:dyDescent="0.2">
      <c r="A268" s="71" t="s">
        <v>163</v>
      </c>
      <c r="B268" s="71" t="s">
        <v>633</v>
      </c>
      <c r="C268">
        <v>0.61299999999999999</v>
      </c>
      <c r="D268" s="71">
        <v>3704160</v>
      </c>
    </row>
    <row r="269" spans="1:4" x14ac:dyDescent="0.2">
      <c r="A269" s="71" t="s">
        <v>182</v>
      </c>
      <c r="B269" s="71" t="s">
        <v>634</v>
      </c>
      <c r="C269">
        <v>0.59299999999999997</v>
      </c>
      <c r="D269" s="71">
        <v>670232</v>
      </c>
    </row>
    <row r="270" spans="1:4" x14ac:dyDescent="0.2">
      <c r="A270" s="71" t="s">
        <v>635</v>
      </c>
      <c r="B270" s="71" t="s">
        <v>636</v>
      </c>
      <c r="C270">
        <v>1.5049999999999999</v>
      </c>
      <c r="D270" s="71">
        <v>3071</v>
      </c>
    </row>
    <row r="271" spans="1:4" x14ac:dyDescent="0.2">
      <c r="A271" s="71" t="s">
        <v>637</v>
      </c>
      <c r="B271" s="71" t="s">
        <v>638</v>
      </c>
      <c r="C271">
        <v>1.6579999999999999</v>
      </c>
      <c r="D271" s="71">
        <v>932</v>
      </c>
    </row>
    <row r="272" spans="1:4" x14ac:dyDescent="0.2">
      <c r="A272" s="71" t="s">
        <v>214</v>
      </c>
      <c r="B272" s="71" t="s">
        <v>639</v>
      </c>
      <c r="C272">
        <v>1.034</v>
      </c>
      <c r="D272" s="71">
        <v>75771</v>
      </c>
    </row>
    <row r="273" spans="1:4" x14ac:dyDescent="0.2">
      <c r="A273" s="71" t="s">
        <v>252</v>
      </c>
      <c r="B273" s="71" t="s">
        <v>330</v>
      </c>
      <c r="C273">
        <v>1.5469999999999999</v>
      </c>
      <c r="D273" s="71">
        <v>352</v>
      </c>
    </row>
    <row r="274" spans="1:4" x14ac:dyDescent="0.2">
      <c r="A274" s="71" t="s">
        <v>251</v>
      </c>
      <c r="B274" s="71" t="s">
        <v>640</v>
      </c>
      <c r="C274">
        <v>2.2010000000000001</v>
      </c>
      <c r="D274" s="71">
        <v>4820</v>
      </c>
    </row>
    <row r="275" spans="1:4" x14ac:dyDescent="0.2">
      <c r="A275" s="71" t="s">
        <v>641</v>
      </c>
      <c r="B275" s="71" t="s">
        <v>642</v>
      </c>
      <c r="C275">
        <v>1.6850000000000001</v>
      </c>
      <c r="D275" s="71">
        <v>8428</v>
      </c>
    </row>
    <row r="276" spans="1:4" x14ac:dyDescent="0.2">
      <c r="A276" s="71" t="s">
        <v>235</v>
      </c>
      <c r="B276" s="71" t="s">
        <v>643</v>
      </c>
      <c r="C276">
        <v>1.484</v>
      </c>
      <c r="D276" s="71">
        <v>8197</v>
      </c>
    </row>
    <row r="277" spans="1:4" x14ac:dyDescent="0.2">
      <c r="A277" s="71" t="s">
        <v>205</v>
      </c>
      <c r="B277" s="71" t="s">
        <v>644</v>
      </c>
      <c r="C277">
        <v>1.0409999999999999</v>
      </c>
      <c r="D277" s="71">
        <v>62911</v>
      </c>
    </row>
    <row r="278" spans="1:4" x14ac:dyDescent="0.2">
      <c r="A278" s="71" t="s">
        <v>143</v>
      </c>
      <c r="B278" s="71" t="s">
        <v>645</v>
      </c>
      <c r="C278">
        <v>1.601</v>
      </c>
      <c r="D278" s="71">
        <v>617008</v>
      </c>
    </row>
    <row r="279" spans="1:4" x14ac:dyDescent="0.2">
      <c r="A279" s="71" t="s">
        <v>646</v>
      </c>
      <c r="B279" s="71" t="s">
        <v>647</v>
      </c>
      <c r="C279">
        <v>0.94399999999999995</v>
      </c>
      <c r="D279" s="71">
        <v>135</v>
      </c>
    </row>
    <row r="280" spans="1:4" x14ac:dyDescent="0.2">
      <c r="A280" s="71" t="s">
        <v>648</v>
      </c>
      <c r="B280" s="71" t="s">
        <v>649</v>
      </c>
      <c r="C280">
        <v>1.1779999999999999</v>
      </c>
      <c r="D280" s="71">
        <v>11537113</v>
      </c>
    </row>
    <row r="281" spans="1:4" x14ac:dyDescent="0.2">
      <c r="A281" s="71" t="s">
        <v>650</v>
      </c>
      <c r="B281" s="71" t="s">
        <v>349</v>
      </c>
      <c r="C281">
        <v>0.65100000000000002</v>
      </c>
      <c r="D281" s="71">
        <v>20360</v>
      </c>
    </row>
    <row r="282" spans="1:4" x14ac:dyDescent="0.2">
      <c r="A282" s="71" t="s">
        <v>246</v>
      </c>
      <c r="B282" s="71" t="s">
        <v>349</v>
      </c>
      <c r="C282">
        <v>1.0840000000000001</v>
      </c>
      <c r="D282" s="71">
        <v>15547</v>
      </c>
    </row>
    <row r="283" spans="1:4" x14ac:dyDescent="0.2">
      <c r="A283" s="71" t="s">
        <v>268</v>
      </c>
      <c r="B283" s="71" t="s">
        <v>651</v>
      </c>
      <c r="C283">
        <v>15.608000000000001</v>
      </c>
      <c r="D283" s="71">
        <v>322</v>
      </c>
    </row>
    <row r="284" spans="1:4" x14ac:dyDescent="0.2">
      <c r="A284" s="71" t="s">
        <v>652</v>
      </c>
      <c r="B284" s="71" t="s">
        <v>653</v>
      </c>
      <c r="C284">
        <v>2.6019999999999999</v>
      </c>
      <c r="D284" s="71">
        <v>174836</v>
      </c>
    </row>
    <row r="285" spans="1:4" x14ac:dyDescent="0.2">
      <c r="A285" s="71" t="s">
        <v>654</v>
      </c>
      <c r="B285" s="71" t="s">
        <v>349</v>
      </c>
      <c r="C285">
        <v>1.1359999999999999</v>
      </c>
      <c r="D285" s="71">
        <v>70046</v>
      </c>
    </row>
    <row r="286" spans="1:4" x14ac:dyDescent="0.2">
      <c r="A286" s="71" t="s">
        <v>203</v>
      </c>
      <c r="B286" s="71" t="s">
        <v>349</v>
      </c>
      <c r="C286">
        <v>1.2649999999999999</v>
      </c>
      <c r="D286" s="71">
        <v>73247</v>
      </c>
    </row>
    <row r="287" spans="1:4" x14ac:dyDescent="0.2">
      <c r="A287" s="71" t="s">
        <v>208</v>
      </c>
      <c r="B287" s="71" t="s">
        <v>349</v>
      </c>
      <c r="C287">
        <v>1.972</v>
      </c>
      <c r="D287" s="71">
        <v>35048</v>
      </c>
    </row>
    <row r="288" spans="1:4" x14ac:dyDescent="0.2">
      <c r="A288" s="71" t="s">
        <v>655</v>
      </c>
      <c r="B288" s="71" t="s">
        <v>656</v>
      </c>
      <c r="C288">
        <v>3.524</v>
      </c>
      <c r="D288" s="71">
        <v>688541</v>
      </c>
    </row>
    <row r="289" spans="1:4" x14ac:dyDescent="0.2">
      <c r="A289" s="71" t="s">
        <v>244</v>
      </c>
      <c r="B289" s="71" t="s">
        <v>349</v>
      </c>
      <c r="C289">
        <v>1.94</v>
      </c>
      <c r="D289" s="71">
        <v>2384</v>
      </c>
    </row>
    <row r="290" spans="1:4" x14ac:dyDescent="0.2">
      <c r="A290" s="71" t="s">
        <v>657</v>
      </c>
      <c r="B290" s="71" t="s">
        <v>506</v>
      </c>
      <c r="C290">
        <v>1.8380000000000001</v>
      </c>
      <c r="D290" s="71">
        <v>1033</v>
      </c>
    </row>
    <row r="291" spans="1:4" x14ac:dyDescent="0.2">
      <c r="A291" s="71" t="s">
        <v>658</v>
      </c>
      <c r="B291" s="71" t="s">
        <v>659</v>
      </c>
      <c r="C291">
        <v>3.496</v>
      </c>
      <c r="D291" s="71">
        <v>1374993</v>
      </c>
    </row>
    <row r="292" spans="1:4" x14ac:dyDescent="0.2">
      <c r="A292" s="71" t="s">
        <v>660</v>
      </c>
      <c r="B292" s="71" t="s">
        <v>661</v>
      </c>
      <c r="C292">
        <v>2.6</v>
      </c>
      <c r="D292" s="71">
        <v>1002</v>
      </c>
    </row>
    <row r="293" spans="1:4" x14ac:dyDescent="0.2">
      <c r="A293" s="71" t="s">
        <v>662</v>
      </c>
      <c r="B293" s="71" t="s">
        <v>663</v>
      </c>
      <c r="C293">
        <v>1.7250000000000001</v>
      </c>
      <c r="D293" s="71">
        <v>711</v>
      </c>
    </row>
    <row r="294" spans="1:4" x14ac:dyDescent="0.2">
      <c r="A294" s="71" t="s">
        <v>664</v>
      </c>
      <c r="B294" s="71" t="s">
        <v>313</v>
      </c>
      <c r="C294">
        <v>1.8520000000000001</v>
      </c>
      <c r="D294" s="71">
        <v>20264</v>
      </c>
    </row>
    <row r="295" spans="1:4" x14ac:dyDescent="0.2">
      <c r="A295" s="71" t="s">
        <v>665</v>
      </c>
      <c r="B295" s="71" t="s">
        <v>313</v>
      </c>
      <c r="C295">
        <v>0.70399999999999996</v>
      </c>
      <c r="D295" s="71">
        <v>261197</v>
      </c>
    </row>
    <row r="296" spans="1:4" x14ac:dyDescent="0.2">
      <c r="A296" s="71" t="s">
        <v>666</v>
      </c>
      <c r="B296" s="71" t="s">
        <v>313</v>
      </c>
      <c r="C296">
        <v>2.238</v>
      </c>
      <c r="D296" s="71">
        <v>64803</v>
      </c>
    </row>
    <row r="297" spans="1:4" x14ac:dyDescent="0.2">
      <c r="A297" s="71" t="s">
        <v>667</v>
      </c>
      <c r="B297" s="71" t="s">
        <v>313</v>
      </c>
      <c r="C297">
        <v>4.7969999999999997</v>
      </c>
      <c r="D297" s="71">
        <v>220798</v>
      </c>
    </row>
    <row r="298" spans="1:4" x14ac:dyDescent="0.2">
      <c r="A298" s="71" t="s">
        <v>668</v>
      </c>
      <c r="B298" s="71" t="s">
        <v>311</v>
      </c>
      <c r="C298">
        <v>113.598</v>
      </c>
      <c r="D298" s="71">
        <v>7</v>
      </c>
    </row>
    <row r="299" spans="1:4" x14ac:dyDescent="0.2">
      <c r="A299" s="71" t="s">
        <v>669</v>
      </c>
      <c r="B299" s="71" t="s">
        <v>670</v>
      </c>
      <c r="C299">
        <v>2.41</v>
      </c>
      <c r="D299" s="71">
        <v>5329</v>
      </c>
    </row>
    <row r="300" spans="1:4" x14ac:dyDescent="0.2">
      <c r="A300" s="71" t="s">
        <v>254</v>
      </c>
      <c r="B300" s="71" t="s">
        <v>671</v>
      </c>
      <c r="C300">
        <v>2.3109999999999999</v>
      </c>
      <c r="D300" s="71">
        <v>1007</v>
      </c>
    </row>
    <row r="301" spans="1:4" x14ac:dyDescent="0.2">
      <c r="A301" s="71" t="s">
        <v>210</v>
      </c>
      <c r="B301" s="71" t="s">
        <v>311</v>
      </c>
      <c r="C301">
        <v>6.83</v>
      </c>
      <c r="D301" s="71">
        <v>115001</v>
      </c>
    </row>
    <row r="302" spans="1:4" x14ac:dyDescent="0.2">
      <c r="A302" s="71" t="s">
        <v>165</v>
      </c>
      <c r="B302" s="71" t="s">
        <v>480</v>
      </c>
      <c r="C302">
        <v>1.522</v>
      </c>
      <c r="D302" s="71">
        <v>6868456</v>
      </c>
    </row>
    <row r="303" spans="1:4" x14ac:dyDescent="0.2">
      <c r="A303" s="71" t="s">
        <v>181</v>
      </c>
      <c r="B303" s="71" t="s">
        <v>361</v>
      </c>
      <c r="C303">
        <v>5.1230000000000002</v>
      </c>
      <c r="D303" s="71">
        <v>886561</v>
      </c>
    </row>
    <row r="304" spans="1:4" x14ac:dyDescent="0.2">
      <c r="A304" s="71" t="s">
        <v>263</v>
      </c>
      <c r="B304" s="71" t="s">
        <v>672</v>
      </c>
      <c r="C304">
        <v>1.86</v>
      </c>
      <c r="D304" s="71">
        <v>116</v>
      </c>
    </row>
    <row r="305" spans="1:4" x14ac:dyDescent="0.2">
      <c r="A305" s="71" t="s">
        <v>275</v>
      </c>
      <c r="B305" s="71" t="s">
        <v>673</v>
      </c>
      <c r="C305">
        <v>5.8890000000000002</v>
      </c>
      <c r="D305" s="71">
        <v>141</v>
      </c>
    </row>
    <row r="306" spans="1:4" x14ac:dyDescent="0.2">
      <c r="A306" s="71" t="s">
        <v>164</v>
      </c>
      <c r="B306" s="71" t="s">
        <v>674</v>
      </c>
      <c r="C306">
        <v>2.6579999999999999</v>
      </c>
      <c r="D306" s="71">
        <v>3482583</v>
      </c>
    </row>
    <row r="307" spans="1:4" x14ac:dyDescent="0.2">
      <c r="A307" s="71" t="s">
        <v>273</v>
      </c>
      <c r="B307" s="71" t="s">
        <v>675</v>
      </c>
      <c r="C307">
        <v>2.5209999999999999</v>
      </c>
      <c r="D307" s="71">
        <v>10212</v>
      </c>
    </row>
    <row r="308" spans="1:4" x14ac:dyDescent="0.2">
      <c r="A308" s="71" t="s">
        <v>249</v>
      </c>
      <c r="B308" s="71" t="s">
        <v>676</v>
      </c>
      <c r="C308">
        <v>1.907</v>
      </c>
      <c r="D308" s="71">
        <v>2587</v>
      </c>
    </row>
    <row r="309" spans="1:4" x14ac:dyDescent="0.2">
      <c r="A309" s="71" t="s">
        <v>257</v>
      </c>
      <c r="B309" s="71" t="s">
        <v>677</v>
      </c>
      <c r="C309">
        <v>2.581</v>
      </c>
      <c r="D309" s="71">
        <v>2779</v>
      </c>
    </row>
    <row r="310" spans="1:4" x14ac:dyDescent="0.2">
      <c r="A310" s="71" t="s">
        <v>271</v>
      </c>
      <c r="B310" s="71" t="s">
        <v>678</v>
      </c>
      <c r="C310">
        <v>0.70299999999999996</v>
      </c>
      <c r="D310" s="71">
        <v>5339</v>
      </c>
    </row>
    <row r="311" spans="1:4" x14ac:dyDescent="0.2">
      <c r="A311" s="71" t="s">
        <v>233</v>
      </c>
      <c r="B311" s="71" t="s">
        <v>679</v>
      </c>
      <c r="C311">
        <v>2.4249999999999998</v>
      </c>
      <c r="D311" s="71">
        <v>13723</v>
      </c>
    </row>
    <row r="312" spans="1:4" x14ac:dyDescent="0.2">
      <c r="A312" s="71" t="s">
        <v>255</v>
      </c>
      <c r="B312" s="71" t="s">
        <v>680</v>
      </c>
      <c r="C312">
        <v>1.792</v>
      </c>
      <c r="D312" s="71">
        <v>725</v>
      </c>
    </row>
    <row r="313" spans="1:4" x14ac:dyDescent="0.2">
      <c r="A313" s="71" t="s">
        <v>239</v>
      </c>
      <c r="B313" s="71" t="s">
        <v>681</v>
      </c>
      <c r="C313">
        <v>1.492</v>
      </c>
      <c r="D313" s="71">
        <v>12956</v>
      </c>
    </row>
    <row r="314" spans="1:4" x14ac:dyDescent="0.2">
      <c r="A314" s="71" t="s">
        <v>207</v>
      </c>
      <c r="B314" s="71" t="s">
        <v>682</v>
      </c>
      <c r="C314">
        <v>2.7480000000000002</v>
      </c>
      <c r="D314" s="71">
        <v>117465</v>
      </c>
    </row>
    <row r="315" spans="1:4" x14ac:dyDescent="0.2">
      <c r="A315" s="71" t="s">
        <v>232</v>
      </c>
      <c r="B315" s="71" t="s">
        <v>683</v>
      </c>
      <c r="C315">
        <v>1.573</v>
      </c>
      <c r="D315" s="71">
        <v>9064</v>
      </c>
    </row>
    <row r="316" spans="1:4" x14ac:dyDescent="0.2">
      <c r="A316" s="71" t="s">
        <v>217</v>
      </c>
      <c r="B316" s="71" t="s">
        <v>684</v>
      </c>
      <c r="C316">
        <v>4.5419999999999998</v>
      </c>
      <c r="D316" s="71">
        <v>52844</v>
      </c>
    </row>
    <row r="317" spans="1:4" x14ac:dyDescent="0.2">
      <c r="A317" s="71" t="s">
        <v>283</v>
      </c>
      <c r="B317" s="71" t="s">
        <v>685</v>
      </c>
      <c r="C317">
        <v>7.556</v>
      </c>
      <c r="D317" s="71">
        <v>167099</v>
      </c>
    </row>
    <row r="318" spans="1:4" x14ac:dyDescent="0.2">
      <c r="A318" s="71" t="s">
        <v>686</v>
      </c>
      <c r="B318" s="71" t="s">
        <v>328</v>
      </c>
      <c r="C318">
        <v>0.92500000000000004</v>
      </c>
      <c r="D318" s="71">
        <v>886711</v>
      </c>
    </row>
    <row r="319" spans="1:4" x14ac:dyDescent="0.2">
      <c r="A319" s="71" t="s">
        <v>687</v>
      </c>
      <c r="B319" s="71" t="s">
        <v>330</v>
      </c>
      <c r="C319">
        <v>0.97299999999999998</v>
      </c>
      <c r="D319" s="71">
        <v>340026</v>
      </c>
    </row>
    <row r="320" spans="1:4" x14ac:dyDescent="0.2">
      <c r="A320" s="71" t="s">
        <v>688</v>
      </c>
      <c r="B320" s="71" t="s">
        <v>689</v>
      </c>
      <c r="C320">
        <v>0.94199999999999995</v>
      </c>
      <c r="D320" s="71">
        <v>52168</v>
      </c>
    </row>
    <row r="321" spans="1:4" x14ac:dyDescent="0.2">
      <c r="A321" s="71" t="s">
        <v>690</v>
      </c>
      <c r="B321" s="71" t="s">
        <v>323</v>
      </c>
      <c r="C321">
        <v>0.94599999999999995</v>
      </c>
      <c r="D321" s="71">
        <v>293579</v>
      </c>
    </row>
    <row r="322" spans="1:4" x14ac:dyDescent="0.2">
      <c r="A322" s="71" t="s">
        <v>691</v>
      </c>
      <c r="B322" s="71" t="s">
        <v>342</v>
      </c>
      <c r="C322">
        <v>0.85299999999999998</v>
      </c>
      <c r="D322" s="71">
        <v>635776</v>
      </c>
    </row>
    <row r="323" spans="1:4" x14ac:dyDescent="0.2">
      <c r="A323" s="71" t="s">
        <v>692</v>
      </c>
      <c r="B323" s="71" t="s">
        <v>693</v>
      </c>
      <c r="C323">
        <v>0.93200000000000005</v>
      </c>
      <c r="D323" s="71">
        <v>85856</v>
      </c>
    </row>
    <row r="324" spans="1:4" x14ac:dyDescent="0.2">
      <c r="A324" s="71" t="s">
        <v>694</v>
      </c>
      <c r="B324" s="71" t="s">
        <v>311</v>
      </c>
      <c r="C324">
        <v>0.94399999999999995</v>
      </c>
      <c r="D324" s="71">
        <v>347831</v>
      </c>
    </row>
    <row r="325" spans="1:4" x14ac:dyDescent="0.2">
      <c r="A325" s="71" t="s">
        <v>695</v>
      </c>
      <c r="B325" s="71" t="s">
        <v>480</v>
      </c>
      <c r="C325">
        <v>0.97499999999999998</v>
      </c>
      <c r="D325" s="71">
        <v>259734</v>
      </c>
    </row>
    <row r="326" spans="1:4" x14ac:dyDescent="0.2">
      <c r="A326" s="71" t="s">
        <v>696</v>
      </c>
      <c r="B326" s="71" t="s">
        <v>373</v>
      </c>
      <c r="C326">
        <v>0.85399999999999998</v>
      </c>
      <c r="D326" s="71">
        <v>56138</v>
      </c>
    </row>
    <row r="327" spans="1:4" x14ac:dyDescent="0.2">
      <c r="A327" s="71" t="s">
        <v>697</v>
      </c>
      <c r="B327" s="71" t="s">
        <v>698</v>
      </c>
      <c r="C327">
        <v>0.80800000000000005</v>
      </c>
      <c r="D327" s="71">
        <v>1059572</v>
      </c>
    </row>
    <row r="328" spans="1:4" x14ac:dyDescent="0.2">
      <c r="A328" s="71" t="s">
        <v>699</v>
      </c>
      <c r="B328" s="71" t="s">
        <v>700</v>
      </c>
      <c r="C328">
        <v>0.85499999999999998</v>
      </c>
      <c r="D328" s="71">
        <v>140862</v>
      </c>
    </row>
    <row r="329" spans="1:4" x14ac:dyDescent="0.2">
      <c r="A329" s="71" t="s">
        <v>701</v>
      </c>
      <c r="B329" s="71" t="s">
        <v>702</v>
      </c>
      <c r="C329">
        <v>0.92900000000000005</v>
      </c>
      <c r="D329" s="71">
        <v>744789</v>
      </c>
    </row>
    <row r="330" spans="1:4" x14ac:dyDescent="0.2">
      <c r="A330" s="71" t="s">
        <v>703</v>
      </c>
      <c r="B330" s="71" t="s">
        <v>704</v>
      </c>
      <c r="C330">
        <v>0.82699999999999996</v>
      </c>
      <c r="D330" s="71">
        <v>105333</v>
      </c>
    </row>
    <row r="331" spans="1:4" x14ac:dyDescent="0.2">
      <c r="A331" s="71" t="s">
        <v>705</v>
      </c>
      <c r="B331" s="71" t="s">
        <v>325</v>
      </c>
      <c r="C331">
        <v>0.84799999999999998</v>
      </c>
      <c r="D331" s="71">
        <v>787096</v>
      </c>
    </row>
    <row r="332" spans="1:4" x14ac:dyDescent="0.2">
      <c r="A332" s="71" t="s">
        <v>706</v>
      </c>
      <c r="B332" s="71" t="s">
        <v>323</v>
      </c>
      <c r="C332">
        <v>0.89700000000000002</v>
      </c>
      <c r="D332" s="71">
        <v>483545</v>
      </c>
    </row>
    <row r="333" spans="1:4" x14ac:dyDescent="0.2">
      <c r="A333" s="71" t="s">
        <v>707</v>
      </c>
      <c r="B333" s="71" t="s">
        <v>312</v>
      </c>
      <c r="C333">
        <v>1.026</v>
      </c>
      <c r="D333" s="71">
        <v>471561</v>
      </c>
    </row>
    <row r="334" spans="1:4" x14ac:dyDescent="0.2">
      <c r="A334" s="71" t="s">
        <v>708</v>
      </c>
      <c r="B334" s="71" t="s">
        <v>709</v>
      </c>
      <c r="C334">
        <v>0.93500000000000005</v>
      </c>
      <c r="D334" s="71">
        <v>479752</v>
      </c>
    </row>
    <row r="335" spans="1:4" x14ac:dyDescent="0.2">
      <c r="A335" s="71" t="s">
        <v>710</v>
      </c>
      <c r="B335" s="71" t="s">
        <v>711</v>
      </c>
      <c r="C335">
        <v>1.073</v>
      </c>
      <c r="D335" s="71">
        <v>92666</v>
      </c>
    </row>
    <row r="336" spans="1:4" x14ac:dyDescent="0.2">
      <c r="A336" s="71" t="s">
        <v>712</v>
      </c>
      <c r="B336" s="71" t="s">
        <v>367</v>
      </c>
      <c r="C336">
        <v>1.0249999999999999</v>
      </c>
      <c r="D336" s="71">
        <v>3201</v>
      </c>
    </row>
    <row r="337" spans="1:4" x14ac:dyDescent="0.2">
      <c r="A337" s="71" t="s">
        <v>713</v>
      </c>
      <c r="B337" s="71" t="s">
        <v>567</v>
      </c>
      <c r="C337">
        <v>0.95599999999999996</v>
      </c>
      <c r="D337" s="71">
        <v>380697</v>
      </c>
    </row>
    <row r="338" spans="1:4" x14ac:dyDescent="0.2">
      <c r="A338" s="71" t="s">
        <v>714</v>
      </c>
      <c r="B338" s="71" t="s">
        <v>325</v>
      </c>
      <c r="C338">
        <v>0.875</v>
      </c>
      <c r="D338" s="71">
        <v>506157</v>
      </c>
    </row>
    <row r="339" spans="1:4" x14ac:dyDescent="0.2">
      <c r="A339" s="71" t="s">
        <v>715</v>
      </c>
      <c r="B339" s="71" t="s">
        <v>373</v>
      </c>
      <c r="C339">
        <v>1.0880000000000001</v>
      </c>
      <c r="D339" s="71">
        <v>635</v>
      </c>
    </row>
    <row r="340" spans="1:4" x14ac:dyDescent="0.2">
      <c r="A340" s="71" t="s">
        <v>716</v>
      </c>
      <c r="B340" s="71" t="s">
        <v>717</v>
      </c>
      <c r="C340">
        <v>0.54</v>
      </c>
      <c r="D340" s="71">
        <v>120370</v>
      </c>
    </row>
    <row r="341" spans="1:4" x14ac:dyDescent="0.2">
      <c r="A341" s="71" t="s">
        <v>718</v>
      </c>
      <c r="B341" s="71" t="s">
        <v>350</v>
      </c>
      <c r="C341">
        <v>3.5779999999999998</v>
      </c>
      <c r="D341" s="71">
        <v>5670</v>
      </c>
    </row>
    <row r="342" spans="1:4" x14ac:dyDescent="0.2">
      <c r="A342" s="71" t="s">
        <v>719</v>
      </c>
      <c r="B342" s="71" t="s">
        <v>720</v>
      </c>
      <c r="C342">
        <v>1.0449999999999999</v>
      </c>
      <c r="D342" s="71">
        <v>107147</v>
      </c>
    </row>
    <row r="343" spans="1:4" x14ac:dyDescent="0.2">
      <c r="A343" s="71" t="s">
        <v>721</v>
      </c>
      <c r="B343" s="71" t="s">
        <v>343</v>
      </c>
      <c r="C343">
        <v>1.087</v>
      </c>
      <c r="D343" s="71">
        <v>34915</v>
      </c>
    </row>
    <row r="344" spans="1:4" x14ac:dyDescent="0.2">
      <c r="A344" s="71" t="s">
        <v>722</v>
      </c>
      <c r="B344" s="71" t="s">
        <v>723</v>
      </c>
      <c r="C344">
        <v>1.28</v>
      </c>
      <c r="D344" s="71">
        <v>2538</v>
      </c>
    </row>
    <row r="345" spans="1:4" x14ac:dyDescent="0.2">
      <c r="A345" s="71" t="s">
        <v>724</v>
      </c>
      <c r="B345" s="71" t="s">
        <v>725</v>
      </c>
      <c r="C345">
        <v>1.03</v>
      </c>
      <c r="D345" s="71">
        <v>21842</v>
      </c>
    </row>
    <row r="346" spans="1:4" x14ac:dyDescent="0.2">
      <c r="A346" s="71" t="s">
        <v>726</v>
      </c>
      <c r="B346" s="71" t="s">
        <v>325</v>
      </c>
      <c r="C346">
        <v>1.492</v>
      </c>
      <c r="D346" s="71">
        <v>347542</v>
      </c>
    </row>
    <row r="347" spans="1:4" x14ac:dyDescent="0.2">
      <c r="A347" s="71" t="s">
        <v>727</v>
      </c>
      <c r="B347" s="71" t="s">
        <v>728</v>
      </c>
      <c r="C347">
        <v>1.9219999999999999</v>
      </c>
      <c r="D347" s="71">
        <v>251382</v>
      </c>
    </row>
    <row r="348" spans="1:4" x14ac:dyDescent="0.2">
      <c r="A348" s="71" t="s">
        <v>729</v>
      </c>
      <c r="B348" s="71" t="s">
        <v>730</v>
      </c>
      <c r="C348">
        <v>1.036</v>
      </c>
      <c r="D348" s="71">
        <v>40987</v>
      </c>
    </row>
    <row r="349" spans="1:4" x14ac:dyDescent="0.2">
      <c r="A349" s="71" t="s">
        <v>731</v>
      </c>
      <c r="B349" s="71" t="s">
        <v>566</v>
      </c>
      <c r="C349">
        <v>1.0169999999999999</v>
      </c>
      <c r="D349" s="71">
        <v>3678</v>
      </c>
    </row>
    <row r="350" spans="1:4" x14ac:dyDescent="0.2">
      <c r="A350" s="71" t="s">
        <v>732</v>
      </c>
      <c r="B350" s="71" t="s">
        <v>325</v>
      </c>
      <c r="C350">
        <v>1.2889999999999999</v>
      </c>
      <c r="D350" s="71">
        <v>1369</v>
      </c>
    </row>
    <row r="351" spans="1:4" x14ac:dyDescent="0.2">
      <c r="A351" s="71" t="s">
        <v>733</v>
      </c>
      <c r="B351" s="71" t="s">
        <v>734</v>
      </c>
      <c r="C351">
        <v>1.1259999999999999</v>
      </c>
      <c r="D351" s="71">
        <v>508280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S40"/>
  <sheetViews>
    <sheetView workbookViewId="0">
      <pane ySplit="2" topLeftCell="A3" activePane="bottomLeft" state="frozen"/>
      <selection activeCell="E25" sqref="E25"/>
      <selection pane="bottomLeft" activeCell="B21" sqref="B21"/>
    </sheetView>
  </sheetViews>
  <sheetFormatPr defaultColWidth="8.875" defaultRowHeight="14.25" x14ac:dyDescent="0.2"/>
  <cols>
    <col min="1" max="1" width="8.875" style="8"/>
    <col min="2" max="2" width="27.375" style="4" bestFit="1" customWidth="1"/>
    <col min="3" max="3" width="7.5" style="6" bestFit="1" customWidth="1"/>
    <col min="4" max="4" width="27.125" style="6" bestFit="1" customWidth="1"/>
    <col min="5" max="5" width="9.5" style="5" bestFit="1" customWidth="1"/>
    <col min="6" max="6" width="10.625" style="4" bestFit="1" customWidth="1"/>
    <col min="7" max="7" width="8.625" style="5" customWidth="1"/>
    <col min="8" max="8" width="9.5" style="5" bestFit="1" customWidth="1"/>
    <col min="9" max="12" width="8.625" style="5" customWidth="1"/>
    <col min="13" max="14" width="9" style="3" bestFit="1" customWidth="1"/>
    <col min="15" max="17" width="10" style="3" bestFit="1" customWidth="1"/>
    <col min="18" max="18" width="12.875" bestFit="1" customWidth="1"/>
    <col min="19" max="19" width="9" bestFit="1" customWidth="1"/>
    <col min="20" max="16384" width="8.875" style="1"/>
  </cols>
  <sheetData>
    <row r="1" spans="1:19" x14ac:dyDescent="0.2">
      <c r="A1" s="160" t="s">
        <v>56</v>
      </c>
      <c r="B1" s="165" t="s">
        <v>0</v>
      </c>
      <c r="C1" s="169" t="s">
        <v>1</v>
      </c>
      <c r="D1" s="167" t="s">
        <v>21</v>
      </c>
      <c r="E1" s="162" t="s">
        <v>65</v>
      </c>
      <c r="F1" s="165" t="s">
        <v>3</v>
      </c>
      <c r="G1" s="171"/>
      <c r="H1" s="176" t="s">
        <v>66</v>
      </c>
      <c r="I1" s="171" t="s">
        <v>6</v>
      </c>
      <c r="J1" s="172"/>
      <c r="K1" s="173"/>
      <c r="L1" s="174" t="s">
        <v>60</v>
      </c>
      <c r="M1" s="164" t="s">
        <v>67</v>
      </c>
      <c r="N1" s="164"/>
      <c r="O1" s="164"/>
      <c r="P1" s="164"/>
      <c r="Q1" s="164"/>
    </row>
    <row r="2" spans="1:19" s="7" customFormat="1" ht="15" thickBot="1" x14ac:dyDescent="0.25">
      <c r="A2" s="161"/>
      <c r="B2" s="166"/>
      <c r="C2" s="170"/>
      <c r="D2" s="168"/>
      <c r="E2" s="163"/>
      <c r="F2" s="9" t="s">
        <v>4</v>
      </c>
      <c r="G2" s="10" t="s">
        <v>2</v>
      </c>
      <c r="H2" s="177"/>
      <c r="I2" s="11" t="s">
        <v>5</v>
      </c>
      <c r="J2" s="11" t="s">
        <v>7</v>
      </c>
      <c r="K2" s="11" t="s">
        <v>10</v>
      </c>
      <c r="L2" s="175"/>
      <c r="M2" s="12">
        <v>3</v>
      </c>
      <c r="N2" s="12">
        <v>5</v>
      </c>
      <c r="O2" s="12">
        <v>10</v>
      </c>
      <c r="P2" s="12">
        <v>20</v>
      </c>
      <c r="Q2" s="12">
        <v>30</v>
      </c>
      <c r="R2"/>
      <c r="S2"/>
    </row>
    <row r="3" spans="1:19" s="13" customFormat="1" x14ac:dyDescent="0.2">
      <c r="A3" s="14"/>
      <c r="B3" s="15" t="s">
        <v>62</v>
      </c>
      <c r="C3" s="16" t="s">
        <v>57</v>
      </c>
      <c r="D3" s="16" t="s">
        <v>63</v>
      </c>
      <c r="E3" s="17">
        <v>0</v>
      </c>
      <c r="F3" s="18" t="s">
        <v>8</v>
      </c>
      <c r="G3" s="17">
        <v>0</v>
      </c>
      <c r="H3" s="17">
        <f>E3+G3</f>
        <v>0</v>
      </c>
      <c r="I3" s="19">
        <v>8.0000000000000002E-3</v>
      </c>
      <c r="J3" s="17">
        <v>2.5000000000000001E-3</v>
      </c>
      <c r="K3" s="17"/>
      <c r="L3" s="17">
        <f>SUM(I3:K3)</f>
        <v>1.0500000000000001E-2</v>
      </c>
      <c r="M3" s="19">
        <f t="shared" ref="M3:Q7" si="0">$L3*M$2+$H3</f>
        <v>3.15E-2</v>
      </c>
      <c r="N3" s="17">
        <f t="shared" si="0"/>
        <v>5.2500000000000005E-2</v>
      </c>
      <c r="O3" s="17">
        <f t="shared" si="0"/>
        <v>0.10500000000000001</v>
      </c>
      <c r="P3" s="17">
        <f t="shared" si="0"/>
        <v>0.21000000000000002</v>
      </c>
      <c r="Q3" s="20">
        <f t="shared" si="0"/>
        <v>0.315</v>
      </c>
      <c r="R3"/>
      <c r="S3"/>
    </row>
    <row r="4" spans="1:19" x14ac:dyDescent="0.2">
      <c r="A4" s="21"/>
      <c r="B4" s="37" t="s">
        <v>61</v>
      </c>
      <c r="C4" s="31" t="s">
        <v>18</v>
      </c>
      <c r="D4" s="31" t="s">
        <v>63</v>
      </c>
      <c r="E4" s="32">
        <v>1.2999999999999999E-2</v>
      </c>
      <c r="F4" s="34" t="s">
        <v>8</v>
      </c>
      <c r="G4" s="33">
        <v>0</v>
      </c>
      <c r="H4" s="33">
        <f t="shared" ref="H4:H40" si="1">MAX(E4:E4)+G4</f>
        <v>1.2999999999999999E-2</v>
      </c>
      <c r="I4" s="35">
        <v>8.0000000000000002E-3</v>
      </c>
      <c r="J4" s="33">
        <v>2.5000000000000001E-3</v>
      </c>
      <c r="K4" s="33"/>
      <c r="L4" s="33">
        <f t="shared" ref="L4:L40" si="2">SUM(I4:K4)</f>
        <v>1.0500000000000001E-2</v>
      </c>
      <c r="M4" s="35">
        <f t="shared" si="0"/>
        <v>4.4499999999999998E-2</v>
      </c>
      <c r="N4" s="33">
        <f t="shared" si="0"/>
        <v>6.5500000000000003E-2</v>
      </c>
      <c r="O4" s="33">
        <f t="shared" si="0"/>
        <v>0.11800000000000001</v>
      </c>
      <c r="P4" s="33">
        <f t="shared" si="0"/>
        <v>0.22300000000000003</v>
      </c>
      <c r="Q4" s="36">
        <f t="shared" si="0"/>
        <v>0.32800000000000001</v>
      </c>
    </row>
    <row r="5" spans="1:19" x14ac:dyDescent="0.2">
      <c r="A5" s="21"/>
      <c r="B5" s="22" t="s">
        <v>20</v>
      </c>
      <c r="C5" s="23" t="s">
        <v>22</v>
      </c>
      <c r="D5" s="23" t="s">
        <v>23</v>
      </c>
      <c r="E5" s="24">
        <v>1.6E-2</v>
      </c>
      <c r="F5" s="25" t="s">
        <v>8</v>
      </c>
      <c r="G5" s="26">
        <v>0</v>
      </c>
      <c r="H5" s="26">
        <f t="shared" si="1"/>
        <v>1.6E-2</v>
      </c>
      <c r="I5" s="27">
        <v>8.0000000000000002E-3</v>
      </c>
      <c r="J5" s="26">
        <v>2.5000000000000001E-3</v>
      </c>
      <c r="K5" s="26"/>
      <c r="L5" s="26">
        <f t="shared" si="2"/>
        <v>1.0500000000000001E-2</v>
      </c>
      <c r="M5" s="27">
        <f t="shared" si="0"/>
        <v>4.7500000000000001E-2</v>
      </c>
      <c r="N5" s="26">
        <f t="shared" si="0"/>
        <v>6.8500000000000005E-2</v>
      </c>
      <c r="O5" s="26">
        <f t="shared" si="0"/>
        <v>0.12100000000000001</v>
      </c>
      <c r="P5" s="26">
        <f t="shared" si="0"/>
        <v>0.22600000000000003</v>
      </c>
      <c r="Q5" s="28">
        <f t="shared" si="0"/>
        <v>0.33100000000000002</v>
      </c>
    </row>
    <row r="6" spans="1:19" s="13" customFormat="1" x14ac:dyDescent="0.2">
      <c r="A6" s="29"/>
      <c r="B6" s="30" t="s">
        <v>24</v>
      </c>
      <c r="C6" s="43" t="s">
        <v>25</v>
      </c>
      <c r="D6" s="43" t="s">
        <v>26</v>
      </c>
      <c r="E6" s="44">
        <v>1.2999999999999999E-2</v>
      </c>
      <c r="F6" s="46" t="s">
        <v>8</v>
      </c>
      <c r="G6" s="45">
        <v>0</v>
      </c>
      <c r="H6" s="45">
        <f t="shared" si="1"/>
        <v>1.2999999999999999E-2</v>
      </c>
      <c r="I6" s="47">
        <v>8.0000000000000002E-3</v>
      </c>
      <c r="J6" s="45">
        <v>2.5000000000000001E-3</v>
      </c>
      <c r="K6" s="45"/>
      <c r="L6" s="45">
        <f t="shared" si="2"/>
        <v>1.0500000000000001E-2</v>
      </c>
      <c r="M6" s="47">
        <f t="shared" si="0"/>
        <v>4.4499999999999998E-2</v>
      </c>
      <c r="N6" s="45">
        <f t="shared" si="0"/>
        <v>6.5500000000000003E-2</v>
      </c>
      <c r="O6" s="45">
        <f t="shared" si="0"/>
        <v>0.11800000000000001</v>
      </c>
      <c r="P6" s="45">
        <f t="shared" si="0"/>
        <v>0.22300000000000003</v>
      </c>
      <c r="Q6" s="48">
        <f t="shared" si="0"/>
        <v>0.32800000000000001</v>
      </c>
      <c r="R6"/>
      <c r="S6"/>
    </row>
    <row r="7" spans="1:19" s="13" customFormat="1" x14ac:dyDescent="0.2">
      <c r="A7" s="29"/>
      <c r="B7" s="59" t="s">
        <v>39</v>
      </c>
      <c r="C7" s="60" t="s">
        <v>40</v>
      </c>
      <c r="D7" s="60" t="s">
        <v>41</v>
      </c>
      <c r="E7" s="61"/>
      <c r="F7" s="62"/>
      <c r="G7" s="61"/>
      <c r="H7" s="61">
        <f t="shared" si="1"/>
        <v>0</v>
      </c>
      <c r="I7" s="63">
        <v>6.0000000000000001E-3</v>
      </c>
      <c r="J7" s="61">
        <v>2.5000000000000001E-3</v>
      </c>
      <c r="K7" s="61"/>
      <c r="L7" s="61">
        <f t="shared" si="2"/>
        <v>8.5000000000000006E-3</v>
      </c>
      <c r="M7" s="63">
        <f t="shared" si="0"/>
        <v>2.5500000000000002E-2</v>
      </c>
      <c r="N7" s="61">
        <f t="shared" si="0"/>
        <v>4.2500000000000003E-2</v>
      </c>
      <c r="O7" s="61">
        <f t="shared" si="0"/>
        <v>8.5000000000000006E-2</v>
      </c>
      <c r="P7" s="61">
        <f t="shared" si="0"/>
        <v>0.17</v>
      </c>
      <c r="Q7" s="64">
        <f t="shared" si="0"/>
        <v>0.255</v>
      </c>
      <c r="R7"/>
      <c r="S7"/>
    </row>
    <row r="8" spans="1:19" s="13" customFormat="1" x14ac:dyDescent="0.2">
      <c r="A8" s="29"/>
      <c r="B8" s="22" t="s">
        <v>34</v>
      </c>
      <c r="C8" s="23" t="s">
        <v>35</v>
      </c>
      <c r="D8" s="23" t="s">
        <v>36</v>
      </c>
      <c r="E8" s="26"/>
      <c r="F8" s="25"/>
      <c r="G8" s="26"/>
      <c r="H8" s="26">
        <f t="shared" si="1"/>
        <v>0</v>
      </c>
      <c r="I8" s="27">
        <v>2E-3</v>
      </c>
      <c r="J8" s="26">
        <v>5.0000000000000001E-4</v>
      </c>
      <c r="K8" s="26"/>
      <c r="L8" s="26">
        <f t="shared" si="2"/>
        <v>2.5000000000000001E-3</v>
      </c>
      <c r="M8" s="27">
        <f t="shared" ref="M8:Q14" si="3">$L8*M$2+$H8</f>
        <v>7.4999999999999997E-3</v>
      </c>
      <c r="N8" s="26">
        <f t="shared" si="3"/>
        <v>1.2500000000000001E-2</v>
      </c>
      <c r="O8" s="26">
        <f t="shared" si="3"/>
        <v>2.5000000000000001E-2</v>
      </c>
      <c r="P8" s="26">
        <f t="shared" si="3"/>
        <v>0.05</v>
      </c>
      <c r="Q8" s="28">
        <f t="shared" si="3"/>
        <v>7.4999999999999997E-2</v>
      </c>
      <c r="R8"/>
      <c r="S8"/>
    </row>
    <row r="9" spans="1:19" x14ac:dyDescent="0.2">
      <c r="A9" s="21"/>
      <c r="B9" s="22" t="s">
        <v>42</v>
      </c>
      <c r="C9" s="23" t="s">
        <v>43</v>
      </c>
      <c r="D9" s="23" t="s">
        <v>36</v>
      </c>
      <c r="E9" s="26"/>
      <c r="F9" s="38"/>
      <c r="G9" s="39"/>
      <c r="H9" s="26">
        <f t="shared" si="1"/>
        <v>0</v>
      </c>
      <c r="I9" s="27">
        <v>2E-3</v>
      </c>
      <c r="J9" s="26">
        <v>5.0000000000000001E-4</v>
      </c>
      <c r="K9" s="26"/>
      <c r="L9" s="26">
        <f t="shared" si="2"/>
        <v>2.5000000000000001E-3</v>
      </c>
      <c r="M9" s="27">
        <f t="shared" si="3"/>
        <v>7.4999999999999997E-3</v>
      </c>
      <c r="N9" s="26">
        <f t="shared" si="3"/>
        <v>1.2500000000000001E-2</v>
      </c>
      <c r="O9" s="26">
        <f t="shared" si="3"/>
        <v>2.5000000000000001E-2</v>
      </c>
      <c r="P9" s="26">
        <f t="shared" si="3"/>
        <v>0.05</v>
      </c>
      <c r="Q9" s="28">
        <f t="shared" si="3"/>
        <v>7.4999999999999997E-2</v>
      </c>
    </row>
    <row r="10" spans="1:19" x14ac:dyDescent="0.2">
      <c r="A10" s="21"/>
      <c r="B10" s="59" t="s">
        <v>54</v>
      </c>
      <c r="C10" s="60" t="s">
        <v>55</v>
      </c>
      <c r="D10" s="60" t="s">
        <v>36</v>
      </c>
      <c r="E10" s="61"/>
      <c r="F10" s="62"/>
      <c r="G10" s="61"/>
      <c r="H10" s="61">
        <f t="shared" si="1"/>
        <v>0</v>
      </c>
      <c r="I10" s="63">
        <v>2E-3</v>
      </c>
      <c r="J10" s="61">
        <v>5.0000000000000001E-4</v>
      </c>
      <c r="K10" s="61"/>
      <c r="L10" s="61">
        <f t="shared" si="2"/>
        <v>2.5000000000000001E-3</v>
      </c>
      <c r="M10" s="63">
        <f t="shared" si="3"/>
        <v>7.4999999999999997E-3</v>
      </c>
      <c r="N10" s="61">
        <f t="shared" si="3"/>
        <v>1.2500000000000001E-2</v>
      </c>
      <c r="O10" s="61">
        <f t="shared" si="3"/>
        <v>2.5000000000000001E-2</v>
      </c>
      <c r="P10" s="61">
        <f t="shared" si="3"/>
        <v>0.05</v>
      </c>
      <c r="Q10" s="64">
        <f t="shared" si="3"/>
        <v>7.4999999999999997E-2</v>
      </c>
    </row>
    <row r="11" spans="1:19" x14ac:dyDescent="0.2">
      <c r="A11" s="21"/>
      <c r="B11" s="22" t="s">
        <v>51</v>
      </c>
      <c r="C11" s="23" t="s">
        <v>52</v>
      </c>
      <c r="D11" s="23" t="s">
        <v>53</v>
      </c>
      <c r="E11" s="26"/>
      <c r="F11" s="38"/>
      <c r="G11" s="39"/>
      <c r="H11" s="26">
        <f t="shared" si="1"/>
        <v>0</v>
      </c>
      <c r="I11" s="27">
        <v>2E-3</v>
      </c>
      <c r="J11" s="26">
        <v>5.0000000000000001E-4</v>
      </c>
      <c r="K11" s="26"/>
      <c r="L11" s="26">
        <f t="shared" si="2"/>
        <v>2.5000000000000001E-3</v>
      </c>
      <c r="M11" s="27">
        <f t="shared" si="3"/>
        <v>7.4999999999999997E-3</v>
      </c>
      <c r="N11" s="26">
        <f t="shared" si="3"/>
        <v>1.2500000000000001E-2</v>
      </c>
      <c r="O11" s="26">
        <f t="shared" si="3"/>
        <v>2.5000000000000001E-2</v>
      </c>
      <c r="P11" s="26">
        <f t="shared" si="3"/>
        <v>0.05</v>
      </c>
      <c r="Q11" s="28">
        <f t="shared" si="3"/>
        <v>7.4999999999999997E-2</v>
      </c>
    </row>
    <row r="12" spans="1:19" s="13" customFormat="1" x14ac:dyDescent="0.2">
      <c r="A12" s="29"/>
      <c r="B12" s="59" t="s">
        <v>31</v>
      </c>
      <c r="C12" s="60" t="s">
        <v>32</v>
      </c>
      <c r="D12" s="60" t="s">
        <v>33</v>
      </c>
      <c r="E12" s="61"/>
      <c r="F12" s="62"/>
      <c r="G12" s="61"/>
      <c r="H12" s="61">
        <f t="shared" si="1"/>
        <v>0</v>
      </c>
      <c r="I12" s="63">
        <v>8.0000000000000002E-3</v>
      </c>
      <c r="J12" s="61">
        <v>2E-3</v>
      </c>
      <c r="K12" s="61"/>
      <c r="L12" s="61">
        <f t="shared" si="2"/>
        <v>0.01</v>
      </c>
      <c r="M12" s="63">
        <f t="shared" si="3"/>
        <v>0.03</v>
      </c>
      <c r="N12" s="61">
        <f t="shared" si="3"/>
        <v>0.05</v>
      </c>
      <c r="O12" s="61">
        <f t="shared" si="3"/>
        <v>0.1</v>
      </c>
      <c r="P12" s="61">
        <f t="shared" si="3"/>
        <v>0.2</v>
      </c>
      <c r="Q12" s="64">
        <f t="shared" si="3"/>
        <v>0.3</v>
      </c>
      <c r="R12"/>
      <c r="S12"/>
    </row>
    <row r="13" spans="1:19" s="13" customFormat="1" x14ac:dyDescent="0.2">
      <c r="A13" s="29"/>
      <c r="B13" s="30" t="s">
        <v>48</v>
      </c>
      <c r="C13" s="43" t="s">
        <v>49</v>
      </c>
      <c r="D13" s="43" t="s">
        <v>50</v>
      </c>
      <c r="E13" s="45"/>
      <c r="F13" s="46"/>
      <c r="G13" s="45"/>
      <c r="H13" s="45">
        <f t="shared" si="1"/>
        <v>0</v>
      </c>
      <c r="I13" s="47">
        <v>5.0000000000000001E-3</v>
      </c>
      <c r="J13" s="45">
        <v>1E-3</v>
      </c>
      <c r="K13" s="45"/>
      <c r="L13" s="45">
        <f t="shared" si="2"/>
        <v>6.0000000000000001E-3</v>
      </c>
      <c r="M13" s="47">
        <f t="shared" si="3"/>
        <v>1.8000000000000002E-2</v>
      </c>
      <c r="N13" s="45">
        <f t="shared" si="3"/>
        <v>0.03</v>
      </c>
      <c r="O13" s="45">
        <f t="shared" si="3"/>
        <v>0.06</v>
      </c>
      <c r="P13" s="45">
        <f t="shared" si="3"/>
        <v>0.12</v>
      </c>
      <c r="Q13" s="48">
        <f t="shared" si="3"/>
        <v>0.18</v>
      </c>
      <c r="R13"/>
      <c r="S13"/>
    </row>
    <row r="14" spans="1:19" s="13" customFormat="1" x14ac:dyDescent="0.2">
      <c r="A14" s="29"/>
      <c r="B14" s="59" t="s">
        <v>37</v>
      </c>
      <c r="C14" s="60" t="s">
        <v>38</v>
      </c>
      <c r="D14" s="60" t="s">
        <v>27</v>
      </c>
      <c r="E14" s="61"/>
      <c r="F14" s="62"/>
      <c r="G14" s="61"/>
      <c r="H14" s="61">
        <f t="shared" si="1"/>
        <v>0</v>
      </c>
      <c r="I14" s="63">
        <v>6.0000000000000001E-3</v>
      </c>
      <c r="J14" s="61">
        <v>2E-3</v>
      </c>
      <c r="K14" s="61"/>
      <c r="L14" s="61">
        <f t="shared" si="2"/>
        <v>8.0000000000000002E-3</v>
      </c>
      <c r="M14" s="63">
        <f t="shared" si="3"/>
        <v>2.4E-2</v>
      </c>
      <c r="N14" s="61">
        <f t="shared" si="3"/>
        <v>0.04</v>
      </c>
      <c r="O14" s="61">
        <f t="shared" si="3"/>
        <v>0.08</v>
      </c>
      <c r="P14" s="61">
        <f t="shared" si="3"/>
        <v>0.16</v>
      </c>
      <c r="Q14" s="64">
        <f t="shared" si="3"/>
        <v>0.24</v>
      </c>
      <c r="R14"/>
      <c r="S14"/>
    </row>
    <row r="15" spans="1:19" x14ac:dyDescent="0.2">
      <c r="A15" s="21"/>
      <c r="B15" s="22" t="s">
        <v>16</v>
      </c>
      <c r="C15" s="23" t="s">
        <v>17</v>
      </c>
      <c r="D15" s="23" t="s">
        <v>27</v>
      </c>
      <c r="E15" s="26"/>
      <c r="F15" s="38"/>
      <c r="G15" s="39"/>
      <c r="H15" s="26">
        <f t="shared" si="1"/>
        <v>0</v>
      </c>
      <c r="I15" s="27">
        <v>8.0000000000000002E-3</v>
      </c>
      <c r="J15" s="26">
        <v>2.5000000000000001E-3</v>
      </c>
      <c r="K15" s="26"/>
      <c r="L15" s="26">
        <f t="shared" si="2"/>
        <v>1.0500000000000001E-2</v>
      </c>
      <c r="M15" s="27">
        <f t="shared" ref="M15:Q15" si="4">$L15*M$2+$H15</f>
        <v>3.15E-2</v>
      </c>
      <c r="N15" s="26">
        <f t="shared" si="4"/>
        <v>5.2500000000000005E-2</v>
      </c>
      <c r="O15" s="26">
        <f t="shared" si="4"/>
        <v>0.10500000000000001</v>
      </c>
      <c r="P15" s="26">
        <f t="shared" si="4"/>
        <v>0.21000000000000002</v>
      </c>
      <c r="Q15" s="28">
        <f t="shared" si="4"/>
        <v>0.315</v>
      </c>
    </row>
    <row r="16" spans="1:19" s="13" customFormat="1" x14ac:dyDescent="0.2">
      <c r="A16" s="29"/>
      <c r="B16" s="30" t="s">
        <v>29</v>
      </c>
      <c r="C16" s="43" t="s">
        <v>30</v>
      </c>
      <c r="D16" s="43" t="s">
        <v>59</v>
      </c>
      <c r="E16" s="45"/>
      <c r="F16" s="46"/>
      <c r="G16" s="45"/>
      <c r="H16" s="45">
        <f t="shared" si="1"/>
        <v>0</v>
      </c>
      <c r="I16" s="47">
        <v>5.0000000000000001E-3</v>
      </c>
      <c r="J16" s="45">
        <v>1E-3</v>
      </c>
      <c r="K16" s="45"/>
      <c r="L16" s="45">
        <f t="shared" si="2"/>
        <v>6.0000000000000001E-3</v>
      </c>
      <c r="M16" s="47">
        <f t="shared" ref="M16:Q21" si="5">$L16*M$2+$H16</f>
        <v>1.8000000000000002E-2</v>
      </c>
      <c r="N16" s="45">
        <f t="shared" si="5"/>
        <v>0.03</v>
      </c>
      <c r="O16" s="45">
        <f t="shared" si="5"/>
        <v>0.06</v>
      </c>
      <c r="P16" s="45">
        <f t="shared" si="5"/>
        <v>0.12</v>
      </c>
      <c r="Q16" s="48">
        <f t="shared" si="5"/>
        <v>0.18</v>
      </c>
      <c r="R16"/>
      <c r="S16"/>
    </row>
    <row r="17" spans="1:19" s="13" customFormat="1" x14ac:dyDescent="0.2">
      <c r="A17" s="29"/>
      <c r="B17" s="59" t="s">
        <v>46</v>
      </c>
      <c r="C17" s="60" t="s">
        <v>47</v>
      </c>
      <c r="D17" s="60" t="s">
        <v>28</v>
      </c>
      <c r="E17" s="61"/>
      <c r="F17" s="62"/>
      <c r="G17" s="61"/>
      <c r="H17" s="61">
        <f t="shared" si="1"/>
        <v>0</v>
      </c>
      <c r="I17" s="63">
        <v>5.0000000000000001E-3</v>
      </c>
      <c r="J17" s="61">
        <v>1E-3</v>
      </c>
      <c r="K17" s="61"/>
      <c r="L17" s="61">
        <f t="shared" si="2"/>
        <v>6.0000000000000001E-3</v>
      </c>
      <c r="M17" s="63">
        <f t="shared" si="5"/>
        <v>1.8000000000000002E-2</v>
      </c>
      <c r="N17" s="61">
        <f t="shared" si="5"/>
        <v>0.03</v>
      </c>
      <c r="O17" s="61">
        <f t="shared" si="5"/>
        <v>0.06</v>
      </c>
      <c r="P17" s="61">
        <f t="shared" si="5"/>
        <v>0.12</v>
      </c>
      <c r="Q17" s="64">
        <f t="shared" si="5"/>
        <v>0.18</v>
      </c>
      <c r="R17"/>
      <c r="S17"/>
    </row>
    <row r="18" spans="1:19" x14ac:dyDescent="0.2">
      <c r="A18" s="21"/>
      <c r="B18" s="22" t="s">
        <v>44</v>
      </c>
      <c r="C18" s="23" t="s">
        <v>45</v>
      </c>
      <c r="D18" s="23" t="s">
        <v>28</v>
      </c>
      <c r="E18" s="26"/>
      <c r="F18" s="38"/>
      <c r="G18" s="39"/>
      <c r="H18" s="26">
        <f t="shared" si="1"/>
        <v>0</v>
      </c>
      <c r="I18" s="27">
        <v>5.0000000000000001E-3</v>
      </c>
      <c r="J18" s="26">
        <v>1E-3</v>
      </c>
      <c r="K18" s="26"/>
      <c r="L18" s="26">
        <f t="shared" si="2"/>
        <v>6.0000000000000001E-3</v>
      </c>
      <c r="M18" s="27">
        <f t="shared" si="5"/>
        <v>1.8000000000000002E-2</v>
      </c>
      <c r="N18" s="26">
        <f t="shared" si="5"/>
        <v>0.03</v>
      </c>
      <c r="O18" s="26">
        <f t="shared" si="5"/>
        <v>0.06</v>
      </c>
      <c r="P18" s="26">
        <f t="shared" si="5"/>
        <v>0.12</v>
      </c>
      <c r="Q18" s="28">
        <f t="shared" si="5"/>
        <v>0.18</v>
      </c>
    </row>
    <row r="19" spans="1:19" x14ac:dyDescent="0.2">
      <c r="A19" s="21"/>
      <c r="B19" s="22" t="s">
        <v>19</v>
      </c>
      <c r="C19" s="23" t="s">
        <v>58</v>
      </c>
      <c r="D19" s="23" t="s">
        <v>28</v>
      </c>
      <c r="E19" s="24">
        <v>1.2E-2</v>
      </c>
      <c r="F19" s="38" t="s">
        <v>8</v>
      </c>
      <c r="G19" s="39">
        <v>0</v>
      </c>
      <c r="H19" s="26">
        <f t="shared" si="1"/>
        <v>1.2E-2</v>
      </c>
      <c r="I19" s="27">
        <v>0.01</v>
      </c>
      <c r="J19" s="26">
        <v>2E-3</v>
      </c>
      <c r="K19" s="26"/>
      <c r="L19" s="26">
        <f t="shared" si="2"/>
        <v>1.2E-2</v>
      </c>
      <c r="M19" s="27">
        <f t="shared" si="5"/>
        <v>4.8000000000000001E-2</v>
      </c>
      <c r="N19" s="26">
        <f t="shared" si="5"/>
        <v>7.1999999999999995E-2</v>
      </c>
      <c r="O19" s="26">
        <f t="shared" si="5"/>
        <v>0.13200000000000001</v>
      </c>
      <c r="P19" s="26">
        <f t="shared" si="5"/>
        <v>0.252</v>
      </c>
      <c r="Q19" s="28">
        <f t="shared" si="5"/>
        <v>0.372</v>
      </c>
    </row>
    <row r="20" spans="1:19" s="13" customFormat="1" x14ac:dyDescent="0.2">
      <c r="A20" s="29"/>
      <c r="B20" s="30" t="s">
        <v>11</v>
      </c>
      <c r="C20" s="43" t="s">
        <v>12</v>
      </c>
      <c r="D20" s="43" t="s">
        <v>64</v>
      </c>
      <c r="E20" s="44">
        <v>0.01</v>
      </c>
      <c r="F20" s="46" t="s">
        <v>13</v>
      </c>
      <c r="G20" s="45">
        <v>0</v>
      </c>
      <c r="H20" s="45">
        <f t="shared" si="1"/>
        <v>0.01</v>
      </c>
      <c r="I20" s="47">
        <v>5.0000000000000001E-3</v>
      </c>
      <c r="J20" s="45">
        <v>1E-3</v>
      </c>
      <c r="K20" s="45"/>
      <c r="L20" s="45">
        <f t="shared" si="2"/>
        <v>6.0000000000000001E-3</v>
      </c>
      <c r="M20" s="47">
        <f t="shared" si="5"/>
        <v>2.8000000000000004E-2</v>
      </c>
      <c r="N20" s="45">
        <f t="shared" si="5"/>
        <v>0.04</v>
      </c>
      <c r="O20" s="45">
        <f t="shared" si="5"/>
        <v>6.9999999999999993E-2</v>
      </c>
      <c r="P20" s="45">
        <f t="shared" si="5"/>
        <v>0.13</v>
      </c>
      <c r="Q20" s="48">
        <f t="shared" si="5"/>
        <v>0.19</v>
      </c>
      <c r="R20"/>
      <c r="S20"/>
    </row>
    <row r="21" spans="1:19" x14ac:dyDescent="0.2">
      <c r="A21" s="41"/>
      <c r="B21" s="42" t="s">
        <v>14</v>
      </c>
      <c r="C21" s="54" t="s">
        <v>15</v>
      </c>
      <c r="D21" s="54" t="s">
        <v>64</v>
      </c>
      <c r="E21" s="55">
        <v>0</v>
      </c>
      <c r="F21" s="56" t="s">
        <v>9</v>
      </c>
      <c r="G21" s="55">
        <v>0</v>
      </c>
      <c r="H21" s="55">
        <f t="shared" si="1"/>
        <v>0</v>
      </c>
      <c r="I21" s="57">
        <v>5.0000000000000001E-3</v>
      </c>
      <c r="J21" s="55">
        <v>1E-3</v>
      </c>
      <c r="K21" s="55">
        <v>4.0000000000000001E-3</v>
      </c>
      <c r="L21" s="55">
        <f t="shared" si="2"/>
        <v>0.01</v>
      </c>
      <c r="M21" s="57">
        <f t="shared" si="5"/>
        <v>0.03</v>
      </c>
      <c r="N21" s="55">
        <f t="shared" si="5"/>
        <v>0.05</v>
      </c>
      <c r="O21" s="55">
        <f t="shared" si="5"/>
        <v>0.1</v>
      </c>
      <c r="P21" s="55">
        <f t="shared" si="5"/>
        <v>0.2</v>
      </c>
      <c r="Q21" s="58">
        <f t="shared" si="5"/>
        <v>0.3</v>
      </c>
    </row>
    <row r="22" spans="1:19" x14ac:dyDescent="0.2">
      <c r="B22" s="98" t="s">
        <v>69</v>
      </c>
      <c r="C22" s="99" t="s">
        <v>70</v>
      </c>
      <c r="D22" s="99" t="s">
        <v>68</v>
      </c>
      <c r="E22" s="100"/>
      <c r="F22" s="98"/>
      <c r="G22" s="97"/>
      <c r="H22" s="101">
        <f t="shared" si="1"/>
        <v>0</v>
      </c>
      <c r="I22" s="102">
        <v>1.5E-3</v>
      </c>
      <c r="J22" s="97">
        <v>5.0000000000000001E-4</v>
      </c>
      <c r="K22" s="101"/>
      <c r="L22" s="100">
        <f t="shared" si="2"/>
        <v>2E-3</v>
      </c>
      <c r="M22" s="103">
        <f t="shared" ref="M22:Q37" si="6">$L22*M$2+$H22</f>
        <v>6.0000000000000001E-3</v>
      </c>
      <c r="N22" s="103">
        <f t="shared" si="6"/>
        <v>0.01</v>
      </c>
      <c r="O22" s="103">
        <f t="shared" si="6"/>
        <v>0.02</v>
      </c>
      <c r="P22" s="103">
        <f t="shared" si="6"/>
        <v>0.04</v>
      </c>
      <c r="Q22" s="100">
        <f t="shared" si="6"/>
        <v>0.06</v>
      </c>
    </row>
    <row r="23" spans="1:19" x14ac:dyDescent="0.2">
      <c r="A23" s="21"/>
      <c r="B23" s="22" t="s">
        <v>74</v>
      </c>
      <c r="C23" s="23" t="s">
        <v>71</v>
      </c>
      <c r="D23" s="23" t="s">
        <v>72</v>
      </c>
      <c r="E23" s="26"/>
      <c r="F23" s="25"/>
      <c r="G23" s="26"/>
      <c r="H23" s="26">
        <f t="shared" si="1"/>
        <v>0</v>
      </c>
      <c r="I23" s="27">
        <v>5.0000000000000001E-3</v>
      </c>
      <c r="J23" s="26">
        <v>1.5E-3</v>
      </c>
      <c r="K23" s="26"/>
      <c r="L23" s="26">
        <f t="shared" si="2"/>
        <v>6.5000000000000006E-3</v>
      </c>
      <c r="M23" s="27">
        <f t="shared" si="6"/>
        <v>1.9500000000000003E-2</v>
      </c>
      <c r="N23" s="26">
        <f t="shared" si="6"/>
        <v>3.2500000000000001E-2</v>
      </c>
      <c r="O23" s="26">
        <f t="shared" si="6"/>
        <v>6.5000000000000002E-2</v>
      </c>
      <c r="P23" s="26">
        <f t="shared" si="6"/>
        <v>0.13</v>
      </c>
      <c r="Q23" s="28">
        <f t="shared" si="6"/>
        <v>0.19500000000000001</v>
      </c>
    </row>
    <row r="24" spans="1:19" x14ac:dyDescent="0.2">
      <c r="B24" s="59" t="s">
        <v>84</v>
      </c>
      <c r="C24" s="60" t="s">
        <v>83</v>
      </c>
      <c r="D24" s="60" t="s">
        <v>73</v>
      </c>
      <c r="E24" s="61"/>
      <c r="F24" s="62"/>
      <c r="G24" s="61"/>
      <c r="H24" s="61">
        <f t="shared" si="1"/>
        <v>0</v>
      </c>
      <c r="I24" s="63">
        <v>1.5E-3</v>
      </c>
      <c r="J24" s="61">
        <v>5.0000000000000001E-4</v>
      </c>
      <c r="K24" s="61"/>
      <c r="L24" s="61">
        <f t="shared" si="2"/>
        <v>2E-3</v>
      </c>
      <c r="M24" s="63">
        <f t="shared" si="6"/>
        <v>6.0000000000000001E-3</v>
      </c>
      <c r="N24" s="61">
        <f t="shared" si="6"/>
        <v>0.01</v>
      </c>
      <c r="O24" s="61">
        <f t="shared" si="6"/>
        <v>0.02</v>
      </c>
      <c r="P24" s="61">
        <f t="shared" si="6"/>
        <v>0.04</v>
      </c>
      <c r="Q24" s="64">
        <f t="shared" si="6"/>
        <v>0.06</v>
      </c>
    </row>
    <row r="25" spans="1:19" x14ac:dyDescent="0.2">
      <c r="B25" s="90" t="s">
        <v>76</v>
      </c>
      <c r="C25" s="91" t="s">
        <v>75</v>
      </c>
      <c r="D25" s="91" t="s">
        <v>77</v>
      </c>
      <c r="E25" s="92">
        <v>5.0000000000000001E-4</v>
      </c>
      <c r="F25" s="93"/>
      <c r="G25" s="94">
        <v>1.5E-3</v>
      </c>
      <c r="H25" s="94">
        <f t="shared" si="1"/>
        <v>2E-3</v>
      </c>
      <c r="I25" s="95">
        <v>5.0000000000000001E-3</v>
      </c>
      <c r="J25" s="94">
        <v>1E-3</v>
      </c>
      <c r="K25" s="92"/>
      <c r="L25" s="94">
        <f t="shared" si="2"/>
        <v>6.0000000000000001E-3</v>
      </c>
      <c r="M25" s="95">
        <f t="shared" si="6"/>
        <v>2.0000000000000004E-2</v>
      </c>
      <c r="N25" s="94">
        <f t="shared" si="6"/>
        <v>3.2000000000000001E-2</v>
      </c>
      <c r="O25" s="94">
        <f t="shared" si="6"/>
        <v>6.2E-2</v>
      </c>
      <c r="P25" s="94">
        <f t="shared" si="6"/>
        <v>0.122</v>
      </c>
      <c r="Q25" s="96">
        <f t="shared" si="6"/>
        <v>0.182</v>
      </c>
    </row>
    <row r="26" spans="1:19" x14ac:dyDescent="0.2">
      <c r="A26" s="21"/>
      <c r="B26" s="22" t="s">
        <v>112</v>
      </c>
      <c r="C26" s="23">
        <v>159991</v>
      </c>
      <c r="D26" s="23" t="s">
        <v>113</v>
      </c>
      <c r="E26" s="26"/>
      <c r="F26" s="38"/>
      <c r="G26" s="39"/>
      <c r="H26" s="97">
        <f t="shared" si="1"/>
        <v>0</v>
      </c>
      <c r="I26" s="27">
        <v>2E-3</v>
      </c>
      <c r="J26" s="26">
        <v>1E-3</v>
      </c>
      <c r="K26" s="26"/>
      <c r="L26" s="26">
        <f t="shared" si="2"/>
        <v>3.0000000000000001E-3</v>
      </c>
      <c r="M26" s="27">
        <f t="shared" si="6"/>
        <v>9.0000000000000011E-3</v>
      </c>
      <c r="N26" s="26">
        <f t="shared" si="6"/>
        <v>1.4999999999999999E-2</v>
      </c>
      <c r="O26" s="26">
        <f t="shared" si="6"/>
        <v>0.03</v>
      </c>
      <c r="P26" s="26">
        <f t="shared" si="6"/>
        <v>0.06</v>
      </c>
      <c r="Q26" s="28">
        <f t="shared" si="6"/>
        <v>0.09</v>
      </c>
    </row>
    <row r="27" spans="1:19" x14ac:dyDescent="0.2">
      <c r="A27" s="21"/>
      <c r="B27" s="40" t="s">
        <v>114</v>
      </c>
      <c r="C27" s="49">
        <v>159810</v>
      </c>
      <c r="D27" s="49" t="s">
        <v>68</v>
      </c>
      <c r="E27" s="50"/>
      <c r="F27" s="51"/>
      <c r="G27" s="50"/>
      <c r="H27" s="104">
        <f t="shared" si="1"/>
        <v>0</v>
      </c>
      <c r="I27" s="52">
        <v>1.5E-3</v>
      </c>
      <c r="J27" s="50">
        <v>5.0000000000000001E-4</v>
      </c>
      <c r="K27" s="50"/>
      <c r="L27" s="50">
        <f t="shared" si="2"/>
        <v>2E-3</v>
      </c>
      <c r="M27" s="52">
        <f t="shared" si="6"/>
        <v>6.0000000000000001E-3</v>
      </c>
      <c r="N27" s="50">
        <f t="shared" si="6"/>
        <v>0.01</v>
      </c>
      <c r="O27" s="50">
        <f t="shared" si="6"/>
        <v>0.02</v>
      </c>
      <c r="P27" s="50">
        <f t="shared" si="6"/>
        <v>0.04</v>
      </c>
      <c r="Q27" s="53">
        <f t="shared" si="6"/>
        <v>0.06</v>
      </c>
    </row>
    <row r="28" spans="1:19" x14ac:dyDescent="0.2">
      <c r="A28" s="21"/>
      <c r="B28" s="40" t="s">
        <v>115</v>
      </c>
      <c r="C28" s="49">
        <v>159957</v>
      </c>
      <c r="D28" s="49" t="s">
        <v>68</v>
      </c>
      <c r="E28" s="50">
        <v>5.0000000000000001E-4</v>
      </c>
      <c r="F28" s="51"/>
      <c r="G28" s="50">
        <v>1.5E-3</v>
      </c>
      <c r="H28" s="104">
        <f t="shared" si="1"/>
        <v>2E-3</v>
      </c>
      <c r="I28" s="52">
        <v>5.0000000000000001E-3</v>
      </c>
      <c r="J28" s="50">
        <v>1E-3</v>
      </c>
      <c r="K28" s="50"/>
      <c r="L28" s="50">
        <f t="shared" si="2"/>
        <v>6.0000000000000001E-3</v>
      </c>
      <c r="M28" s="52">
        <f t="shared" si="6"/>
        <v>2.0000000000000004E-2</v>
      </c>
      <c r="N28" s="50">
        <f t="shared" si="6"/>
        <v>3.2000000000000001E-2</v>
      </c>
      <c r="O28" s="50">
        <f t="shared" si="6"/>
        <v>6.2E-2</v>
      </c>
      <c r="P28" s="50">
        <f t="shared" si="6"/>
        <v>0.122</v>
      </c>
      <c r="Q28" s="53">
        <f t="shared" si="6"/>
        <v>0.182</v>
      </c>
    </row>
    <row r="29" spans="1:19" x14ac:dyDescent="0.2">
      <c r="A29" s="21"/>
      <c r="B29" s="22" t="s">
        <v>116</v>
      </c>
      <c r="C29" s="23">
        <v>159958</v>
      </c>
      <c r="D29" s="23" t="s">
        <v>68</v>
      </c>
      <c r="E29" s="26"/>
      <c r="F29" s="38"/>
      <c r="G29" s="39"/>
      <c r="H29" s="97">
        <f t="shared" si="1"/>
        <v>0</v>
      </c>
      <c r="I29" s="27">
        <v>5.0000000000000001E-3</v>
      </c>
      <c r="J29" s="26">
        <v>1E-3</v>
      </c>
      <c r="K29" s="26"/>
      <c r="L29" s="26">
        <f t="shared" si="2"/>
        <v>6.0000000000000001E-3</v>
      </c>
      <c r="M29" s="27">
        <f t="shared" si="6"/>
        <v>1.8000000000000002E-2</v>
      </c>
      <c r="N29" s="26">
        <f t="shared" si="6"/>
        <v>0.03</v>
      </c>
      <c r="O29" s="26">
        <f t="shared" si="6"/>
        <v>0.06</v>
      </c>
      <c r="P29" s="26">
        <f t="shared" si="6"/>
        <v>0.12</v>
      </c>
      <c r="Q29" s="28">
        <f t="shared" si="6"/>
        <v>0.18</v>
      </c>
    </row>
    <row r="30" spans="1:19" x14ac:dyDescent="0.2">
      <c r="A30" s="21"/>
      <c r="B30" s="40" t="s">
        <v>117</v>
      </c>
      <c r="C30" s="49">
        <v>159908</v>
      </c>
      <c r="D30" s="49" t="s">
        <v>68</v>
      </c>
      <c r="E30" s="50">
        <v>5.0000000000000001E-4</v>
      </c>
      <c r="F30" s="51"/>
      <c r="G30" s="50">
        <v>1.5E-3</v>
      </c>
      <c r="H30" s="104">
        <f t="shared" si="1"/>
        <v>2E-3</v>
      </c>
      <c r="I30" s="52">
        <v>5.0000000000000001E-3</v>
      </c>
      <c r="J30" s="50">
        <v>1E-3</v>
      </c>
      <c r="K30" s="50"/>
      <c r="L30" s="50">
        <f t="shared" si="2"/>
        <v>6.0000000000000001E-3</v>
      </c>
      <c r="M30" s="52">
        <f t="shared" si="6"/>
        <v>2.0000000000000004E-2</v>
      </c>
      <c r="N30" s="50">
        <f t="shared" si="6"/>
        <v>3.2000000000000001E-2</v>
      </c>
      <c r="O30" s="50">
        <f t="shared" si="6"/>
        <v>6.2E-2</v>
      </c>
      <c r="P30" s="50">
        <f t="shared" si="6"/>
        <v>0.122</v>
      </c>
      <c r="Q30" s="53">
        <f t="shared" si="6"/>
        <v>0.182</v>
      </c>
    </row>
    <row r="31" spans="1:19" x14ac:dyDescent="0.2">
      <c r="A31" s="21"/>
      <c r="B31" s="22" t="s">
        <v>118</v>
      </c>
      <c r="C31" s="23">
        <v>159808</v>
      </c>
      <c r="D31" s="23" t="s">
        <v>68</v>
      </c>
      <c r="E31" s="26"/>
      <c r="F31" s="38"/>
      <c r="G31" s="39"/>
      <c r="H31" s="97">
        <f t="shared" si="1"/>
        <v>0</v>
      </c>
      <c r="I31" s="27">
        <v>3.0000000000000001E-3</v>
      </c>
      <c r="J31" s="26">
        <v>1E-3</v>
      </c>
      <c r="K31" s="26"/>
      <c r="L31" s="26">
        <f t="shared" si="2"/>
        <v>4.0000000000000001E-3</v>
      </c>
      <c r="M31" s="27">
        <f t="shared" si="6"/>
        <v>1.2E-2</v>
      </c>
      <c r="N31" s="26">
        <f t="shared" si="6"/>
        <v>0.02</v>
      </c>
      <c r="O31" s="26">
        <f t="shared" si="6"/>
        <v>0.04</v>
      </c>
      <c r="P31" s="26">
        <f t="shared" si="6"/>
        <v>0.08</v>
      </c>
      <c r="Q31" s="28">
        <f t="shared" si="6"/>
        <v>0.12</v>
      </c>
    </row>
    <row r="32" spans="1:19" x14ac:dyDescent="0.2">
      <c r="A32" s="21"/>
      <c r="B32" s="40" t="s">
        <v>119</v>
      </c>
      <c r="C32" s="49">
        <v>159821</v>
      </c>
      <c r="D32" s="49" t="s">
        <v>68</v>
      </c>
      <c r="E32" s="50"/>
      <c r="F32" s="51"/>
      <c r="G32" s="50"/>
      <c r="H32" s="104">
        <f t="shared" si="1"/>
        <v>0</v>
      </c>
      <c r="I32" s="52">
        <v>1.5E-3</v>
      </c>
      <c r="J32" s="50">
        <v>5.0000000000000001E-4</v>
      </c>
      <c r="K32" s="50"/>
      <c r="L32" s="50">
        <f t="shared" si="2"/>
        <v>2E-3</v>
      </c>
      <c r="M32" s="52">
        <f t="shared" si="6"/>
        <v>6.0000000000000001E-3</v>
      </c>
      <c r="N32" s="50">
        <f t="shared" si="6"/>
        <v>0.01</v>
      </c>
      <c r="O32" s="50">
        <f t="shared" si="6"/>
        <v>0.02</v>
      </c>
      <c r="P32" s="50">
        <f t="shared" si="6"/>
        <v>0.04</v>
      </c>
      <c r="Q32" s="53">
        <f t="shared" si="6"/>
        <v>0.06</v>
      </c>
    </row>
    <row r="33" spans="1:17" x14ac:dyDescent="0.2">
      <c r="A33" s="21"/>
      <c r="B33" s="22" t="s">
        <v>120</v>
      </c>
      <c r="C33" s="23">
        <v>159915</v>
      </c>
      <c r="D33" s="23" t="s">
        <v>68</v>
      </c>
      <c r="E33" s="26">
        <v>5.0000000000000001E-4</v>
      </c>
      <c r="F33" s="38"/>
      <c r="G33" s="39">
        <v>1.5E-3</v>
      </c>
      <c r="H33" s="97">
        <f t="shared" si="1"/>
        <v>2E-3</v>
      </c>
      <c r="I33" s="27">
        <v>5.0000000000000001E-3</v>
      </c>
      <c r="J33" s="26">
        <v>1E-3</v>
      </c>
      <c r="K33" s="26"/>
      <c r="L33" s="26">
        <f t="shared" si="2"/>
        <v>6.0000000000000001E-3</v>
      </c>
      <c r="M33" s="27">
        <f t="shared" si="6"/>
        <v>2.0000000000000004E-2</v>
      </c>
      <c r="N33" s="26">
        <f t="shared" si="6"/>
        <v>3.2000000000000001E-2</v>
      </c>
      <c r="O33" s="26">
        <f t="shared" si="6"/>
        <v>6.2E-2</v>
      </c>
      <c r="P33" s="26">
        <f t="shared" si="6"/>
        <v>0.122</v>
      </c>
      <c r="Q33" s="28">
        <f t="shared" si="6"/>
        <v>0.182</v>
      </c>
    </row>
    <row r="34" spans="1:17" x14ac:dyDescent="0.2">
      <c r="A34" s="21"/>
      <c r="B34" s="40" t="s">
        <v>121</v>
      </c>
      <c r="C34" s="49">
        <v>159948</v>
      </c>
      <c r="D34" s="49" t="s">
        <v>68</v>
      </c>
      <c r="E34" s="50">
        <v>5.0000000000000001E-4</v>
      </c>
      <c r="F34" s="51"/>
      <c r="G34" s="50">
        <v>1.5E-3</v>
      </c>
      <c r="H34" s="104">
        <f t="shared" si="1"/>
        <v>2E-3</v>
      </c>
      <c r="I34" s="52">
        <v>1.5E-3</v>
      </c>
      <c r="J34" s="50">
        <v>5.0000000000000001E-4</v>
      </c>
      <c r="K34" s="50"/>
      <c r="L34" s="50">
        <f t="shared" si="2"/>
        <v>2E-3</v>
      </c>
      <c r="M34" s="52">
        <f t="shared" si="6"/>
        <v>8.0000000000000002E-3</v>
      </c>
      <c r="N34" s="50">
        <f t="shared" si="6"/>
        <v>1.2E-2</v>
      </c>
      <c r="O34" s="50">
        <f t="shared" si="6"/>
        <v>2.1999999999999999E-2</v>
      </c>
      <c r="P34" s="50">
        <f t="shared" si="6"/>
        <v>4.2000000000000003E-2</v>
      </c>
      <c r="Q34" s="53">
        <f t="shared" si="6"/>
        <v>6.2E-2</v>
      </c>
    </row>
    <row r="35" spans="1:17" x14ac:dyDescent="0.2">
      <c r="A35" s="21"/>
      <c r="B35" s="105" t="s">
        <v>122</v>
      </c>
      <c r="C35" s="43">
        <v>159949</v>
      </c>
      <c r="D35" s="43" t="s">
        <v>68</v>
      </c>
      <c r="E35" s="45"/>
      <c r="F35" s="46"/>
      <c r="G35" s="45"/>
      <c r="H35" s="45">
        <f t="shared" si="1"/>
        <v>0</v>
      </c>
      <c r="I35" s="47">
        <v>5.0000000000000001E-3</v>
      </c>
      <c r="J35" s="45">
        <v>1E-3</v>
      </c>
      <c r="K35" s="45"/>
      <c r="L35" s="45">
        <f t="shared" si="2"/>
        <v>6.0000000000000001E-3</v>
      </c>
      <c r="M35" s="47">
        <f t="shared" si="6"/>
        <v>1.8000000000000002E-2</v>
      </c>
      <c r="N35" s="45">
        <f t="shared" si="6"/>
        <v>0.03</v>
      </c>
      <c r="O35" s="45">
        <f t="shared" si="6"/>
        <v>0.06</v>
      </c>
      <c r="P35" s="45">
        <f t="shared" si="6"/>
        <v>0.12</v>
      </c>
      <c r="Q35" s="48">
        <f t="shared" si="6"/>
        <v>0.18</v>
      </c>
    </row>
    <row r="36" spans="1:17" x14ac:dyDescent="0.2">
      <c r="A36" s="21"/>
      <c r="B36" s="22" t="s">
        <v>123</v>
      </c>
      <c r="C36" s="23">
        <v>159977</v>
      </c>
      <c r="D36" s="23" t="s">
        <v>68</v>
      </c>
      <c r="E36" s="26"/>
      <c r="F36" s="38"/>
      <c r="G36" s="39"/>
      <c r="H36" s="97">
        <f t="shared" si="1"/>
        <v>0</v>
      </c>
      <c r="I36" s="27">
        <v>5.0000000000000001E-3</v>
      </c>
      <c r="J36" s="26">
        <v>1E-3</v>
      </c>
      <c r="K36" s="26"/>
      <c r="L36" s="26">
        <f t="shared" si="2"/>
        <v>6.0000000000000001E-3</v>
      </c>
      <c r="M36" s="27">
        <f t="shared" si="6"/>
        <v>1.8000000000000002E-2</v>
      </c>
      <c r="N36" s="26">
        <f t="shared" si="6"/>
        <v>0.03</v>
      </c>
      <c r="O36" s="26">
        <f t="shared" si="6"/>
        <v>0.06</v>
      </c>
      <c r="P36" s="26">
        <f t="shared" si="6"/>
        <v>0.12</v>
      </c>
      <c r="Q36" s="28">
        <f t="shared" si="6"/>
        <v>0.18</v>
      </c>
    </row>
    <row r="37" spans="1:17" x14ac:dyDescent="0.2">
      <c r="A37" s="21"/>
      <c r="B37" s="22" t="s">
        <v>124</v>
      </c>
      <c r="C37" s="23">
        <v>159814</v>
      </c>
      <c r="D37" s="23" t="s">
        <v>68</v>
      </c>
      <c r="E37" s="26"/>
      <c r="F37" s="38"/>
      <c r="G37" s="39"/>
      <c r="H37" s="97">
        <f t="shared" si="1"/>
        <v>0</v>
      </c>
      <c r="I37" s="27">
        <v>5.0000000000000001E-3</v>
      </c>
      <c r="J37" s="26">
        <v>1E-3</v>
      </c>
      <c r="K37" s="26"/>
      <c r="L37" s="26">
        <f t="shared" si="2"/>
        <v>6.0000000000000001E-3</v>
      </c>
      <c r="M37" s="27">
        <f t="shared" si="6"/>
        <v>1.8000000000000002E-2</v>
      </c>
      <c r="N37" s="26">
        <f t="shared" si="6"/>
        <v>0.03</v>
      </c>
      <c r="O37" s="26">
        <f t="shared" si="6"/>
        <v>0.06</v>
      </c>
      <c r="P37" s="26">
        <f t="shared" si="6"/>
        <v>0.12</v>
      </c>
      <c r="Q37" s="28">
        <f t="shared" si="6"/>
        <v>0.18</v>
      </c>
    </row>
    <row r="38" spans="1:17" x14ac:dyDescent="0.2">
      <c r="A38" s="21"/>
      <c r="B38" s="59" t="s">
        <v>125</v>
      </c>
      <c r="C38" s="60" t="s">
        <v>129</v>
      </c>
      <c r="D38" s="60" t="s">
        <v>113</v>
      </c>
      <c r="E38" s="61"/>
      <c r="F38" s="62"/>
      <c r="G38" s="61"/>
      <c r="H38" s="61">
        <f t="shared" si="1"/>
        <v>0</v>
      </c>
      <c r="I38" s="63">
        <v>1.5E-3</v>
      </c>
      <c r="J38" s="61">
        <v>5.0000000000000001E-4</v>
      </c>
      <c r="K38" s="61"/>
      <c r="L38" s="61">
        <f t="shared" si="2"/>
        <v>2E-3</v>
      </c>
      <c r="M38" s="63">
        <f t="shared" ref="M38:Q40" si="7">$L38*M$2+$H38</f>
        <v>6.0000000000000001E-3</v>
      </c>
      <c r="N38" s="61">
        <f t="shared" si="7"/>
        <v>0.01</v>
      </c>
      <c r="O38" s="61">
        <f t="shared" si="7"/>
        <v>0.02</v>
      </c>
      <c r="P38" s="61">
        <f t="shared" si="7"/>
        <v>0.04</v>
      </c>
      <c r="Q38" s="64">
        <f t="shared" si="7"/>
        <v>0.06</v>
      </c>
    </row>
    <row r="39" spans="1:17" x14ac:dyDescent="0.2">
      <c r="A39" s="21"/>
      <c r="B39" s="22" t="s">
        <v>126</v>
      </c>
      <c r="C39" s="23">
        <v>159955</v>
      </c>
      <c r="D39" s="23" t="s">
        <v>68</v>
      </c>
      <c r="E39" s="26"/>
      <c r="F39" s="38"/>
      <c r="G39" s="39"/>
      <c r="H39" s="97">
        <f t="shared" si="1"/>
        <v>0</v>
      </c>
      <c r="I39" s="27">
        <v>5.0000000000000001E-3</v>
      </c>
      <c r="J39" s="26">
        <v>1E-3</v>
      </c>
      <c r="K39" s="26"/>
      <c r="L39" s="26">
        <f t="shared" si="2"/>
        <v>6.0000000000000001E-3</v>
      </c>
      <c r="M39" s="27">
        <f t="shared" si="7"/>
        <v>1.8000000000000002E-2</v>
      </c>
      <c r="N39" s="26">
        <f t="shared" si="7"/>
        <v>0.03</v>
      </c>
      <c r="O39" s="26">
        <f t="shared" si="7"/>
        <v>0.06</v>
      </c>
      <c r="P39" s="26">
        <f t="shared" si="7"/>
        <v>0.12</v>
      </c>
      <c r="Q39" s="28">
        <f t="shared" si="7"/>
        <v>0.18</v>
      </c>
    </row>
    <row r="40" spans="1:17" x14ac:dyDescent="0.2">
      <c r="A40" s="21"/>
      <c r="B40" s="40" t="s">
        <v>127</v>
      </c>
      <c r="C40" s="49">
        <v>159971</v>
      </c>
      <c r="D40" s="49" t="s">
        <v>68</v>
      </c>
      <c r="E40" s="50"/>
      <c r="F40" s="51"/>
      <c r="G40" s="50"/>
      <c r="H40" s="104">
        <f t="shared" si="1"/>
        <v>0</v>
      </c>
      <c r="I40" s="52">
        <v>3.0000000000000001E-3</v>
      </c>
      <c r="J40" s="50">
        <v>1E-3</v>
      </c>
      <c r="K40" s="50"/>
      <c r="L40" s="50">
        <f t="shared" si="2"/>
        <v>4.0000000000000001E-3</v>
      </c>
      <c r="M40" s="52">
        <f t="shared" si="7"/>
        <v>1.2E-2</v>
      </c>
      <c r="N40" s="50">
        <f t="shared" si="7"/>
        <v>0.02</v>
      </c>
      <c r="O40" s="50">
        <f t="shared" si="7"/>
        <v>0.04</v>
      </c>
      <c r="P40" s="50">
        <f t="shared" si="7"/>
        <v>0.08</v>
      </c>
      <c r="Q40" s="53">
        <f t="shared" si="7"/>
        <v>0.12</v>
      </c>
    </row>
  </sheetData>
  <autoFilter ref="A2:L40" xr:uid="{00000000-0009-0000-0000-000007000000}">
    <sortState xmlns:xlrd2="http://schemas.microsoft.com/office/spreadsheetml/2017/richdata2" ref="A4:L21">
      <sortCondition ref="D2"/>
    </sortState>
  </autoFilter>
  <sortState xmlns:xlrd2="http://schemas.microsoft.com/office/spreadsheetml/2017/richdata2" ref="B3:Q21">
    <sortCondition ref="D3:D21"/>
    <sortCondition ref="O3:O21"/>
  </sortState>
  <mergeCells count="10">
    <mergeCell ref="A1:A2"/>
    <mergeCell ref="E1:E2"/>
    <mergeCell ref="M1:Q1"/>
    <mergeCell ref="B1:B2"/>
    <mergeCell ref="D1:D2"/>
    <mergeCell ref="C1:C2"/>
    <mergeCell ref="I1:K1"/>
    <mergeCell ref="L1:L2"/>
    <mergeCell ref="H1:H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A4"/>
  <sheetViews>
    <sheetView workbookViewId="0">
      <selection activeCell="E30" sqref="E30"/>
    </sheetView>
  </sheetViews>
  <sheetFormatPr defaultRowHeight="14.25" x14ac:dyDescent="0.2"/>
  <sheetData>
    <row r="1" spans="1:1" x14ac:dyDescent="0.2">
      <c r="A1" t="s">
        <v>150</v>
      </c>
    </row>
    <row r="2" spans="1:1" x14ac:dyDescent="0.2">
      <c r="A2" t="s">
        <v>152</v>
      </c>
    </row>
    <row r="3" spans="1:1" x14ac:dyDescent="0.2">
      <c r="A3" t="s">
        <v>109</v>
      </c>
    </row>
    <row r="4" spans="1:1" x14ac:dyDescent="0.2">
      <c r="A4" t="s">
        <v>738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5F1360-85DD-4CF9-827D-18C9F193A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再平衡</vt:lpstr>
      <vt:lpstr>收益率</vt:lpstr>
      <vt:lpstr>交易记录</vt:lpstr>
      <vt:lpstr>最新价格</vt:lpstr>
      <vt:lpstr>指数基金费率</vt:lpstr>
      <vt:lpstr>操作规则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2021-03-14T07:13:57Z</dcterms:modified>
</cp:coreProperties>
</file>